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1\"/>
    </mc:Choice>
  </mc:AlternateContent>
  <bookViews>
    <workbookView xWindow="0" yWindow="0" windowWidth="19200" windowHeight="705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[1]Contents!$FG$331</definedName>
    <definedName name="\I">'[2]Paducah&amp;Louisville'!#REF!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[0]!________Aug05</definedName>
    <definedName name="________Jan06">[0]!________Jan06</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'[4]OthInc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'[5]DETAIL RECORDS'!#REF!</definedName>
    <definedName name="_Key2" hidden="1">'[5]DETAIL RECORDS'!#REF!</definedName>
    <definedName name="_Lit1">#REF!</definedName>
    <definedName name="_Lit2">#REF!</definedName>
    <definedName name="_Lit3">#REF!</definedName>
    <definedName name="_low2">#REF!</definedName>
    <definedName name="_Low3">#REF!</definedName>
    <definedName name="_Low4">#REF!</definedName>
    <definedName name="_MPLNI">'[6]Sch 210'!$L$226,'[6]Sch 210'!$O$226</definedName>
    <definedName name="_MPLOPEXP">'[6]Sch 210'!$L$75,'[6]Sch 210'!$O$75</definedName>
    <definedName name="_MPLREV">'[6]Sch 210'!$L$37,'[6]Sch 210'!$O$37</definedName>
    <definedName name="_Order1" hidden="1">255</definedName>
    <definedName name="_Order2" hidden="1">255</definedName>
    <definedName name="_PROPADJ">'[6]Sch 210'!$M$205,'[6]Sch 210'!$R$205,'[6]Sch 210'!$S$205</definedName>
    <definedName name="_PROPADJTAX">'[6]Sch 210'!$M$219,'[6]Sch 210'!$R$219,'[6]Sch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'[5]DETAIL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localSheetId="0" hidden="1">#REF!</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[1]Contents!$F$13</definedName>
    <definedName name="cats">#REF!</definedName>
    <definedName name="CBUS">#REF!</definedName>
    <definedName name="CCODETR">#REF!</definedName>
    <definedName name="CD">#REF!</definedName>
    <definedName name="CDATE">[1]Contents!$AC$63</definedName>
    <definedName name="CDATENUM">[1]Contents!$AC$65</definedName>
    <definedName name="CDAY">[1]Contents!$C$9</definedName>
    <definedName name="CDAYTX">[1]Contents!$AA$35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[1]Contents!$C$7</definedName>
    <definedName name="CMONTHTX">[1]Contents!$Z$35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[1]Contents!$C$11</definedName>
    <definedName name="CYEARTX">[1]Contents!$AB$35</definedName>
    <definedName name="cyr">[21]Input!$B$2</definedName>
    <definedName name="CYRTX">[1]Contents!$AC$35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[1]Contents!$Z$43:$AM$54</definedName>
    <definedName name="DAYS1">'[2]Paducah&amp;Louisville'!#REF!</definedName>
    <definedName name="DAYS2">'[2]Paducah&amp;Louisville'!#REF!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[1]Contents!$BA$89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[1]Contents!$A$1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'[2]Paducah&amp;Louisville'!#REF!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[1]Contents!$FF$331:$FG$332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'[2]Paducah&amp;Louisville'!#REF!</definedName>
    <definedName name="Mexico">#REF!</definedName>
    <definedName name="Mexico1">#REF!</definedName>
    <definedName name="Mexico2">#REF!</definedName>
    <definedName name="Mexico3">#REF!</definedName>
    <definedName name="MICP">#REF!</definedName>
    <definedName name="MISCTABLE">[1]Contents!$BC$90:$BN$120</definedName>
    <definedName name="ML">#REF!</definedName>
    <definedName name="MM">#REF!</definedName>
    <definedName name="MON_YR">[1]Contents!$AC$61</definedName>
    <definedName name="MONTH">[1]Contents!$AC$59</definedName>
    <definedName name="monthlook">#REF!</definedName>
    <definedName name="monthlook2">#REF!</definedName>
    <definedName name="monthlook3">#REF!</definedName>
    <definedName name="MONTHS">[1]Contents!$AC$77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[1]Contents!$AC$67</definedName>
    <definedName name="PDAY">[1]Contents!$F$9</definedName>
    <definedName name="PDAYTX">[1]Contents!$AA$36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[1]Contents!$F$7</definedName>
    <definedName name="PMONTHTX">[1]Contents!$Z$36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'[2]Paducah&amp;Louisville'!#REF!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[1]Contents!$AC$71</definedName>
    <definedName name="PWEEKSTX">[1]Contents!$AD$71</definedName>
    <definedName name="PYEAR">[1]Contents!$F$11</definedName>
    <definedName name="PYEARTX">[1]Contents!$AB$36</definedName>
    <definedName name="pyr">[21]Input!$B$3</definedName>
    <definedName name="PYRTX">[1]Contents!$AC$36</definedName>
    <definedName name="q">#REF!</definedName>
    <definedName name="Q_SUM">'[1]Q Sum'!$A$1:$V$61</definedName>
    <definedName name="Q_VAR_SUM">#REF!</definedName>
    <definedName name="QEARNINGS">'[1]Q Exec'!$A$1:$Z$51</definedName>
    <definedName name="QSEGSUM">#REF!</definedName>
    <definedName name="QTR">[1]Contents!$AC$69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[1]Contents!$AC$73</definedName>
    <definedName name="QWEEKSTX">[1]Contents!$AD$73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'[2]Paducah&amp;Louisville'!#REF!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[1]Contents!$BG$111</definedName>
    <definedName name="Temp_JE_Info">#REF!</definedName>
    <definedName name="Temp_List_Text">#REF!</definedName>
    <definedName name="TEMP2">[1]Contents!$BC$91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[1]Contents!$AC$75</definedName>
    <definedName name="YTDWEEKSTX">[1]Contents!$AD$75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E64" i="1"/>
  <c r="D64" i="1"/>
  <c r="E63" i="1"/>
  <c r="F46" i="1"/>
  <c r="E46" i="1"/>
  <c r="D46" i="1"/>
  <c r="C46" i="1"/>
  <c r="F45" i="1"/>
  <c r="E45" i="1"/>
  <c r="D45" i="1"/>
  <c r="C45" i="1"/>
  <c r="C64" i="1"/>
  <c r="F63" i="1"/>
  <c r="D63" i="1"/>
  <c r="C63" i="1"/>
  <c r="E37" i="1"/>
  <c r="D37" i="1"/>
  <c r="C37" i="1"/>
  <c r="F37" i="1"/>
  <c r="C31" i="1"/>
  <c r="F31" i="1"/>
  <c r="E31" i="1"/>
  <c r="D31" i="1"/>
  <c r="F61" i="1"/>
  <c r="F22" i="1"/>
  <c r="E22" i="1"/>
  <c r="D22" i="1"/>
  <c r="C22" i="1"/>
  <c r="F19" i="1"/>
  <c r="F26" i="1" s="1"/>
  <c r="E19" i="1"/>
  <c r="D19" i="1"/>
  <c r="C19" i="1"/>
  <c r="F16" i="1"/>
  <c r="E16" i="1"/>
  <c r="D16" i="1"/>
  <c r="C16" i="1"/>
  <c r="F27" i="1" l="1"/>
  <c r="F62" i="1" s="1"/>
  <c r="F67" i="1" s="1"/>
  <c r="C61" i="1"/>
  <c r="F59" i="1"/>
  <c r="D61" i="1"/>
  <c r="E61" i="1"/>
  <c r="E26" i="1"/>
  <c r="E59" i="1" s="1"/>
  <c r="E60" i="1"/>
  <c r="F33" i="1"/>
  <c r="C26" i="1"/>
  <c r="C59" i="1" s="1"/>
  <c r="C60" i="1"/>
  <c r="D26" i="1"/>
  <c r="D59" i="1" s="1"/>
  <c r="D60" i="1"/>
  <c r="F60" i="1"/>
  <c r="E27" i="1" l="1"/>
  <c r="E33" i="1" s="1"/>
  <c r="F38" i="1"/>
  <c r="F41" i="1"/>
  <c r="F44" i="1" s="1"/>
  <c r="F47" i="1" s="1"/>
  <c r="F52" i="1" s="1"/>
  <c r="F54" i="1" s="1"/>
  <c r="D27" i="1"/>
  <c r="E62" i="1"/>
  <c r="E67" i="1" s="1"/>
  <c r="C27" i="1"/>
  <c r="C33" i="1" l="1"/>
  <c r="C62" i="1"/>
  <c r="C67" i="1" s="1"/>
  <c r="E41" i="1"/>
  <c r="E44" i="1" s="1"/>
  <c r="E47" i="1" s="1"/>
  <c r="E52" i="1" s="1"/>
  <c r="E54" i="1" s="1"/>
  <c r="E38" i="1"/>
  <c r="D33" i="1"/>
  <c r="D62" i="1"/>
  <c r="D67" i="1" s="1"/>
  <c r="D38" i="1" l="1"/>
  <c r="D41" i="1"/>
  <c r="D44" i="1" s="1"/>
  <c r="D47" i="1" s="1"/>
  <c r="D52" i="1" s="1"/>
  <c r="D54" i="1" s="1"/>
  <c r="C38" i="1"/>
  <c r="C41" i="1"/>
  <c r="C44" i="1" s="1"/>
  <c r="C47" i="1" s="1"/>
  <c r="C52" i="1" s="1"/>
  <c r="C54" i="1" s="1"/>
</calcChain>
</file>

<file path=xl/sharedStrings.xml><?xml version="1.0" encoding="utf-8"?>
<sst xmlns="http://schemas.openxmlformats.org/spreadsheetml/2006/main" count="87" uniqueCount="87">
  <si>
    <t>SURFACE TRANSPORTATION BOARD - QUARTERLY REPORT OF REVENUES, EXPENSES AND INCOME-RAILROADS</t>
  </si>
  <si>
    <t>Form RE&amp;I</t>
  </si>
  <si>
    <t>Washington, D.C.  20423</t>
  </si>
  <si>
    <t>OMB Clearance No. 2140-0013</t>
  </si>
  <si>
    <t>Expiration Date 3-31-2025</t>
  </si>
  <si>
    <t>Railroad:</t>
  </si>
  <si>
    <t>CSX TRANSPORTATION, INC</t>
  </si>
  <si>
    <t xml:space="preserve">Date of Report </t>
  </si>
  <si>
    <t>500 WATER STREET</t>
  </si>
  <si>
    <t>JACKSONVILLE, FL  32202-4423</t>
  </si>
  <si>
    <r>
      <t>Quarter __</t>
    </r>
    <r>
      <rPr>
        <u/>
        <sz val="10"/>
        <color theme="1"/>
        <rFont val="Calibri"/>
        <family val="2"/>
        <scheme val="minor"/>
      </rPr>
      <t>1st</t>
    </r>
    <r>
      <rPr>
        <sz val="10"/>
        <color theme="1"/>
        <rFont val="Calibri"/>
        <family val="2"/>
        <scheme val="minor"/>
      </rPr>
      <t>__</t>
    </r>
  </si>
  <si>
    <r>
      <t>Year ___</t>
    </r>
    <r>
      <rPr>
        <u/>
        <sz val="10"/>
        <color theme="1"/>
        <rFont val="Calibri"/>
        <family val="2"/>
        <scheme val="minor"/>
      </rPr>
      <t>2023</t>
    </r>
    <r>
      <rPr>
        <sz val="10"/>
        <color theme="1"/>
        <rFont val="Calibri"/>
        <family val="2"/>
        <scheme val="minor"/>
      </rPr>
      <t>__</t>
    </r>
  </si>
  <si>
    <r>
      <t>Amended __</t>
    </r>
    <r>
      <rPr>
        <u/>
        <sz val="10"/>
        <color theme="1"/>
        <rFont val="Calibri"/>
        <family val="2"/>
        <scheme val="minor"/>
      </rPr>
      <t>No</t>
    </r>
    <r>
      <rPr>
        <sz val="10"/>
        <color theme="1"/>
        <rFont val="Calibri"/>
        <family val="2"/>
        <scheme val="minor"/>
      </rPr>
      <t>_</t>
    </r>
  </si>
  <si>
    <t>Description
A</t>
  </si>
  <si>
    <t>Code
No.</t>
  </si>
  <si>
    <t>Quarterly Figures</t>
  </si>
  <si>
    <t>Cumulative Figures</t>
  </si>
  <si>
    <t>This Year
B</t>
  </si>
  <si>
    <t>Last Year
C</t>
  </si>
  <si>
    <t>This Year
D</t>
  </si>
  <si>
    <t>Last Year
E</t>
  </si>
  <si>
    <t xml:space="preserve">                                                          Operating Revenues
Freight (Account 101)</t>
  </si>
  <si>
    <t>Passenger (Account 102)</t>
  </si>
  <si>
    <t>Passenger-Related (Account 103)</t>
  </si>
  <si>
    <t>All Other Operating Revenues (Accounts 104, 105, 106, 110, 502, 503)</t>
  </si>
  <si>
    <t>Joint Facility Account (Account 120)</t>
  </si>
  <si>
    <t xml:space="preserve">     Railway Operating Revenues (All Above)</t>
  </si>
  <si>
    <t xml:space="preserve">                                                          Operating Expenses
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</si>
  <si>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</si>
  <si>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</si>
  <si>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</si>
  <si>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</si>
  <si>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</si>
  <si>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Yard Common</t>
  </si>
  <si>
    <t>Transportation-Specialized Services, Administration Support</t>
  </si>
  <si>
    <t>General and Administrative</t>
  </si>
  <si>
    <t xml:space="preserve">     Railway Operating Expenses (Account 531)</t>
  </si>
  <si>
    <t xml:space="preserve">                                                             Income Items
     Net Revenue From Railway Operations (Lines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</si>
  <si>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</si>
  <si>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</si>
  <si>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</si>
  <si>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</si>
  <si>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 544, 545, 549, 550, 551, and 553)</t>
  </si>
  <si>
    <t xml:space="preserve">     Income Available for Fixed Charges (Lines 17, 18, 21, Minus 22)</t>
  </si>
  <si>
    <t xml:space="preserve">                                                            Fixed Charges
Interest on Funded Debt (Account 546)</t>
  </si>
  <si>
    <t>Interest on Unfunded Debt (Account 547)</t>
  </si>
  <si>
    <t>Amortization of Discount on Funded Debt (Account 548)</t>
  </si>
  <si>
    <t xml:space="preserve">     Total Fixed Charges</t>
  </si>
  <si>
    <t xml:space="preserve">                                                             Income Items
     Income After Fixed Charges</t>
  </si>
  <si>
    <t>Other Deductions (Account 546)</t>
  </si>
  <si>
    <t>Unusual or Infrequent Items (Debit) Credit (Account 555)</t>
  </si>
  <si>
    <t xml:space="preserve">     Income (Loss) from Continuing Operations Before Income Taxes</t>
  </si>
  <si>
    <t>Income Tax on Ordinary Income (Account 556)</t>
  </si>
  <si>
    <t>Provision for Deferred Income Taxes (Account 557)</t>
  </si>
  <si>
    <t xml:space="preserve">     Income (Loss) from Continuing Operations</t>
  </si>
  <si>
    <t>Income (Loss) from Operations (Less Applicable Income Taxes) (Account 560)</t>
  </si>
  <si>
    <t>Gain (Loss) on Disposal of Discontinued Segments (Less Applicable Income 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</si>
  <si>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</si>
  <si>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</si>
  <si>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</si>
  <si>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</si>
  <si>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</si>
  <si>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</si>
  <si>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</si>
  <si>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</si>
  <si>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</si>
  <si>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</si>
  <si>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</si>
  <si>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</si>
  <si>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</si>
  <si>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</si>
  <si>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</si>
  <si>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
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</si>
  <si>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</si>
  <si>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</si>
  <si>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</si>
  <si>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</si>
  <si>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</si>
  <si>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REMARKS: CSX acquired Pan Am Railways on 6/1/2022. Financial information for Pan Am is included in the RE&amp;I for Q1 2023.</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</si>
  <si>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</si>
  <si>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</si>
  <si>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</si>
  <si>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</si>
  <si>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</si>
  <si>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Name (Printed)  _______</t>
    </r>
    <r>
      <rPr>
        <u/>
        <sz val="10"/>
        <color theme="1"/>
        <rFont val="Calibri"/>
        <family val="2"/>
        <scheme val="minor"/>
      </rPr>
      <t>Thomas McDuffie</t>
    </r>
    <r>
      <rPr>
        <sz val="10"/>
        <color theme="1"/>
        <rFont val="Calibri"/>
        <family val="2"/>
        <scheme val="minor"/>
      </rPr>
      <t>_______________________________________________</t>
    </r>
  </si>
  <si>
    <r>
      <t>Title ______</t>
    </r>
    <r>
      <rPr>
        <u/>
        <sz val="10"/>
        <color theme="1"/>
        <rFont val="Calibri"/>
        <family val="2"/>
        <scheme val="minor"/>
      </rPr>
      <t>Assistant Controller</t>
    </r>
    <r>
      <rPr>
        <sz val="10"/>
        <color theme="1"/>
        <rFont val="Calibri"/>
        <family val="2"/>
        <scheme val="minor"/>
      </rPr>
      <t>________________________________________________________</t>
    </r>
  </si>
  <si>
    <r>
      <t>Telephone Number  _____</t>
    </r>
    <r>
      <rPr>
        <u/>
        <sz val="10"/>
        <color theme="1"/>
        <rFont val="Calibri"/>
        <family val="2"/>
        <scheme val="minor"/>
      </rPr>
      <t>(904) 366-5309</t>
    </r>
    <r>
      <rPr>
        <sz val="10"/>
        <color theme="1"/>
        <rFont val="Calibri"/>
        <family val="2"/>
        <scheme val="minor"/>
      </rPr>
      <t>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</si>
</sst>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2" fillId="2" borderId="0" xfId="0" applyFont="1" applyFill="1"/>
    <xf numFmtId="0" fontId="2" fillId="2" borderId="0" xfId="0" applyFont="1" applyFill="1" applyAlignment="1"/>
    <xf numFmtId="14" fontId="2" fillId="2" borderId="1" xfId="0" applyNumberFormat="1" applyFont="1" applyFill="1" applyBorder="1" applyAlignment="1">
      <alignment horizontal="center"/>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5" fillId="3" borderId="7" xfId="0" applyFont="1" applyFill="1" applyBorder="1" applyAlignment="1">
      <alignment horizontal="left" vertical="top" wrapText="1"/>
    </xf>
    <xf numFmtId="0" fontId="2" fillId="2" borderId="8" xfId="0" applyFont="1" applyFill="1" applyBorder="1"/>
    <xf numFmtId="164" fontId="2" fillId="2" borderId="8" xfId="2" applyNumberFormat="1" applyFont="1" applyFill="1" applyBorder="1"/>
    <xf numFmtId="0" fontId="5" fillId="3" borderId="7" xfId="0" applyFont="1" applyFill="1" applyBorder="1" applyAlignment="1">
      <alignment horizontal="left" vertical="top"/>
    </xf>
    <xf numFmtId="165" fontId="2" fillId="2" borderId="8" xfId="1" applyNumberFormat="1" applyFont="1" applyFill="1" applyBorder="1"/>
    <xf numFmtId="165" fontId="2" fillId="0" borderId="8" xfId="1" applyNumberFormat="1" applyFont="1" applyFill="1" applyBorder="1"/>
    <xf numFmtId="164" fontId="2" fillId="0" borderId="8" xfId="2" applyNumberFormat="1" applyFont="1" applyFill="1" applyBorder="1"/>
    <xf numFmtId="0" fontId="6" fillId="3" borderId="7" xfId="0" applyFont="1" applyFill="1" applyBorder="1" applyAlignment="1">
      <alignment horizontal="left" vertical="top" wrapText="1"/>
    </xf>
    <xf numFmtId="0" fontId="6" fillId="3" borderId="7" xfId="0" applyFont="1" applyFill="1" applyBorder="1" applyAlignment="1">
      <alignment horizontal="left" vertical="top"/>
    </xf>
    <xf numFmtId="0" fontId="7" fillId="3" borderId="7" xfId="0" applyFont="1" applyFill="1" applyBorder="1" applyAlignment="1">
      <alignment horizontal="left" vertical="top"/>
    </xf>
    <xf numFmtId="0" fontId="7" fillId="3" borderId="7" xfId="0" applyFont="1" applyFill="1" applyBorder="1" applyAlignment="1">
      <alignment horizontal="left" vertical="top" wrapText="1"/>
    </xf>
    <xf numFmtId="0" fontId="2" fillId="2" borderId="1" xfId="0" applyFont="1" applyFill="1" applyBorder="1"/>
    <xf numFmtId="164" fontId="2" fillId="2" borderId="0" xfId="0" applyNumberFormat="1" applyFont="1" applyFill="1"/>
    <xf numFmtId="0" fontId="5" fillId="3" borderId="9" xfId="0" applyFont="1" applyFill="1" applyBorder="1" applyAlignment="1">
      <alignment horizontal="left" vertical="top"/>
    </xf>
    <xf numFmtId="0" fontId="2" fillId="2" borderId="3" xfId="0" applyFont="1" applyFill="1" applyBorder="1" applyAlignment="1"/>
    <xf numFmtId="0" fontId="4" fillId="2" borderId="3" xfId="0" applyFont="1" applyFill="1" applyBorder="1" applyAlignment="1"/>
    <xf numFmtId="0" fontId="5" fillId="3" borderId="3" xfId="0" applyFont="1" applyFill="1" applyBorder="1" applyAlignment="1">
      <alignment horizontal="left" vertical="top"/>
    </xf>
    <xf numFmtId="0" fontId="5" fillId="0" borderId="3" xfId="0" applyFont="1" applyFill="1" applyBorder="1" applyAlignment="1">
      <alignment horizontal="left" vertical="top"/>
    </xf>
    <xf numFmtId="0" fontId="5" fillId="3" borderId="10" xfId="0" applyFont="1" applyFill="1" applyBorder="1" applyAlignment="1">
      <alignment horizontal="left" vertical="top"/>
    </xf>
    <xf numFmtId="43" fontId="2" fillId="2" borderId="8" xfId="1" applyNumberFormat="1" applyFont="1" applyFill="1" applyBorder="1"/>
    <xf numFmtId="0" fontId="6" fillId="0" borderId="7" xfId="0" applyFont="1" applyFill="1" applyBorder="1" applyAlignment="1">
      <alignment horizontal="left" vertical="top"/>
    </xf>
    <xf numFmtId="0" fontId="5" fillId="3" borderId="11" xfId="0" applyFont="1" applyFill="1" applyBorder="1" applyAlignment="1">
      <alignment horizontal="left" vertical="top"/>
    </xf>
    <xf numFmtId="0" fontId="2" fillId="2" borderId="12" xfId="0" applyFont="1" applyFill="1" applyBorder="1"/>
    <xf numFmtId="164" fontId="2" fillId="2" borderId="12" xfId="2" applyNumberFormat="1" applyFont="1" applyFill="1" applyBorder="1"/>
    <xf numFmtId="0" fontId="4" fillId="2" borderId="15" xfId="0" applyFont="1" applyFill="1" applyBorder="1"/>
    <xf numFmtId="0" fontId="2" fillId="2" borderId="0" xfId="0" applyFont="1" applyFill="1" applyBorder="1"/>
    <xf numFmtId="0" fontId="2" fillId="2" borderId="16" xfId="0" applyFont="1" applyFill="1" applyBorder="1"/>
    <xf numFmtId="0" fontId="2" fillId="2" borderId="15" xfId="0" applyFont="1" applyFill="1" applyBorder="1" applyAlignment="1">
      <alignment vertical="center"/>
    </xf>
    <xf numFmtId="0" fontId="2" fillId="2" borderId="2"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xf numFmtId="0" fontId="2" fillId="2" borderId="0" xfId="0" applyFont="1" applyFill="1" applyBorder="1" applyAlignment="1">
      <alignment horizontal="right"/>
    </xf>
    <xf numFmtId="0" fontId="2" fillId="2" borderId="5" xfId="0" applyFont="1" applyFill="1" applyBorder="1"/>
    <xf numFmtId="0" fontId="2" fillId="2" borderId="17" xfId="0" applyFont="1" applyFill="1" applyBorder="1"/>
    <xf numFmtId="14" fontId="3" fillId="0" borderId="15" xfId="0" applyNumberFormat="1" applyFont="1" applyFill="1" applyBorder="1" applyAlignment="1">
      <alignment horizontal="left"/>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4" fillId="2" borderId="2" xfId="0" applyFont="1" applyFill="1" applyBorder="1" applyAlignment="1">
      <alignment horizontal="center" wrapText="1"/>
    </xf>
    <xf numFmtId="0" fontId="4" fillId="2" borderId="5"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0" xfId="0" applyFont="1" applyFill="1" applyBorder="1"/>
    <xf numFmtId="165" fontId="2" fillId="2" borderId="0" xfId="0" applyNumberFormat="1" applyFont="1" applyFill="1" applyBorder="1"/>
    <xf numFmtId="164" fontId="2" fillId="2" borderId="0" xfId="0" applyNumberFormat="1" applyFont="1" applyFill="1" applyBorder="1"/>
    <xf numFmtId="0" fontId="4" fillId="2" borderId="0"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1%20OS%20Financials%20Q12023_Offli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EC"/>
      <sheetName val="BS SEC"/>
      <sheetName val="IS Map"/>
      <sheetName val="BS Map"/>
      <sheetName val="RE&amp;I"/>
      <sheetName val="CBS"/>
      <sheetName val="QTD Rx"/>
      <sheetName val="Sch 200"/>
      <sheetName val="200 Analytics"/>
      <sheetName val="Sch 210"/>
      <sheetName val="210 Analytics"/>
      <sheetName val="Sch 220"/>
      <sheetName val="Sch 240"/>
      <sheetName val="Sch 245"/>
      <sheetName val="1_ICP"/>
      <sheetName val="2_Midland &amp; P&amp;L"/>
      <sheetName val="3_Prop Adjs"/>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Backwage Adjustment"/>
      <sheetName val="Shares"/>
      <sheetName val="REI PY_Adj"/>
      <sheetName val="CBS PY_Adj"/>
      <sheetName val="Checks"/>
      <sheetName val="1.1_ICP Lookup"/>
      <sheetName val="STB Form History"/>
    </sheetNames>
    <sheetDataSet>
      <sheetData sheetId="0"/>
      <sheetData sheetId="1"/>
      <sheetData sheetId="2">
        <row r="2">
          <cell r="E2" t="str">
            <v>REI Quarterly Schedule  (YTD)</v>
          </cell>
        </row>
        <row r="4">
          <cell r="E4" t="str">
            <v>CUMULATIVE FIGURES</v>
          </cell>
        </row>
        <row r="5">
          <cell r="E5" t="str">
            <v>REI</v>
          </cell>
          <cell r="F5" t="str">
            <v>REI Account</v>
          </cell>
          <cell r="G5" t="str">
            <v xml:space="preserve">Description </v>
          </cell>
          <cell r="H5" t="str">
            <v>THIS YEAR</v>
          </cell>
          <cell r="I5" t="str">
            <v xml:space="preserve">Edit checks </v>
          </cell>
        </row>
        <row r="6">
          <cell r="E6" t="str">
            <v xml:space="preserve">Code No. </v>
          </cell>
          <cell r="H6" t="str">
            <v>(d)</v>
          </cell>
          <cell r="I6" t="str">
            <v xml:space="preserve">Should Zero </v>
          </cell>
        </row>
        <row r="7">
          <cell r="E7" t="str">
            <v xml:space="preserve">Operating Revenue </v>
          </cell>
        </row>
        <row r="8">
          <cell r="E8">
            <v>1</v>
          </cell>
          <cell r="F8">
            <v>101</v>
          </cell>
          <cell r="G8" t="str">
            <v xml:space="preserve">  Freight</v>
          </cell>
          <cell r="H8">
            <v>3292680</v>
          </cell>
        </row>
        <row r="11">
          <cell r="I11">
            <v>0</v>
          </cell>
        </row>
        <row r="12">
          <cell r="E12">
            <v>2</v>
          </cell>
          <cell r="F12">
            <v>102</v>
          </cell>
          <cell r="G12" t="str">
            <v>Passenger</v>
          </cell>
          <cell r="H12">
            <v>0</v>
          </cell>
        </row>
        <row r="13">
          <cell r="E13">
            <v>3</v>
          </cell>
          <cell r="F13">
            <v>103</v>
          </cell>
          <cell r="G13" t="str">
            <v>Passenger - Related</v>
          </cell>
          <cell r="H13">
            <v>0</v>
          </cell>
        </row>
        <row r="14">
          <cell r="E14">
            <v>4</v>
          </cell>
          <cell r="F14" t="str">
            <v>104, 105, 106, 110, 502 &amp; 503</v>
          </cell>
          <cell r="G14" t="str">
            <v xml:space="preserve">All Other Operating Revenue </v>
          </cell>
          <cell r="H14">
            <v>82146</v>
          </cell>
        </row>
        <row r="24">
          <cell r="I24">
            <v>0</v>
          </cell>
        </row>
        <row r="25">
          <cell r="E25">
            <v>5</v>
          </cell>
          <cell r="F25">
            <v>120</v>
          </cell>
          <cell r="G25" t="str">
            <v>Joint Facility Account</v>
          </cell>
          <cell r="H25">
            <v>0</v>
          </cell>
        </row>
        <row r="26">
          <cell r="E26">
            <v>6</v>
          </cell>
          <cell r="F26" t="str">
            <v>N/A</v>
          </cell>
          <cell r="G26" t="str">
            <v>Railway Operating Revenues (All Above)</v>
          </cell>
          <cell r="H26">
            <v>3374826</v>
          </cell>
          <cell r="I26">
            <v>0</v>
          </cell>
        </row>
        <row r="27">
          <cell r="E27" t="str">
            <v>Operating Expenses</v>
          </cell>
        </row>
        <row r="28">
          <cell r="E28">
            <v>7</v>
          </cell>
          <cell r="F28" t="str">
            <v>62-11-00, 62-12-00, 62-13-00</v>
          </cell>
          <cell r="G28" t="str">
            <v xml:space="preserve">Depreciation - Road </v>
          </cell>
          <cell r="H28">
            <v>246061</v>
          </cell>
        </row>
        <row r="29">
          <cell r="E29">
            <v>8</v>
          </cell>
          <cell r="F29" t="str">
            <v>N/A</v>
          </cell>
          <cell r="G29" t="str">
            <v xml:space="preserve">  All Other Way and Structures Accounts</v>
          </cell>
          <cell r="H29">
            <v>201413</v>
          </cell>
          <cell r="I29" t="str">
            <v>*</v>
          </cell>
        </row>
        <row r="30">
          <cell r="E30">
            <v>9</v>
          </cell>
          <cell r="F30" t="str">
            <v>N/A</v>
          </cell>
          <cell r="G30" t="str">
            <v xml:space="preserve">     Total Way and Structures</v>
          </cell>
          <cell r="H30">
            <v>447474</v>
          </cell>
        </row>
        <row r="31">
          <cell r="E31">
            <v>10</v>
          </cell>
          <cell r="F31" t="str">
            <v xml:space="preserve"> 62-21-00, 62-22-00, 62-23-00</v>
          </cell>
          <cell r="G31" t="str">
            <v xml:space="preserve">  Depreciation - Equipment</v>
          </cell>
          <cell r="H31">
            <v>96120</v>
          </cell>
        </row>
        <row r="32">
          <cell r="E32">
            <v>11</v>
          </cell>
          <cell r="F32" t="str">
            <v>N/A</v>
          </cell>
          <cell r="G32" t="str">
            <v xml:space="preserve">  All Other Equipment Accounts</v>
          </cell>
          <cell r="H32">
            <v>242650</v>
          </cell>
          <cell r="I32" t="str">
            <v>*</v>
          </cell>
        </row>
        <row r="33">
          <cell r="E33">
            <v>12</v>
          </cell>
          <cell r="F33" t="str">
            <v>N/A</v>
          </cell>
          <cell r="G33" t="str">
            <v xml:space="preserve">     Total Equipment</v>
          </cell>
          <cell r="H33">
            <v>338770</v>
          </cell>
        </row>
        <row r="34">
          <cell r="E34">
            <v>13</v>
          </cell>
          <cell r="F34" t="str">
            <v>N/A</v>
          </cell>
          <cell r="G34" t="str">
            <v xml:space="preserve">  Transportation - Train, Yard and Yard Common</v>
          </cell>
          <cell r="H34">
            <v>754860</v>
          </cell>
        </row>
        <row r="35">
          <cell r="E35">
            <v>14</v>
          </cell>
          <cell r="F35" t="str">
            <v>N/A</v>
          </cell>
          <cell r="G35" t="str">
            <v xml:space="preserve">  Transportation - Specialized Services, Administration Support</v>
          </cell>
          <cell r="H35">
            <v>211701</v>
          </cell>
        </row>
        <row r="36">
          <cell r="E36">
            <v>15</v>
          </cell>
          <cell r="F36" t="str">
            <v>N/A</v>
          </cell>
          <cell r="G36" t="str">
            <v xml:space="preserve">  General and Administrative</v>
          </cell>
          <cell r="H36">
            <v>376559</v>
          </cell>
        </row>
        <row r="37">
          <cell r="E37">
            <v>16</v>
          </cell>
          <cell r="F37">
            <v>531</v>
          </cell>
          <cell r="G37" t="str">
            <v xml:space="preserve">         Railway Operating Expenses </v>
          </cell>
          <cell r="H37">
            <v>2129364</v>
          </cell>
          <cell r="I37">
            <v>0</v>
          </cell>
        </row>
        <row r="38">
          <cell r="E38" t="str">
            <v xml:space="preserve">Income Items </v>
          </cell>
        </row>
        <row r="39">
          <cell r="E39">
            <v>17</v>
          </cell>
          <cell r="G39" t="str">
            <v>*Net Revenue from Railway Operations (Lines 6 minus 16)</v>
          </cell>
          <cell r="H39">
            <v>1245462</v>
          </cell>
          <cell r="I39">
            <v>0</v>
          </cell>
        </row>
        <row r="40">
          <cell r="E40">
            <v>18</v>
          </cell>
          <cell r="F40" t="str">
            <v>506 &amp; 510-519</v>
          </cell>
          <cell r="G40" t="str">
            <v xml:space="preserve">  Other Income</v>
          </cell>
          <cell r="H40">
            <v>202559</v>
          </cell>
          <cell r="I40">
            <v>0</v>
          </cell>
        </row>
        <row r="41">
          <cell r="E41" t="str">
            <v xml:space="preserve">  Income from Affiliated companies:</v>
          </cell>
        </row>
        <row r="42">
          <cell r="E42">
            <v>19</v>
          </cell>
          <cell r="F42" t="str">
            <v>N/A</v>
          </cell>
          <cell r="G42" t="str">
            <v>Dividends</v>
          </cell>
          <cell r="H42">
            <v>89766</v>
          </cell>
          <cell r="I42">
            <v>0</v>
          </cell>
        </row>
        <row r="43">
          <cell r="E43">
            <v>20</v>
          </cell>
          <cell r="F43" t="str">
            <v>N/A</v>
          </cell>
          <cell r="G43" t="str">
            <v>Equity in Undistributed Earnings (Losses)</v>
          </cell>
          <cell r="H43">
            <v>-33248</v>
          </cell>
          <cell r="I43">
            <v>0</v>
          </cell>
        </row>
        <row r="44">
          <cell r="E44">
            <v>21</v>
          </cell>
          <cell r="F44" t="str">
            <v>N/A</v>
          </cell>
          <cell r="G44" t="str">
            <v>Total Income from Affiliated Companies (Lines 19 and 20)</v>
          </cell>
          <cell r="H44">
            <v>56518</v>
          </cell>
          <cell r="I44">
            <v>0</v>
          </cell>
        </row>
        <row r="45">
          <cell r="E45">
            <v>22</v>
          </cell>
          <cell r="F45" t="str">
            <v>534, 544-545, 549-551 &amp; 553</v>
          </cell>
          <cell r="G45" t="str">
            <v>Miscellaneous Deductions from Income</v>
          </cell>
          <cell r="H45">
            <v>5655</v>
          </cell>
        </row>
        <row r="52">
          <cell r="I52">
            <v>0</v>
          </cell>
        </row>
        <row r="53">
          <cell r="E53">
            <v>23</v>
          </cell>
          <cell r="G53" t="str">
            <v>Income Available for Fixed Charges (Lines 17, 18, 21 minus 22)</v>
          </cell>
          <cell r="H53">
            <v>1498884</v>
          </cell>
          <cell r="I53">
            <v>0</v>
          </cell>
        </row>
        <row r="54">
          <cell r="E54" t="str">
            <v xml:space="preserve">Fixed Charges </v>
          </cell>
        </row>
        <row r="55">
          <cell r="E55">
            <v>24</v>
          </cell>
          <cell r="F55">
            <v>546</v>
          </cell>
          <cell r="G55" t="str">
            <v>Interest on Funded Debt</v>
          </cell>
          <cell r="H55">
            <v>2052</v>
          </cell>
        </row>
        <row r="57">
          <cell r="I57">
            <v>0</v>
          </cell>
        </row>
        <row r="58">
          <cell r="E58">
            <v>25</v>
          </cell>
          <cell r="F58">
            <v>547</v>
          </cell>
          <cell r="G58" t="str">
            <v>Interest on Unfunded Debt</v>
          </cell>
          <cell r="H58">
            <v>120</v>
          </cell>
          <cell r="I58">
            <v>0</v>
          </cell>
        </row>
        <row r="59">
          <cell r="E59">
            <v>26</v>
          </cell>
          <cell r="F59">
            <v>548</v>
          </cell>
          <cell r="G59" t="str">
            <v>Amortization of Discount on Funded Debt</v>
          </cell>
          <cell r="H59">
            <v>0</v>
          </cell>
          <cell r="I59">
            <v>0</v>
          </cell>
        </row>
        <row r="60">
          <cell r="E60">
            <v>27</v>
          </cell>
          <cell r="F60" t="str">
            <v>N/A</v>
          </cell>
          <cell r="G60" t="str">
            <v>Total Fixed Charges</v>
          </cell>
          <cell r="H60">
            <v>2172</v>
          </cell>
          <cell r="I60">
            <v>0</v>
          </cell>
        </row>
        <row r="61">
          <cell r="E61" t="str">
            <v xml:space="preserve">Income Items </v>
          </cell>
        </row>
        <row r="62">
          <cell r="E62">
            <v>28</v>
          </cell>
          <cell r="F62" t="str">
            <v>N/A</v>
          </cell>
          <cell r="G62" t="str">
            <v>Income after Fixed Charges</v>
          </cell>
          <cell r="H62">
            <v>1496712</v>
          </cell>
          <cell r="I62">
            <v>0</v>
          </cell>
        </row>
        <row r="63">
          <cell r="E63">
            <v>29</v>
          </cell>
          <cell r="F63" t="str">
            <v>546c</v>
          </cell>
          <cell r="G63" t="str">
            <v xml:space="preserve">Other Deductions </v>
          </cell>
          <cell r="H63">
            <v>0</v>
          </cell>
          <cell r="I63">
            <v>0</v>
          </cell>
        </row>
        <row r="64">
          <cell r="E64">
            <v>30</v>
          </cell>
          <cell r="F64">
            <v>555</v>
          </cell>
          <cell r="G64" t="str">
            <v xml:space="preserve"> Unusual or Infrequent items (Debit) Credit </v>
          </cell>
          <cell r="H64">
            <v>0</v>
          </cell>
          <cell r="I64">
            <v>0</v>
          </cell>
        </row>
        <row r="65">
          <cell r="E65">
            <v>31</v>
          </cell>
          <cell r="F65" t="str">
            <v>N/A</v>
          </cell>
          <cell r="G65" t="str">
            <v>Income (Loss) from Continuing Operations before Income Taxes</v>
          </cell>
          <cell r="H65">
            <v>1496712</v>
          </cell>
          <cell r="I65">
            <v>0</v>
          </cell>
        </row>
        <row r="66">
          <cell r="E66">
            <v>32</v>
          </cell>
          <cell r="F66">
            <v>556</v>
          </cell>
          <cell r="G66" t="str">
            <v>Income Taxes on Ordinary Income</v>
          </cell>
          <cell r="H66">
            <v>323699</v>
          </cell>
          <cell r="I66">
            <v>0</v>
          </cell>
        </row>
        <row r="67">
          <cell r="E67">
            <v>33</v>
          </cell>
          <cell r="F67">
            <v>557</v>
          </cell>
          <cell r="G67" t="str">
            <v xml:space="preserve">Provision for Deferred Income Taxes </v>
          </cell>
          <cell r="H67">
            <v>23689</v>
          </cell>
          <cell r="I67">
            <v>0</v>
          </cell>
        </row>
        <row r="68">
          <cell r="E68">
            <v>34</v>
          </cell>
          <cell r="F68" t="str">
            <v>N/A</v>
          </cell>
          <cell r="G68" t="str">
            <v>Income (Loss) from Continuing Operations</v>
          </cell>
          <cell r="H68">
            <v>1149324</v>
          </cell>
          <cell r="I68">
            <v>0</v>
          </cell>
        </row>
        <row r="69">
          <cell r="E69" t="str">
            <v xml:space="preserve">  Income (Loss) from Operations (Less Applicable Income Taxes)</v>
          </cell>
        </row>
        <row r="70">
          <cell r="E70">
            <v>35</v>
          </cell>
          <cell r="F70">
            <v>560</v>
          </cell>
          <cell r="G70" t="str">
            <v xml:space="preserve">  Income (Loss) from Operations (Less Applicable Income Taxes)</v>
          </cell>
          <cell r="H70">
            <v>0</v>
          </cell>
          <cell r="I70">
            <v>0</v>
          </cell>
        </row>
        <row r="71">
          <cell r="E71" t="str">
            <v>Gain (Loss) on Disposal of Discontinued Segments (Less Applicable Income</v>
          </cell>
        </row>
        <row r="72">
          <cell r="E72">
            <v>36</v>
          </cell>
          <cell r="F72">
            <v>562</v>
          </cell>
          <cell r="G72" t="str">
            <v xml:space="preserve">    Taxes</v>
          </cell>
          <cell r="H72">
            <v>0</v>
          </cell>
          <cell r="I72">
            <v>0</v>
          </cell>
        </row>
        <row r="73">
          <cell r="E73">
            <v>37</v>
          </cell>
          <cell r="G73" t="str">
            <v xml:space="preserve">         Income (Loss) before Extraordinary Items</v>
          </cell>
          <cell r="H73">
            <v>1149324</v>
          </cell>
          <cell r="I73">
            <v>0</v>
          </cell>
        </row>
        <row r="74">
          <cell r="E74">
            <v>38</v>
          </cell>
          <cell r="F74">
            <v>570</v>
          </cell>
          <cell r="G74" t="str">
            <v xml:space="preserve">  Extraordinary Items (Net)</v>
          </cell>
          <cell r="H74">
            <v>0</v>
          </cell>
          <cell r="I74">
            <v>0</v>
          </cell>
        </row>
        <row r="75">
          <cell r="E75">
            <v>39</v>
          </cell>
          <cell r="F75">
            <v>590</v>
          </cell>
          <cell r="G75" t="str">
            <v xml:space="preserve">  Income Taxes on Extraordinary Income</v>
          </cell>
          <cell r="H75">
            <v>0</v>
          </cell>
          <cell r="I75">
            <v>0</v>
          </cell>
        </row>
        <row r="76">
          <cell r="E76">
            <v>40</v>
          </cell>
          <cell r="F76">
            <v>591</v>
          </cell>
          <cell r="G76" t="str">
            <v xml:space="preserve">  Provision for Deferred Taxes - Extraordinary Items</v>
          </cell>
          <cell r="H76">
            <v>0</v>
          </cell>
          <cell r="I76">
            <v>0</v>
          </cell>
        </row>
        <row r="77">
          <cell r="E77" t="str">
            <v>Cumulative Effect of Change in Accounting Principles (Less Applicable Income  Taxes of $___________)</v>
          </cell>
        </row>
        <row r="78">
          <cell r="E78">
            <v>41</v>
          </cell>
          <cell r="F78">
            <v>592</v>
          </cell>
          <cell r="G78" t="str">
            <v>Cumulative Effect of Change in Accounting Principles (Less Applicable Income  Taxes of $___________)</v>
          </cell>
          <cell r="H78">
            <v>0</v>
          </cell>
          <cell r="I78">
            <v>0</v>
          </cell>
        </row>
        <row r="79">
          <cell r="E79">
            <v>42</v>
          </cell>
          <cell r="G79" t="str">
            <v xml:space="preserve">           Net Income (Loss)</v>
          </cell>
          <cell r="H79">
            <v>1149324</v>
          </cell>
          <cell r="I79">
            <v>0</v>
          </cell>
        </row>
        <row r="80">
          <cell r="E80">
            <v>43</v>
          </cell>
          <cell r="G80" t="str">
            <v xml:space="preserve">   Less: Net Income attributable to non-controlling interest</v>
          </cell>
          <cell r="H80">
            <v>12</v>
          </cell>
        </row>
        <row r="81">
          <cell r="E81">
            <v>44</v>
          </cell>
          <cell r="G81" t="str">
            <v xml:space="preserve">   Net Income attributable to reporting railroad</v>
          </cell>
          <cell r="H81">
            <v>1149312</v>
          </cell>
        </row>
        <row r="82">
          <cell r="E82">
            <v>45</v>
          </cell>
          <cell r="G82" t="str">
            <v xml:space="preserve">   Basic Earnings Per Share</v>
          </cell>
          <cell r="H82">
            <v>126.84</v>
          </cell>
        </row>
        <row r="83">
          <cell r="E83">
            <v>46</v>
          </cell>
          <cell r="G83" t="str">
            <v xml:space="preserve">   Diluted Earnings Per Share</v>
          </cell>
          <cell r="H83">
            <v>126.84</v>
          </cell>
        </row>
        <row r="84">
          <cell r="E84">
            <v>47</v>
          </cell>
          <cell r="F84">
            <v>623</v>
          </cell>
          <cell r="G84" t="str">
            <v xml:space="preserve">  Dividends on Common Stock</v>
          </cell>
          <cell r="H84">
            <v>270000</v>
          </cell>
          <cell r="I84">
            <v>0</v>
          </cell>
        </row>
        <row r="85">
          <cell r="E85">
            <v>48</v>
          </cell>
          <cell r="F85">
            <v>623</v>
          </cell>
          <cell r="G85" t="str">
            <v xml:space="preserve">  Dividends on Preferred Stock</v>
          </cell>
          <cell r="H85">
            <v>0</v>
          </cell>
        </row>
        <row r="86">
          <cell r="E86" t="str">
            <v>Ratios</v>
          </cell>
        </row>
        <row r="87">
          <cell r="E87">
            <v>49</v>
          </cell>
          <cell r="F87" t="str">
            <v xml:space="preserve">RX </v>
          </cell>
          <cell r="G87" t="str">
            <v xml:space="preserve">  Expenses to Revenue (%)</v>
          </cell>
          <cell r="H87">
            <v>63.095519591232261</v>
          </cell>
        </row>
        <row r="88">
          <cell r="E88">
            <v>50</v>
          </cell>
          <cell r="F88" t="str">
            <v xml:space="preserve">RX </v>
          </cell>
          <cell r="G88" t="str">
            <v xml:space="preserve">  Total Maintenance to Revenue (%)</v>
          </cell>
          <cell r="H88">
            <v>23.29731962477473</v>
          </cell>
        </row>
        <row r="89">
          <cell r="E89">
            <v>51</v>
          </cell>
          <cell r="F89" t="str">
            <v xml:space="preserve">RX </v>
          </cell>
          <cell r="G89" t="str">
            <v xml:space="preserve">  Transportation to Revenue (%)</v>
          </cell>
          <cell r="H89">
            <v>28.640321012105513</v>
          </cell>
        </row>
        <row r="90">
          <cell r="E90" t="str">
            <v>Reconciliation of Net Railway Operating Income (NROI)</v>
          </cell>
        </row>
        <row r="91">
          <cell r="E91">
            <v>52</v>
          </cell>
          <cell r="G91" t="str">
            <v xml:space="preserve">                 Net Revenues from Railway Operations</v>
          </cell>
          <cell r="H91">
            <v>1245462</v>
          </cell>
          <cell r="I91">
            <v>0</v>
          </cell>
        </row>
        <row r="92">
          <cell r="E92">
            <v>53</v>
          </cell>
          <cell r="F92">
            <v>556</v>
          </cell>
          <cell r="G92" t="str">
            <v xml:space="preserve">                 Income Taxes on Ordinary Income</v>
          </cell>
          <cell r="H92">
            <v>-323699</v>
          </cell>
          <cell r="I92">
            <v>0</v>
          </cell>
        </row>
        <row r="93">
          <cell r="E93">
            <v>54</v>
          </cell>
          <cell r="F93">
            <v>557</v>
          </cell>
          <cell r="G93" t="str">
            <v xml:space="preserve">                 Provision for Deferred Income Taxes</v>
          </cell>
          <cell r="H93">
            <v>-23689</v>
          </cell>
          <cell r="I93">
            <v>0</v>
          </cell>
        </row>
        <row r="94">
          <cell r="E94">
            <v>55</v>
          </cell>
          <cell r="G94" t="str">
            <v xml:space="preserve">    **         Income from Lease of Road and Equipment</v>
          </cell>
          <cell r="H94">
            <v>-28390</v>
          </cell>
          <cell r="I94">
            <v>0</v>
          </cell>
        </row>
        <row r="95">
          <cell r="E95">
            <v>56</v>
          </cell>
          <cell r="G95" t="str">
            <v xml:space="preserve">    **         Rent for Leased Roads and Equipment</v>
          </cell>
          <cell r="H95">
            <v>8675</v>
          </cell>
          <cell r="I95">
            <v>0</v>
          </cell>
        </row>
        <row r="96">
          <cell r="E96">
            <v>57</v>
          </cell>
          <cell r="G96" t="str">
            <v xml:space="preserve">                         Net Railway Operating Income</v>
          </cell>
          <cell r="H96">
            <v>878359</v>
          </cell>
          <cell r="I96">
            <v>0</v>
          </cell>
        </row>
        <row r="98">
          <cell r="H98" t="str">
            <v>Below should Zero</v>
          </cell>
        </row>
        <row r="99">
          <cell r="H99">
            <v>0</v>
          </cell>
          <cell r="I99" t="str">
            <v xml:space="preserve">Check with RE&amp;I </v>
          </cell>
        </row>
        <row r="100">
          <cell r="H100">
            <v>0</v>
          </cell>
          <cell r="I100" t="str">
            <v>Check with Annual R-1</v>
          </cell>
        </row>
        <row r="101">
          <cell r="H101">
            <v>0.39084856549743563</v>
          </cell>
          <cell r="I101" t="str">
            <v>Check with Sch 210</v>
          </cell>
        </row>
        <row r="102">
          <cell r="I102" t="str">
            <v>* diff due to rounding</v>
          </cell>
        </row>
        <row r="108">
          <cell r="E108" t="str">
            <v>REI Quarterly Schedule  (QTD)</v>
          </cell>
        </row>
        <row r="110">
          <cell r="E110" t="str">
            <v>CUMULATIVE FIGURES</v>
          </cell>
        </row>
        <row r="111">
          <cell r="E111" t="str">
            <v>REI</v>
          </cell>
          <cell r="F111" t="str">
            <v>REI Account</v>
          </cell>
          <cell r="G111" t="str">
            <v xml:space="preserve">Description </v>
          </cell>
          <cell r="H111" t="str">
            <v>THIS YEAR</v>
          </cell>
          <cell r="I111" t="str">
            <v xml:space="preserve">Edit checks </v>
          </cell>
        </row>
        <row r="112">
          <cell r="E112" t="str">
            <v xml:space="preserve">Code No. </v>
          </cell>
          <cell r="H112" t="str">
            <v>(d)</v>
          </cell>
          <cell r="I112" t="str">
            <v xml:space="preserve">Should Zero </v>
          </cell>
        </row>
        <row r="113">
          <cell r="E113" t="str">
            <v xml:space="preserve">Operating Revenue </v>
          </cell>
        </row>
        <row r="114">
          <cell r="E114">
            <v>1</v>
          </cell>
          <cell r="F114">
            <v>101</v>
          </cell>
          <cell r="G114" t="str">
            <v xml:space="preserve">  Freight</v>
          </cell>
          <cell r="H114">
            <v>3292680</v>
          </cell>
        </row>
        <row r="117">
          <cell r="I117">
            <v>0</v>
          </cell>
        </row>
        <row r="118">
          <cell r="E118">
            <v>2</v>
          </cell>
          <cell r="F118">
            <v>102</v>
          </cell>
          <cell r="G118" t="str">
            <v>Passenger</v>
          </cell>
          <cell r="H118">
            <v>0</v>
          </cell>
        </row>
        <row r="119">
          <cell r="E119">
            <v>3</v>
          </cell>
          <cell r="F119">
            <v>103</v>
          </cell>
          <cell r="G119" t="str">
            <v>Passenger - Related</v>
          </cell>
          <cell r="H119">
            <v>0</v>
          </cell>
        </row>
        <row r="120">
          <cell r="E120">
            <v>4</v>
          </cell>
          <cell r="F120" t="str">
            <v>104, 105, 106, 110, 502 &amp; 503</v>
          </cell>
          <cell r="G120" t="str">
            <v xml:space="preserve">All Other Operating Revenue </v>
          </cell>
          <cell r="H120">
            <v>82146</v>
          </cell>
        </row>
        <row r="130">
          <cell r="I130">
            <v>0</v>
          </cell>
        </row>
        <row r="131">
          <cell r="E131">
            <v>5</v>
          </cell>
          <cell r="F131">
            <v>120</v>
          </cell>
          <cell r="G131" t="str">
            <v>Joint Facility Account</v>
          </cell>
          <cell r="H131">
            <v>0</v>
          </cell>
        </row>
        <row r="132">
          <cell r="E132">
            <v>6</v>
          </cell>
          <cell r="F132" t="str">
            <v>N/A</v>
          </cell>
          <cell r="G132" t="str">
            <v>Railway Operating Revenues (All Above)</v>
          </cell>
          <cell r="H132">
            <v>3374826</v>
          </cell>
          <cell r="I132">
            <v>0</v>
          </cell>
        </row>
        <row r="133">
          <cell r="E133" t="str">
            <v>Operating Expenses</v>
          </cell>
        </row>
        <row r="134">
          <cell r="E134">
            <v>7</v>
          </cell>
          <cell r="F134" t="str">
            <v>62-11-00, 62-12-00, 62-13-00</v>
          </cell>
          <cell r="G134" t="str">
            <v xml:space="preserve">Depreciation - Road </v>
          </cell>
          <cell r="H134">
            <v>246061</v>
          </cell>
        </row>
        <row r="135">
          <cell r="E135">
            <v>8</v>
          </cell>
          <cell r="F135" t="str">
            <v>N/A</v>
          </cell>
          <cell r="G135" t="str">
            <v>All Other Way and Structures Accounts</v>
          </cell>
          <cell r="H135">
            <v>201413</v>
          </cell>
          <cell r="I135" t="str">
            <v>*</v>
          </cell>
        </row>
        <row r="136">
          <cell r="E136">
            <v>9</v>
          </cell>
          <cell r="F136" t="str">
            <v>N/A</v>
          </cell>
          <cell r="G136" t="str">
            <v xml:space="preserve">     Total Way and Structures</v>
          </cell>
          <cell r="H136">
            <v>447474</v>
          </cell>
        </row>
        <row r="137">
          <cell r="E137">
            <v>10</v>
          </cell>
          <cell r="F137" t="str">
            <v xml:space="preserve"> 62-21-00, 62-22-00, 62-23-00</v>
          </cell>
          <cell r="G137" t="str">
            <v xml:space="preserve">  Depreciation - Equipment</v>
          </cell>
          <cell r="H137">
            <v>96120</v>
          </cell>
        </row>
        <row r="138">
          <cell r="E138">
            <v>11</v>
          </cell>
          <cell r="F138" t="str">
            <v>N/A</v>
          </cell>
          <cell r="G138" t="str">
            <v xml:space="preserve">  All Other Equipment Accounts</v>
          </cell>
          <cell r="H138">
            <v>242650</v>
          </cell>
          <cell r="I138" t="str">
            <v>*</v>
          </cell>
        </row>
        <row r="139">
          <cell r="E139">
            <v>12</v>
          </cell>
          <cell r="F139" t="str">
            <v>N/A</v>
          </cell>
          <cell r="G139" t="str">
            <v xml:space="preserve">     Total Equipment</v>
          </cell>
          <cell r="H139">
            <v>338770</v>
          </cell>
        </row>
        <row r="140">
          <cell r="E140">
            <v>13</v>
          </cell>
          <cell r="F140" t="str">
            <v>N/A</v>
          </cell>
          <cell r="G140" t="str">
            <v xml:space="preserve">  Transportation - Train, Yard and Yard Common</v>
          </cell>
          <cell r="H140">
            <v>754860</v>
          </cell>
        </row>
        <row r="141">
          <cell r="E141">
            <v>14</v>
          </cell>
          <cell r="F141" t="str">
            <v>N/A</v>
          </cell>
          <cell r="G141" t="str">
            <v xml:space="preserve">  Transportation - Specialized Services, Administration Support</v>
          </cell>
          <cell r="H141">
            <v>211701</v>
          </cell>
        </row>
        <row r="142">
          <cell r="E142">
            <v>15</v>
          </cell>
          <cell r="F142" t="str">
            <v>N/A</v>
          </cell>
          <cell r="G142" t="str">
            <v xml:space="preserve">  General and Administrative</v>
          </cell>
          <cell r="H142">
            <v>376559</v>
          </cell>
        </row>
        <row r="143">
          <cell r="E143">
            <v>16</v>
          </cell>
          <cell r="F143">
            <v>531</v>
          </cell>
          <cell r="G143" t="str">
            <v xml:space="preserve">         Railway Operating Expenses </v>
          </cell>
          <cell r="H143">
            <v>2129364</v>
          </cell>
          <cell r="I143">
            <v>0</v>
          </cell>
        </row>
        <row r="144">
          <cell r="E144" t="str">
            <v xml:space="preserve">Income Items </v>
          </cell>
        </row>
        <row r="145">
          <cell r="E145">
            <v>17</v>
          </cell>
          <cell r="G145" t="str">
            <v>*Net Revenue from Railway Operations (Lines 6 minus 16)</v>
          </cell>
          <cell r="H145">
            <v>1245462</v>
          </cell>
          <cell r="I145">
            <v>0</v>
          </cell>
        </row>
        <row r="146">
          <cell r="E146">
            <v>18</v>
          </cell>
          <cell r="F146" t="str">
            <v>506 &amp; 510-519</v>
          </cell>
          <cell r="G146" t="str">
            <v xml:space="preserve">  Other Income</v>
          </cell>
          <cell r="H146">
            <v>202559</v>
          </cell>
          <cell r="I146">
            <v>0</v>
          </cell>
        </row>
        <row r="147">
          <cell r="E147" t="str">
            <v xml:space="preserve">  Income from Affiliated companies:</v>
          </cell>
        </row>
        <row r="148">
          <cell r="E148">
            <v>19</v>
          </cell>
          <cell r="F148" t="str">
            <v>N/A</v>
          </cell>
          <cell r="G148" t="str">
            <v>Dividends</v>
          </cell>
          <cell r="H148">
            <v>89766</v>
          </cell>
          <cell r="I148">
            <v>0</v>
          </cell>
        </row>
        <row r="149">
          <cell r="E149">
            <v>20</v>
          </cell>
          <cell r="F149" t="str">
            <v>N/A</v>
          </cell>
          <cell r="G149" t="str">
            <v>Equity in Undistributed Earnings (Losses)</v>
          </cell>
          <cell r="H149">
            <v>-33248</v>
          </cell>
          <cell r="I149">
            <v>0</v>
          </cell>
        </row>
        <row r="150">
          <cell r="E150">
            <v>21</v>
          </cell>
          <cell r="F150" t="str">
            <v>N/A</v>
          </cell>
          <cell r="G150" t="str">
            <v>Total Income from Affiliated Companies (Lines 19 and 20)</v>
          </cell>
          <cell r="H150">
            <v>56518</v>
          </cell>
          <cell r="I150">
            <v>0</v>
          </cell>
        </row>
        <row r="151">
          <cell r="E151">
            <v>22</v>
          </cell>
          <cell r="F151" t="str">
            <v>534, 544-545, 549-551 &amp; 553</v>
          </cell>
          <cell r="G151" t="str">
            <v>Miscellaneous Deductions from Income</v>
          </cell>
          <cell r="H151">
            <v>5655</v>
          </cell>
        </row>
        <row r="158">
          <cell r="I158">
            <v>0</v>
          </cell>
        </row>
        <row r="159">
          <cell r="E159">
            <v>23</v>
          </cell>
          <cell r="G159" t="str">
            <v>Income Available for Fixed Charges (Lines 17, 18, 21 minus 22)</v>
          </cell>
          <cell r="H159">
            <v>1498884</v>
          </cell>
          <cell r="I159">
            <v>0</v>
          </cell>
        </row>
        <row r="160">
          <cell r="E160" t="str">
            <v xml:space="preserve">Fixed Charges </v>
          </cell>
        </row>
        <row r="161">
          <cell r="E161">
            <v>24</v>
          </cell>
          <cell r="F161">
            <v>546</v>
          </cell>
          <cell r="G161" t="str">
            <v>Interest on Funded Debt</v>
          </cell>
          <cell r="H161">
            <v>2052</v>
          </cell>
        </row>
        <row r="163">
          <cell r="I163">
            <v>0</v>
          </cell>
        </row>
        <row r="164">
          <cell r="E164">
            <v>25</v>
          </cell>
          <cell r="F164">
            <v>547</v>
          </cell>
          <cell r="G164" t="str">
            <v>Interest on Unfunded Debt</v>
          </cell>
          <cell r="H164">
            <v>120</v>
          </cell>
          <cell r="I164">
            <v>0</v>
          </cell>
        </row>
        <row r="165">
          <cell r="E165">
            <v>26</v>
          </cell>
          <cell r="F165">
            <v>548</v>
          </cell>
          <cell r="G165" t="str">
            <v>Amortization of Discount on Funded Debt</v>
          </cell>
          <cell r="H165">
            <v>0</v>
          </cell>
          <cell r="I165">
            <v>0</v>
          </cell>
        </row>
        <row r="166">
          <cell r="E166">
            <v>27</v>
          </cell>
          <cell r="F166" t="str">
            <v>N/A</v>
          </cell>
          <cell r="G166" t="str">
            <v>Total Fixed Charges</v>
          </cell>
          <cell r="H166">
            <v>2172</v>
          </cell>
          <cell r="I166">
            <v>0</v>
          </cell>
        </row>
        <row r="167">
          <cell r="E167" t="str">
            <v xml:space="preserve">Income Items </v>
          </cell>
        </row>
        <row r="168">
          <cell r="E168">
            <v>28</v>
          </cell>
          <cell r="F168" t="str">
            <v>N/A</v>
          </cell>
          <cell r="G168" t="str">
            <v>Income after Fixed Charges</v>
          </cell>
          <cell r="H168">
            <v>1496712</v>
          </cell>
          <cell r="I168">
            <v>0</v>
          </cell>
        </row>
        <row r="169">
          <cell r="E169">
            <v>29</v>
          </cell>
          <cell r="F169" t="str">
            <v>546c</v>
          </cell>
          <cell r="G169" t="str">
            <v xml:space="preserve">Other Deductions </v>
          </cell>
          <cell r="H169">
            <v>0</v>
          </cell>
          <cell r="I169">
            <v>0</v>
          </cell>
        </row>
        <row r="170">
          <cell r="E170">
            <v>30</v>
          </cell>
          <cell r="F170">
            <v>555</v>
          </cell>
          <cell r="G170" t="str">
            <v xml:space="preserve"> Unusual or Infrequent items (Debit) Credit </v>
          </cell>
          <cell r="H170">
            <v>0</v>
          </cell>
          <cell r="I170">
            <v>0</v>
          </cell>
        </row>
        <row r="171">
          <cell r="E171">
            <v>31</v>
          </cell>
          <cell r="F171" t="str">
            <v>N/A</v>
          </cell>
          <cell r="G171" t="str">
            <v>Income (Loss) from Continuing Operations before Income Taxes</v>
          </cell>
          <cell r="H171">
            <v>1496712</v>
          </cell>
          <cell r="I171">
            <v>0</v>
          </cell>
        </row>
        <row r="172">
          <cell r="E172">
            <v>32</v>
          </cell>
          <cell r="F172">
            <v>556</v>
          </cell>
          <cell r="G172" t="str">
            <v>Income Taxes on Ordinary Income</v>
          </cell>
          <cell r="H172">
            <v>323699</v>
          </cell>
          <cell r="I172">
            <v>0</v>
          </cell>
        </row>
        <row r="173">
          <cell r="E173">
            <v>33</v>
          </cell>
          <cell r="F173">
            <v>557</v>
          </cell>
          <cell r="G173" t="str">
            <v xml:space="preserve">Provision for Deferred Income Taxes </v>
          </cell>
          <cell r="H173">
            <v>23689</v>
          </cell>
          <cell r="I173">
            <v>0</v>
          </cell>
        </row>
        <row r="174">
          <cell r="E174">
            <v>34</v>
          </cell>
          <cell r="F174" t="str">
            <v>N/A</v>
          </cell>
          <cell r="G174" t="str">
            <v>Income (Loss) from Continuing Operations</v>
          </cell>
          <cell r="H174">
            <v>1149324</v>
          </cell>
          <cell r="I174">
            <v>0</v>
          </cell>
        </row>
        <row r="175">
          <cell r="E175" t="str">
            <v xml:space="preserve">  Income (Loss) from Operations (Less Applicable Income Taxes)</v>
          </cell>
        </row>
        <row r="176">
          <cell r="E176">
            <v>35</v>
          </cell>
          <cell r="F176">
            <v>560</v>
          </cell>
          <cell r="G176" t="str">
            <v xml:space="preserve">  Income (Loss) from Operations (Less Applicable Income Taxes)</v>
          </cell>
          <cell r="H176">
            <v>0</v>
          </cell>
          <cell r="I176">
            <v>0</v>
          </cell>
        </row>
        <row r="177">
          <cell r="E177" t="str">
            <v>Gain (Loss) on Disposal of Discontinued Segments (Less Applicable Income</v>
          </cell>
        </row>
        <row r="178">
          <cell r="E178">
            <v>36</v>
          </cell>
          <cell r="F178">
            <v>562</v>
          </cell>
          <cell r="G178" t="str">
            <v xml:space="preserve">    Taxes</v>
          </cell>
          <cell r="H178">
            <v>0</v>
          </cell>
          <cell r="I178">
            <v>0</v>
          </cell>
        </row>
        <row r="179">
          <cell r="E179">
            <v>37</v>
          </cell>
          <cell r="G179" t="str">
            <v xml:space="preserve">         Income (Loss) before Extraordinary Items</v>
          </cell>
          <cell r="H179">
            <v>1149324</v>
          </cell>
          <cell r="I179">
            <v>0</v>
          </cell>
        </row>
        <row r="180">
          <cell r="E180">
            <v>38</v>
          </cell>
          <cell r="F180">
            <v>570</v>
          </cell>
          <cell r="G180" t="str">
            <v xml:space="preserve">  Extraordinary Items (Net)</v>
          </cell>
          <cell r="H180">
            <v>0</v>
          </cell>
          <cell r="I180">
            <v>0</v>
          </cell>
        </row>
        <row r="181">
          <cell r="E181">
            <v>39</v>
          </cell>
          <cell r="F181">
            <v>590</v>
          </cell>
          <cell r="G181" t="str">
            <v xml:space="preserve">  Income Taxes on Extraordinary Income</v>
          </cell>
          <cell r="H181">
            <v>0</v>
          </cell>
          <cell r="I181">
            <v>0</v>
          </cell>
        </row>
        <row r="182">
          <cell r="E182">
            <v>40</v>
          </cell>
          <cell r="F182">
            <v>591</v>
          </cell>
          <cell r="G182" t="str">
            <v xml:space="preserve">  Provision for Deferred Taxes - Extraordinary Items</v>
          </cell>
          <cell r="H182">
            <v>0</v>
          </cell>
          <cell r="I182">
            <v>0</v>
          </cell>
        </row>
        <row r="183">
          <cell r="E183" t="str">
            <v>Cumulative Effect of Change in Accounting Principles (Less Applicable Income  Taxes of $___________)</v>
          </cell>
        </row>
        <row r="184">
          <cell r="E184">
            <v>41</v>
          </cell>
          <cell r="F184">
            <v>592</v>
          </cell>
          <cell r="G184" t="str">
            <v>Cumulative Effect of Change in Accounting Principles (Less Applicable Income  Taxes of $___________)</v>
          </cell>
          <cell r="H184">
            <v>0</v>
          </cell>
          <cell r="I184">
            <v>0</v>
          </cell>
        </row>
        <row r="185">
          <cell r="E185">
            <v>42</v>
          </cell>
          <cell r="G185" t="str">
            <v xml:space="preserve">           Net Income (Loss)</v>
          </cell>
          <cell r="H185">
            <v>1149324</v>
          </cell>
          <cell r="I185">
            <v>0</v>
          </cell>
        </row>
        <row r="186">
          <cell r="E186">
            <v>43</v>
          </cell>
          <cell r="G186" t="str">
            <v xml:space="preserve">   Less: Net Income attributable to non-controlling interest</v>
          </cell>
          <cell r="H186">
            <v>12</v>
          </cell>
        </row>
        <row r="187">
          <cell r="E187">
            <v>44</v>
          </cell>
          <cell r="G187" t="str">
            <v xml:space="preserve">   Net Income attributable to reporting railroad</v>
          </cell>
          <cell r="H187">
            <v>1149312</v>
          </cell>
        </row>
        <row r="188">
          <cell r="E188">
            <v>45</v>
          </cell>
          <cell r="G188" t="str">
            <v xml:space="preserve">   Basic Earnings Per Share</v>
          </cell>
          <cell r="H188">
            <v>126.84</v>
          </cell>
        </row>
        <row r="189">
          <cell r="E189">
            <v>46</v>
          </cell>
          <cell r="G189" t="str">
            <v xml:space="preserve">   Diluted Earnings Per Share</v>
          </cell>
          <cell r="H189">
            <v>126.84</v>
          </cell>
        </row>
        <row r="190">
          <cell r="E190">
            <v>47</v>
          </cell>
          <cell r="F190">
            <v>623</v>
          </cell>
          <cell r="G190" t="str">
            <v xml:space="preserve">  Dividends on Common Stock</v>
          </cell>
          <cell r="H190">
            <v>270000</v>
          </cell>
          <cell r="I190">
            <v>0</v>
          </cell>
        </row>
        <row r="191">
          <cell r="E191">
            <v>48</v>
          </cell>
          <cell r="F191">
            <v>623</v>
          </cell>
          <cell r="G191" t="str">
            <v xml:space="preserve">  Dividends on Preferred Stock</v>
          </cell>
          <cell r="H191">
            <v>0</v>
          </cell>
        </row>
        <row r="192">
          <cell r="E192" t="str">
            <v>Ratios</v>
          </cell>
        </row>
        <row r="193">
          <cell r="E193">
            <v>49</v>
          </cell>
          <cell r="F193" t="str">
            <v xml:space="preserve">RX </v>
          </cell>
          <cell r="G193" t="str">
            <v xml:space="preserve">  Expenses to Revenue (%)</v>
          </cell>
          <cell r="H193">
            <v>63.095519591232261</v>
          </cell>
        </row>
        <row r="194">
          <cell r="E194">
            <v>50</v>
          </cell>
          <cell r="F194" t="str">
            <v xml:space="preserve">RX </v>
          </cell>
          <cell r="G194" t="str">
            <v xml:space="preserve">  Total Maintenance to Revenue (%)</v>
          </cell>
          <cell r="H194">
            <v>23.29731962477473</v>
          </cell>
        </row>
        <row r="195">
          <cell r="E195">
            <v>51</v>
          </cell>
          <cell r="F195" t="str">
            <v xml:space="preserve">RX </v>
          </cell>
          <cell r="G195" t="str">
            <v xml:space="preserve">  Transportation to Revenue (%)</v>
          </cell>
          <cell r="H195">
            <v>28.640321012105513</v>
          </cell>
        </row>
        <row r="196">
          <cell r="E196" t="str">
            <v>Reconciliation of Net Railway Operating Income (NROI)</v>
          </cell>
        </row>
        <row r="197">
          <cell r="E197">
            <v>52</v>
          </cell>
          <cell r="G197" t="str">
            <v xml:space="preserve">                 Net Revenues from Railway Operations</v>
          </cell>
          <cell r="H197">
            <v>1245462</v>
          </cell>
          <cell r="I197">
            <v>0</v>
          </cell>
        </row>
        <row r="198">
          <cell r="E198">
            <v>53</v>
          </cell>
          <cell r="F198">
            <v>556</v>
          </cell>
          <cell r="G198" t="str">
            <v xml:space="preserve">                 Income Taxes on Ordinary Income</v>
          </cell>
          <cell r="H198">
            <v>-323699</v>
          </cell>
          <cell r="I198">
            <v>0</v>
          </cell>
        </row>
        <row r="199">
          <cell r="E199">
            <v>54</v>
          </cell>
          <cell r="F199">
            <v>557</v>
          </cell>
          <cell r="G199" t="str">
            <v xml:space="preserve">                 Provision for Deferred Income Taxes</v>
          </cell>
          <cell r="H199">
            <v>-23689</v>
          </cell>
          <cell r="I199">
            <v>0</v>
          </cell>
        </row>
        <row r="200">
          <cell r="E200">
            <v>55</v>
          </cell>
          <cell r="G200" t="str">
            <v xml:space="preserve">    **         Income from Lease of Road and Equipment</v>
          </cell>
          <cell r="H200">
            <v>-28390</v>
          </cell>
          <cell r="I200">
            <v>0</v>
          </cell>
        </row>
        <row r="201">
          <cell r="E201">
            <v>56</v>
          </cell>
          <cell r="G201" t="str">
            <v xml:space="preserve">    **         Rent for Leased Roads and Equipment</v>
          </cell>
          <cell r="H201">
            <v>8675</v>
          </cell>
          <cell r="I201">
            <v>0</v>
          </cell>
        </row>
        <row r="202">
          <cell r="E202">
            <v>57</v>
          </cell>
          <cell r="G202" t="str">
            <v xml:space="preserve">                         Net Railway Operating Income</v>
          </cell>
          <cell r="H202">
            <v>878359</v>
          </cell>
          <cell r="I202">
            <v>0</v>
          </cell>
        </row>
        <row r="204">
          <cell r="H204" t="str">
            <v>Below should Zero</v>
          </cell>
        </row>
        <row r="205">
          <cell r="H205">
            <v>0</v>
          </cell>
          <cell r="I205" t="str">
            <v xml:space="preserve">Check with RE&amp;I </v>
          </cell>
        </row>
        <row r="206">
          <cell r="H206">
            <v>0</v>
          </cell>
          <cell r="I206" t="str">
            <v>Check with Annual R-1</v>
          </cell>
        </row>
        <row r="207">
          <cell r="H207">
            <v>0.39084856549743563</v>
          </cell>
          <cell r="I207" t="str">
            <v>Check with Sch 210</v>
          </cell>
        </row>
        <row r="208">
          <cell r="I208" t="str">
            <v>* diff due to rounding</v>
          </cell>
        </row>
      </sheetData>
      <sheetData sheetId="3"/>
      <sheetData sheetId="4"/>
      <sheetData sheetId="5"/>
      <sheetData sheetId="6"/>
      <sheetData sheetId="7"/>
      <sheetData sheetId="8"/>
      <sheetData sheetId="9">
        <row r="37">
          <cell r="L37">
            <v>-72603694.950000003</v>
          </cell>
          <cell r="O37">
            <v>3570430.53</v>
          </cell>
        </row>
        <row r="75">
          <cell r="L75">
            <v>-35727473.579999998</v>
          </cell>
          <cell r="O75">
            <v>3534998.01</v>
          </cell>
        </row>
        <row r="205">
          <cell r="M205">
            <v>-7849372.487016717</v>
          </cell>
          <cell r="R205">
            <v>254614.37331242737</v>
          </cell>
          <cell r="S205">
            <v>0</v>
          </cell>
        </row>
        <row r="219">
          <cell r="M219">
            <v>-1901118.0163554489</v>
          </cell>
          <cell r="R219">
            <v>61667.601216269912</v>
          </cell>
          <cell r="S219">
            <v>0</v>
          </cell>
        </row>
        <row r="226">
          <cell r="L226">
            <v>28588415.970000003</v>
          </cell>
          <cell r="O226">
            <v>35432.520000000019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5">
          <cell r="F5" t="str">
            <v>Reclasses to conform to 2022 R-1 Presentation</v>
          </cell>
          <cell r="O5" t="str">
            <v>Reclasses to conform to 2022 R-1 Presentation</v>
          </cell>
        </row>
        <row r="6">
          <cell r="E6" t="str">
            <v>CODE</v>
          </cell>
          <cell r="F6" t="str">
            <v>QTD Q1 2022</v>
          </cell>
          <cell r="O6" t="str">
            <v>YTD Q1 2022</v>
          </cell>
        </row>
        <row r="7">
          <cell r="E7" t="str">
            <v>NO.</v>
          </cell>
          <cell r="F7" t="str">
            <v>As Previously Reported</v>
          </cell>
          <cell r="L7" t="str">
            <v>Revised</v>
          </cell>
          <cell r="O7" t="str">
            <v>As Previously Reported</v>
          </cell>
          <cell r="S7" t="str">
            <v>Revised</v>
          </cell>
        </row>
        <row r="9">
          <cell r="E9">
            <v>1</v>
          </cell>
          <cell r="F9" t="str">
            <v>$</v>
          </cell>
          <cell r="G9">
            <v>2981699</v>
          </cell>
          <cell r="L9">
            <v>2981699</v>
          </cell>
          <cell r="N9">
            <v>1</v>
          </cell>
          <cell r="O9" t="str">
            <v>$</v>
          </cell>
          <cell r="P9">
            <v>2981699</v>
          </cell>
          <cell r="S9">
            <v>2981699</v>
          </cell>
        </row>
        <row r="10">
          <cell r="E10">
            <v>2</v>
          </cell>
          <cell r="G10">
            <v>0</v>
          </cell>
          <cell r="L10">
            <v>0</v>
          </cell>
          <cell r="N10">
            <v>2</v>
          </cell>
          <cell r="P10">
            <v>0</v>
          </cell>
          <cell r="S10">
            <v>0</v>
          </cell>
        </row>
        <row r="11">
          <cell r="E11">
            <v>3</v>
          </cell>
          <cell r="G11">
            <v>0</v>
          </cell>
          <cell r="L11">
            <v>0</v>
          </cell>
          <cell r="N11">
            <v>3</v>
          </cell>
          <cell r="P11">
            <v>0</v>
          </cell>
          <cell r="S11">
            <v>0</v>
          </cell>
        </row>
        <row r="12">
          <cell r="E12">
            <v>4</v>
          </cell>
          <cell r="G12">
            <v>122812</v>
          </cell>
          <cell r="L12">
            <v>122812</v>
          </cell>
          <cell r="N12">
            <v>4</v>
          </cell>
          <cell r="P12">
            <v>122812</v>
          </cell>
          <cell r="S12">
            <v>122812</v>
          </cell>
        </row>
        <row r="13">
          <cell r="E13">
            <v>5</v>
          </cell>
          <cell r="G13">
            <v>0</v>
          </cell>
          <cell r="L13">
            <v>0</v>
          </cell>
          <cell r="N13">
            <v>5</v>
          </cell>
          <cell r="P13">
            <v>0</v>
          </cell>
          <cell r="S13">
            <v>0</v>
          </cell>
        </row>
        <row r="14">
          <cell r="E14">
            <v>6</v>
          </cell>
          <cell r="G14">
            <v>3104511</v>
          </cell>
          <cell r="L14">
            <v>3104511</v>
          </cell>
          <cell r="N14">
            <v>6</v>
          </cell>
          <cell r="P14">
            <v>3104511</v>
          </cell>
          <cell r="S14">
            <v>3104511</v>
          </cell>
        </row>
        <row r="16">
          <cell r="E16">
            <v>7</v>
          </cell>
          <cell r="G16">
            <v>238791</v>
          </cell>
          <cell r="L16">
            <v>238791</v>
          </cell>
          <cell r="N16">
            <v>7</v>
          </cell>
          <cell r="P16">
            <v>238791</v>
          </cell>
          <cell r="S16">
            <v>238791</v>
          </cell>
        </row>
        <row r="17">
          <cell r="E17">
            <v>8</v>
          </cell>
          <cell r="G17">
            <v>193264</v>
          </cell>
          <cell r="L17">
            <v>193264</v>
          </cell>
          <cell r="N17">
            <v>8</v>
          </cell>
          <cell r="P17">
            <v>193264</v>
          </cell>
          <cell r="S17">
            <v>193264</v>
          </cell>
        </row>
        <row r="18">
          <cell r="E18">
            <v>9</v>
          </cell>
          <cell r="G18">
            <v>432055</v>
          </cell>
          <cell r="L18">
            <v>432055</v>
          </cell>
          <cell r="N18">
            <v>9</v>
          </cell>
          <cell r="P18">
            <v>432055</v>
          </cell>
          <cell r="S18">
            <v>432055</v>
          </cell>
        </row>
        <row r="19">
          <cell r="E19">
            <v>10</v>
          </cell>
          <cell r="G19">
            <v>76330</v>
          </cell>
          <cell r="L19">
            <v>76330</v>
          </cell>
          <cell r="N19">
            <v>10</v>
          </cell>
          <cell r="P19">
            <v>76330</v>
          </cell>
          <cell r="S19">
            <v>76330</v>
          </cell>
        </row>
        <row r="20">
          <cell r="E20">
            <v>11</v>
          </cell>
          <cell r="G20">
            <v>230132</v>
          </cell>
          <cell r="L20">
            <v>230132</v>
          </cell>
          <cell r="N20">
            <v>11</v>
          </cell>
          <cell r="P20">
            <v>230132</v>
          </cell>
          <cell r="S20">
            <v>230132</v>
          </cell>
        </row>
        <row r="21">
          <cell r="E21">
            <v>12</v>
          </cell>
          <cell r="F21" t="str">
            <v xml:space="preserve"> </v>
          </cell>
          <cell r="G21">
            <v>306462</v>
          </cell>
          <cell r="L21">
            <v>306462</v>
          </cell>
          <cell r="N21">
            <v>12</v>
          </cell>
          <cell r="O21" t="str">
            <v xml:space="preserve"> </v>
          </cell>
          <cell r="P21">
            <v>306462</v>
          </cell>
          <cell r="S21">
            <v>306462</v>
          </cell>
        </row>
        <row r="22">
          <cell r="E22">
            <v>13</v>
          </cell>
          <cell r="G22">
            <v>673175</v>
          </cell>
          <cell r="L22">
            <v>673175</v>
          </cell>
          <cell r="N22">
            <v>13</v>
          </cell>
          <cell r="P22">
            <v>673175</v>
          </cell>
          <cell r="S22">
            <v>673175</v>
          </cell>
        </row>
        <row r="23">
          <cell r="E23">
            <v>14</v>
          </cell>
          <cell r="G23">
            <v>216226</v>
          </cell>
          <cell r="L23">
            <v>216226</v>
          </cell>
          <cell r="N23">
            <v>14</v>
          </cell>
          <cell r="P23">
            <v>216226</v>
          </cell>
          <cell r="S23">
            <v>216226</v>
          </cell>
        </row>
        <row r="24">
          <cell r="E24">
            <v>15</v>
          </cell>
          <cell r="F24" t="str">
            <v xml:space="preserve"> </v>
          </cell>
          <cell r="G24">
            <v>412201</v>
          </cell>
          <cell r="L24">
            <v>412201</v>
          </cell>
          <cell r="N24">
            <v>15</v>
          </cell>
          <cell r="O24" t="str">
            <v xml:space="preserve"> </v>
          </cell>
          <cell r="P24">
            <v>412201</v>
          </cell>
          <cell r="S24">
            <v>412201</v>
          </cell>
        </row>
        <row r="25">
          <cell r="E25">
            <v>16</v>
          </cell>
          <cell r="G25">
            <v>2040119</v>
          </cell>
          <cell r="L25">
            <v>2040119</v>
          </cell>
          <cell r="N25">
            <v>16</v>
          </cell>
          <cell r="P25">
            <v>2040119</v>
          </cell>
          <cell r="S25">
            <v>2040119</v>
          </cell>
        </row>
        <row r="27">
          <cell r="E27">
            <v>17</v>
          </cell>
          <cell r="G27">
            <v>1064392</v>
          </cell>
          <cell r="L27">
            <v>1064392</v>
          </cell>
          <cell r="N27">
            <v>17</v>
          </cell>
          <cell r="P27">
            <v>1064392</v>
          </cell>
          <cell r="S27">
            <v>1064392</v>
          </cell>
        </row>
        <row r="28">
          <cell r="E28">
            <v>18</v>
          </cell>
          <cell r="G28">
            <v>92296</v>
          </cell>
          <cell r="L28">
            <v>92296</v>
          </cell>
          <cell r="N28">
            <v>18</v>
          </cell>
          <cell r="P28">
            <v>92296</v>
          </cell>
          <cell r="S28">
            <v>92296</v>
          </cell>
        </row>
        <row r="30">
          <cell r="E30">
            <v>19</v>
          </cell>
          <cell r="G30">
            <v>50000</v>
          </cell>
          <cell r="L30">
            <v>50000</v>
          </cell>
          <cell r="N30">
            <v>19</v>
          </cell>
          <cell r="P30">
            <v>50000</v>
          </cell>
          <cell r="S30">
            <v>50000</v>
          </cell>
        </row>
        <row r="31">
          <cell r="E31">
            <v>20</v>
          </cell>
          <cell r="G31">
            <v>-42528</v>
          </cell>
          <cell r="L31">
            <v>-42528</v>
          </cell>
          <cell r="N31">
            <v>20</v>
          </cell>
          <cell r="P31">
            <v>-42528</v>
          </cell>
          <cell r="S31">
            <v>-42528</v>
          </cell>
        </row>
        <row r="32">
          <cell r="E32">
            <v>21</v>
          </cell>
          <cell r="G32">
            <v>7472</v>
          </cell>
          <cell r="L32">
            <v>7472</v>
          </cell>
          <cell r="N32">
            <v>21</v>
          </cell>
          <cell r="P32">
            <v>7472</v>
          </cell>
          <cell r="S32">
            <v>7472</v>
          </cell>
        </row>
        <row r="33">
          <cell r="E33">
            <v>22</v>
          </cell>
          <cell r="G33">
            <v>297</v>
          </cell>
          <cell r="L33">
            <v>297</v>
          </cell>
          <cell r="N33">
            <v>22</v>
          </cell>
          <cell r="P33">
            <v>297</v>
          </cell>
          <cell r="S33">
            <v>297</v>
          </cell>
        </row>
        <row r="34">
          <cell r="E34">
            <v>23</v>
          </cell>
          <cell r="G34">
            <v>1163863</v>
          </cell>
          <cell r="L34">
            <v>1163863</v>
          </cell>
          <cell r="N34">
            <v>23</v>
          </cell>
          <cell r="P34">
            <v>1163863</v>
          </cell>
          <cell r="S34">
            <v>1163863</v>
          </cell>
        </row>
        <row r="36">
          <cell r="E36">
            <v>24</v>
          </cell>
          <cell r="G36">
            <v>4260</v>
          </cell>
          <cell r="L36">
            <v>4260</v>
          </cell>
          <cell r="N36">
            <v>24</v>
          </cell>
          <cell r="P36">
            <v>4260</v>
          </cell>
          <cell r="S36">
            <v>4260</v>
          </cell>
        </row>
        <row r="37">
          <cell r="E37">
            <v>25</v>
          </cell>
          <cell r="G37">
            <v>13</v>
          </cell>
          <cell r="L37">
            <v>13</v>
          </cell>
          <cell r="N37">
            <v>25</v>
          </cell>
          <cell r="P37">
            <v>13</v>
          </cell>
          <cell r="S37">
            <v>13</v>
          </cell>
        </row>
        <row r="38">
          <cell r="E38">
            <v>26</v>
          </cell>
          <cell r="G38">
            <v>0</v>
          </cell>
          <cell r="L38">
            <v>0</v>
          </cell>
          <cell r="N38">
            <v>26</v>
          </cell>
          <cell r="P38">
            <v>0</v>
          </cell>
          <cell r="S38">
            <v>0</v>
          </cell>
        </row>
        <row r="39">
          <cell r="E39">
            <v>27</v>
          </cell>
          <cell r="G39">
            <v>4273</v>
          </cell>
          <cell r="L39">
            <v>4273</v>
          </cell>
          <cell r="N39">
            <v>27</v>
          </cell>
          <cell r="P39">
            <v>4273</v>
          </cell>
          <cell r="S39">
            <v>4273</v>
          </cell>
        </row>
        <row r="41">
          <cell r="E41">
            <v>28</v>
          </cell>
          <cell r="G41">
            <v>1159590</v>
          </cell>
          <cell r="L41">
            <v>1159590</v>
          </cell>
          <cell r="N41">
            <v>28</v>
          </cell>
          <cell r="P41">
            <v>1159590</v>
          </cell>
          <cell r="S41">
            <v>1159590</v>
          </cell>
        </row>
        <row r="42">
          <cell r="E42">
            <v>29</v>
          </cell>
          <cell r="G42">
            <v>0</v>
          </cell>
          <cell r="L42">
            <v>0</v>
          </cell>
          <cell r="N42">
            <v>29</v>
          </cell>
          <cell r="P42">
            <v>0</v>
          </cell>
          <cell r="S42">
            <v>0</v>
          </cell>
        </row>
        <row r="43">
          <cell r="E43">
            <v>30</v>
          </cell>
          <cell r="F43" t="str">
            <v>$</v>
          </cell>
          <cell r="G43">
            <v>0</v>
          </cell>
          <cell r="L43">
            <v>0</v>
          </cell>
          <cell r="N43">
            <v>30</v>
          </cell>
          <cell r="O43" t="str">
            <v>$</v>
          </cell>
          <cell r="P43">
            <v>0</v>
          </cell>
          <cell r="S43">
            <v>0</v>
          </cell>
        </row>
        <row r="44">
          <cell r="E44">
            <v>31</v>
          </cell>
          <cell r="G44">
            <v>1159590</v>
          </cell>
          <cell r="L44">
            <v>1159590</v>
          </cell>
          <cell r="N44">
            <v>31</v>
          </cell>
          <cell r="P44">
            <v>1159590</v>
          </cell>
          <cell r="S44">
            <v>1159590</v>
          </cell>
        </row>
        <row r="45">
          <cell r="E45">
            <v>32</v>
          </cell>
          <cell r="G45">
            <v>247787</v>
          </cell>
          <cell r="L45">
            <v>247787</v>
          </cell>
          <cell r="N45">
            <v>32</v>
          </cell>
          <cell r="P45">
            <v>247787</v>
          </cell>
          <cell r="S45">
            <v>247787</v>
          </cell>
        </row>
        <row r="46">
          <cell r="E46">
            <v>33</v>
          </cell>
          <cell r="G46">
            <v>28105</v>
          </cell>
          <cell r="L46">
            <v>28105</v>
          </cell>
          <cell r="N46">
            <v>33</v>
          </cell>
          <cell r="P46">
            <v>28105</v>
          </cell>
          <cell r="S46">
            <v>28105</v>
          </cell>
        </row>
        <row r="47">
          <cell r="E47">
            <v>34</v>
          </cell>
          <cell r="G47">
            <v>883698</v>
          </cell>
          <cell r="L47">
            <v>883698</v>
          </cell>
          <cell r="N47">
            <v>34</v>
          </cell>
          <cell r="P47">
            <v>883698</v>
          </cell>
          <cell r="S47">
            <v>883698</v>
          </cell>
        </row>
        <row r="49">
          <cell r="E49">
            <v>35</v>
          </cell>
          <cell r="G49">
            <v>0</v>
          </cell>
          <cell r="L49">
            <v>0</v>
          </cell>
          <cell r="N49">
            <v>35</v>
          </cell>
          <cell r="P49">
            <v>0</v>
          </cell>
          <cell r="S49">
            <v>0</v>
          </cell>
        </row>
        <row r="51">
          <cell r="E51">
            <v>36</v>
          </cell>
          <cell r="G51">
            <v>0</v>
          </cell>
          <cell r="L51">
            <v>0</v>
          </cell>
          <cell r="N51">
            <v>36</v>
          </cell>
          <cell r="P51">
            <v>0</v>
          </cell>
          <cell r="S51">
            <v>0</v>
          </cell>
        </row>
        <row r="52">
          <cell r="E52">
            <v>37</v>
          </cell>
          <cell r="G52">
            <v>883698</v>
          </cell>
          <cell r="L52">
            <v>883698</v>
          </cell>
          <cell r="N52">
            <v>37</v>
          </cell>
          <cell r="P52">
            <v>883698</v>
          </cell>
          <cell r="S52">
            <v>883698</v>
          </cell>
        </row>
        <row r="53">
          <cell r="E53">
            <v>38</v>
          </cell>
          <cell r="G53">
            <v>0</v>
          </cell>
          <cell r="L53">
            <v>0</v>
          </cell>
          <cell r="N53">
            <v>38</v>
          </cell>
          <cell r="P53">
            <v>0</v>
          </cell>
          <cell r="S53">
            <v>0</v>
          </cell>
        </row>
        <row r="54">
          <cell r="E54">
            <v>39</v>
          </cell>
          <cell r="G54">
            <v>0</v>
          </cell>
          <cell r="L54">
            <v>0</v>
          </cell>
          <cell r="N54">
            <v>39</v>
          </cell>
          <cell r="P54">
            <v>0</v>
          </cell>
          <cell r="S54">
            <v>0</v>
          </cell>
        </row>
        <row r="55">
          <cell r="E55">
            <v>40</v>
          </cell>
          <cell r="F55" t="str">
            <v xml:space="preserve"> </v>
          </cell>
          <cell r="G55">
            <v>0</v>
          </cell>
          <cell r="L55">
            <v>0</v>
          </cell>
          <cell r="N55">
            <v>40</v>
          </cell>
          <cell r="O55" t="str">
            <v xml:space="preserve"> </v>
          </cell>
          <cell r="P55">
            <v>0</v>
          </cell>
          <cell r="S55">
            <v>0</v>
          </cell>
        </row>
        <row r="57">
          <cell r="E57">
            <v>41</v>
          </cell>
          <cell r="G57">
            <v>0</v>
          </cell>
          <cell r="L57">
            <v>0</v>
          </cell>
          <cell r="N57">
            <v>41</v>
          </cell>
          <cell r="P57">
            <v>0</v>
          </cell>
          <cell r="S57">
            <v>0</v>
          </cell>
        </row>
        <row r="58">
          <cell r="E58">
            <v>42</v>
          </cell>
          <cell r="F58" t="str">
            <v xml:space="preserve"> </v>
          </cell>
          <cell r="G58">
            <v>883698</v>
          </cell>
          <cell r="L58">
            <v>883698</v>
          </cell>
          <cell r="N58">
            <v>42</v>
          </cell>
          <cell r="O58" t="str">
            <v xml:space="preserve"> </v>
          </cell>
          <cell r="P58">
            <v>883698</v>
          </cell>
          <cell r="S58">
            <v>883698</v>
          </cell>
        </row>
        <row r="59">
          <cell r="E59">
            <v>43</v>
          </cell>
          <cell r="G59">
            <v>24</v>
          </cell>
          <cell r="L59">
            <v>24</v>
          </cell>
          <cell r="N59">
            <v>43</v>
          </cell>
          <cell r="P59">
            <v>24</v>
          </cell>
          <cell r="S59">
            <v>24</v>
          </cell>
        </row>
        <row r="60">
          <cell r="E60">
            <v>44</v>
          </cell>
          <cell r="G60">
            <v>883674</v>
          </cell>
          <cell r="L60">
            <v>883674</v>
          </cell>
          <cell r="N60">
            <v>44</v>
          </cell>
          <cell r="P60">
            <v>883674</v>
          </cell>
          <cell r="S60">
            <v>883674</v>
          </cell>
        </row>
        <row r="61">
          <cell r="E61">
            <v>45</v>
          </cell>
          <cell r="G61">
            <v>97.52</v>
          </cell>
          <cell r="L61">
            <v>97.52</v>
          </cell>
          <cell r="N61">
            <v>45</v>
          </cell>
          <cell r="P61">
            <v>97.52</v>
          </cell>
          <cell r="S61">
            <v>97.52</v>
          </cell>
        </row>
        <row r="62">
          <cell r="E62">
            <v>46</v>
          </cell>
          <cell r="G62">
            <v>97.52</v>
          </cell>
          <cell r="L62">
            <v>97.52</v>
          </cell>
          <cell r="N62">
            <v>46</v>
          </cell>
          <cell r="P62">
            <v>97.52</v>
          </cell>
          <cell r="S62">
            <v>97.52</v>
          </cell>
        </row>
        <row r="63">
          <cell r="E63">
            <v>47</v>
          </cell>
          <cell r="G63">
            <v>270000</v>
          </cell>
          <cell r="L63">
            <v>270000</v>
          </cell>
          <cell r="N63">
            <v>47</v>
          </cell>
          <cell r="P63">
            <v>270000</v>
          </cell>
          <cell r="S63">
            <v>270000</v>
          </cell>
        </row>
        <row r="64">
          <cell r="E64">
            <v>48</v>
          </cell>
          <cell r="F64" t="str">
            <v>$</v>
          </cell>
          <cell r="G64">
            <v>0</v>
          </cell>
          <cell r="L64">
            <v>0</v>
          </cell>
          <cell r="N64">
            <v>48</v>
          </cell>
          <cell r="O64" t="str">
            <v>$</v>
          </cell>
          <cell r="P64">
            <v>0</v>
          </cell>
          <cell r="S64">
            <v>0</v>
          </cell>
        </row>
        <row r="66">
          <cell r="E66">
            <v>49</v>
          </cell>
          <cell r="G66">
            <v>65.714664886031997</v>
          </cell>
          <cell r="L66">
            <v>65.714664886031969</v>
          </cell>
          <cell r="N66">
            <v>49</v>
          </cell>
          <cell r="P66">
            <v>65.714664886031997</v>
          </cell>
          <cell r="S66">
            <v>65.714664886031969</v>
          </cell>
        </row>
        <row r="67">
          <cell r="E67">
            <v>50</v>
          </cell>
          <cell r="G67">
            <v>23.788512909118399</v>
          </cell>
          <cell r="L67">
            <v>23.788512909118374</v>
          </cell>
          <cell r="N67">
            <v>50</v>
          </cell>
          <cell r="P67">
            <v>23.788512909118399</v>
          </cell>
          <cell r="S67">
            <v>23.788512909118374</v>
          </cell>
        </row>
        <row r="68">
          <cell r="E68">
            <v>51</v>
          </cell>
          <cell r="G68">
            <v>28.6486664083329</v>
          </cell>
          <cell r="L68">
            <v>28.648666408332907</v>
          </cell>
          <cell r="N68">
            <v>51</v>
          </cell>
          <cell r="P68">
            <v>28.6486664083329</v>
          </cell>
          <cell r="S68">
            <v>28.648666408332907</v>
          </cell>
        </row>
        <row r="70">
          <cell r="E70">
            <v>52</v>
          </cell>
          <cell r="F70" t="str">
            <v>$</v>
          </cell>
          <cell r="G70">
            <v>1064392</v>
          </cell>
          <cell r="L70">
            <v>1064392</v>
          </cell>
          <cell r="N70">
            <v>52</v>
          </cell>
          <cell r="O70" t="str">
            <v>$</v>
          </cell>
          <cell r="P70">
            <v>1064392</v>
          </cell>
          <cell r="S70">
            <v>1064392</v>
          </cell>
        </row>
        <row r="71">
          <cell r="E71">
            <v>53</v>
          </cell>
          <cell r="F71" t="str">
            <v xml:space="preserve"> </v>
          </cell>
          <cell r="G71">
            <v>-247787</v>
          </cell>
          <cell r="L71">
            <v>-247787</v>
          </cell>
          <cell r="N71">
            <v>53</v>
          </cell>
          <cell r="O71" t="str">
            <v xml:space="preserve"> </v>
          </cell>
          <cell r="P71">
            <v>-247787</v>
          </cell>
          <cell r="S71">
            <v>-247787</v>
          </cell>
        </row>
        <row r="72">
          <cell r="E72">
            <v>54</v>
          </cell>
          <cell r="G72">
            <v>-28105</v>
          </cell>
          <cell r="L72">
            <v>-28105</v>
          </cell>
          <cell r="N72">
            <v>54</v>
          </cell>
          <cell r="P72">
            <v>-28105</v>
          </cell>
          <cell r="S72">
            <v>-28105</v>
          </cell>
        </row>
        <row r="73">
          <cell r="E73">
            <v>55</v>
          </cell>
          <cell r="G73">
            <v>-13577</v>
          </cell>
          <cell r="L73">
            <v>-13577</v>
          </cell>
          <cell r="N73">
            <v>55</v>
          </cell>
          <cell r="P73">
            <v>-13577</v>
          </cell>
          <cell r="S73">
            <v>-13577</v>
          </cell>
        </row>
        <row r="74">
          <cell r="E74">
            <v>56</v>
          </cell>
          <cell r="G74">
            <v>8677</v>
          </cell>
          <cell r="L74">
            <v>8677</v>
          </cell>
          <cell r="N74">
            <v>56</v>
          </cell>
          <cell r="P74">
            <v>8677</v>
          </cell>
          <cell r="S74">
            <v>8677</v>
          </cell>
        </row>
        <row r="75">
          <cell r="E75">
            <v>57</v>
          </cell>
          <cell r="F75" t="str">
            <v>$</v>
          </cell>
          <cell r="G75">
            <v>783600</v>
          </cell>
          <cell r="L75">
            <v>783600</v>
          </cell>
          <cell r="N75">
            <v>57</v>
          </cell>
          <cell r="O75" t="str">
            <v>$</v>
          </cell>
          <cell r="P75">
            <v>783600</v>
          </cell>
          <cell r="S75">
            <v>783600</v>
          </cell>
        </row>
        <row r="80">
          <cell r="P80" t="str">
            <v>SUPPORT</v>
          </cell>
        </row>
        <row r="82">
          <cell r="P82" t="str">
            <v>Materiality Calculation</v>
          </cell>
        </row>
        <row r="84">
          <cell r="Q84">
            <v>4441259000</v>
          </cell>
          <cell r="R84" t="str">
            <v>Income before Extraordinary Items</v>
          </cell>
        </row>
        <row r="85">
          <cell r="Q85">
            <v>0.1</v>
          </cell>
          <cell r="R85" t="str">
            <v>Materiality threshold</v>
          </cell>
        </row>
        <row r="86">
          <cell r="F86" t="str">
            <v>SURFACE TRANSPORTATION BOARD</v>
          </cell>
          <cell r="Q86">
            <v>444125900</v>
          </cell>
        </row>
        <row r="87">
          <cell r="F87" t="str">
            <v>QUARTERLY REPORT OF REVENUES, EXPENSES AND INCOME-RAILROADS</v>
          </cell>
        </row>
        <row r="88">
          <cell r="E88" t="str">
            <v>YEAR</v>
          </cell>
          <cell r="G88" t="str">
            <v>OMB Clearance No. 2140-0013</v>
          </cell>
          <cell r="K88" t="str">
            <v>Date of Report</v>
          </cell>
        </row>
        <row r="89">
          <cell r="E89">
            <v>2021</v>
          </cell>
          <cell r="G89" t="str">
            <v>Expiration Date 3-31-2025</v>
          </cell>
        </row>
        <row r="90">
          <cell r="G90" t="str">
            <v xml:space="preserve"> </v>
          </cell>
        </row>
        <row r="96">
          <cell r="F96" t="str">
            <v>QUARTERLY FIGURES</v>
          </cell>
          <cell r="J96" t="str">
            <v>CUMULATIVE FIGURES</v>
          </cell>
        </row>
        <row r="97">
          <cell r="E97" t="str">
            <v>CODE</v>
          </cell>
          <cell r="F97" t="str">
            <v>THIS YEAR</v>
          </cell>
          <cell r="H97" t="str">
            <v>LAST YEAR</v>
          </cell>
          <cell r="J97" t="str">
            <v>THIS YEAR</v>
          </cell>
          <cell r="L97" t="str">
            <v>LAST YEAR</v>
          </cell>
        </row>
        <row r="98">
          <cell r="E98" t="str">
            <v>NO.</v>
          </cell>
          <cell r="F98" t="str">
            <v>(b)</v>
          </cell>
          <cell r="H98" t="str">
            <v>(c)</v>
          </cell>
          <cell r="J98" t="str">
            <v>(d)</v>
          </cell>
          <cell r="L98" t="str">
            <v>(e)</v>
          </cell>
        </row>
        <row r="100">
          <cell r="E100">
            <v>1</v>
          </cell>
          <cell r="F100" t="str">
            <v>$</v>
          </cell>
          <cell r="G100">
            <v>2981699</v>
          </cell>
          <cell r="I100">
            <v>2669685</v>
          </cell>
          <cell r="K100">
            <v>2981699</v>
          </cell>
        </row>
        <row r="101">
          <cell r="E101">
            <v>2</v>
          </cell>
          <cell r="G101">
            <v>0</v>
          </cell>
          <cell r="I101">
            <v>0</v>
          </cell>
          <cell r="K101">
            <v>0</v>
          </cell>
        </row>
        <row r="102">
          <cell r="E102">
            <v>3</v>
          </cell>
          <cell r="G102">
            <v>0</v>
          </cell>
          <cell r="I102">
            <v>0</v>
          </cell>
          <cell r="K102">
            <v>0</v>
          </cell>
        </row>
        <row r="103">
          <cell r="E103">
            <v>4</v>
          </cell>
          <cell r="G103">
            <v>122812</v>
          </cell>
          <cell r="I103">
            <v>71444</v>
          </cell>
          <cell r="K103">
            <v>122812</v>
          </cell>
          <cell r="P103" t="str">
            <v>Excerpt from CFR (Title 49, Pt. 1201)</v>
          </cell>
        </row>
        <row r="104">
          <cell r="E104">
            <v>5</v>
          </cell>
          <cell r="G104">
            <v>0</v>
          </cell>
          <cell r="I104">
            <v>0</v>
          </cell>
          <cell r="K104">
            <v>0</v>
          </cell>
        </row>
        <row r="105">
          <cell r="E105">
            <v>6</v>
          </cell>
          <cell r="G105">
            <v>3104511</v>
          </cell>
          <cell r="I105">
            <v>2741129</v>
          </cell>
          <cell r="K105">
            <v>3104511</v>
          </cell>
        </row>
        <row r="107">
          <cell r="E107">
            <v>7</v>
          </cell>
          <cell r="G107">
            <v>238791</v>
          </cell>
          <cell r="I107">
            <v>231445</v>
          </cell>
          <cell r="K107">
            <v>238791</v>
          </cell>
        </row>
        <row r="108">
          <cell r="E108">
            <v>8</v>
          </cell>
          <cell r="G108">
            <v>193264</v>
          </cell>
          <cell r="I108">
            <v>182113</v>
          </cell>
          <cell r="K108">
            <v>193264</v>
          </cell>
        </row>
        <row r="109">
          <cell r="E109">
            <v>9</v>
          </cell>
          <cell r="G109">
            <v>432055</v>
          </cell>
          <cell r="I109">
            <v>413558</v>
          </cell>
          <cell r="K109">
            <v>432055</v>
          </cell>
        </row>
        <row r="110">
          <cell r="E110">
            <v>10</v>
          </cell>
          <cell r="G110">
            <v>76330</v>
          </cell>
          <cell r="I110">
            <v>78915</v>
          </cell>
          <cell r="K110">
            <v>76330</v>
          </cell>
        </row>
        <row r="111">
          <cell r="E111">
            <v>11</v>
          </cell>
          <cell r="G111">
            <v>230132</v>
          </cell>
          <cell r="I111">
            <v>206351</v>
          </cell>
          <cell r="K111">
            <v>230132</v>
          </cell>
        </row>
        <row r="112">
          <cell r="E112">
            <v>12</v>
          </cell>
          <cell r="F112" t="str">
            <v xml:space="preserve"> </v>
          </cell>
          <cell r="G112">
            <v>306462</v>
          </cell>
          <cell r="I112">
            <v>285266</v>
          </cell>
          <cell r="K112">
            <v>306462</v>
          </cell>
        </row>
        <row r="113">
          <cell r="E113">
            <v>13</v>
          </cell>
          <cell r="G113">
            <v>673175</v>
          </cell>
          <cell r="I113">
            <v>541611</v>
          </cell>
          <cell r="K113">
            <v>673175</v>
          </cell>
        </row>
        <row r="114">
          <cell r="E114">
            <v>14</v>
          </cell>
          <cell r="G114">
            <v>216226</v>
          </cell>
          <cell r="I114">
            <v>194059</v>
          </cell>
          <cell r="K114">
            <v>216226</v>
          </cell>
        </row>
        <row r="115">
          <cell r="E115">
            <v>15</v>
          </cell>
          <cell r="F115" t="str">
            <v xml:space="preserve"> </v>
          </cell>
          <cell r="G115">
            <v>412201</v>
          </cell>
          <cell r="I115">
            <v>387456</v>
          </cell>
          <cell r="K115">
            <v>412201</v>
          </cell>
        </row>
        <row r="116">
          <cell r="E116">
            <v>16</v>
          </cell>
          <cell r="G116">
            <v>2040119</v>
          </cell>
          <cell r="I116">
            <v>1821950</v>
          </cell>
          <cell r="K116">
            <v>2040119</v>
          </cell>
        </row>
        <row r="118">
          <cell r="E118">
            <v>17</v>
          </cell>
          <cell r="G118">
            <v>1064392</v>
          </cell>
          <cell r="I118">
            <v>919179</v>
          </cell>
          <cell r="K118">
            <v>1064392</v>
          </cell>
        </row>
        <row r="119">
          <cell r="E119">
            <v>18</v>
          </cell>
          <cell r="G119">
            <v>92296</v>
          </cell>
          <cell r="I119">
            <v>41923</v>
          </cell>
          <cell r="K119">
            <v>92296</v>
          </cell>
        </row>
        <row r="121">
          <cell r="E121">
            <v>19</v>
          </cell>
          <cell r="G121">
            <v>50000</v>
          </cell>
          <cell r="I121">
            <v>56</v>
          </cell>
          <cell r="K121">
            <v>50000</v>
          </cell>
        </row>
        <row r="122">
          <cell r="E122">
            <v>20</v>
          </cell>
          <cell r="G122">
            <v>-42528</v>
          </cell>
          <cell r="I122">
            <v>7634</v>
          </cell>
          <cell r="K122">
            <v>-42528</v>
          </cell>
        </row>
        <row r="123">
          <cell r="E123">
            <v>21</v>
          </cell>
          <cell r="G123">
            <v>7472</v>
          </cell>
          <cell r="I123">
            <v>7690</v>
          </cell>
          <cell r="K123">
            <v>7472</v>
          </cell>
        </row>
        <row r="124">
          <cell r="E124">
            <v>22</v>
          </cell>
          <cell r="G124">
            <v>297</v>
          </cell>
          <cell r="I124">
            <v>118</v>
          </cell>
          <cell r="K124">
            <v>297</v>
          </cell>
        </row>
        <row r="125">
          <cell r="E125">
            <v>23</v>
          </cell>
          <cell r="G125">
            <v>1163863</v>
          </cell>
          <cell r="I125">
            <v>968674</v>
          </cell>
          <cell r="K125">
            <v>1163863</v>
          </cell>
        </row>
        <row r="127">
          <cell r="E127">
            <v>24</v>
          </cell>
          <cell r="G127">
            <v>4260</v>
          </cell>
          <cell r="I127">
            <v>6782</v>
          </cell>
          <cell r="K127">
            <v>4260</v>
          </cell>
        </row>
        <row r="128">
          <cell r="E128">
            <v>25</v>
          </cell>
          <cell r="G128">
            <v>13</v>
          </cell>
          <cell r="I128">
            <v>113</v>
          </cell>
          <cell r="K128">
            <v>13</v>
          </cell>
        </row>
        <row r="129">
          <cell r="E129">
            <v>26</v>
          </cell>
          <cell r="G129">
            <v>0</v>
          </cell>
          <cell r="I129">
            <v>0</v>
          </cell>
          <cell r="K129">
            <v>0</v>
          </cell>
        </row>
        <row r="130">
          <cell r="E130">
            <v>27</v>
          </cell>
          <cell r="G130">
            <v>4273</v>
          </cell>
          <cell r="I130">
            <v>6895</v>
          </cell>
          <cell r="K130">
            <v>4273</v>
          </cell>
        </row>
        <row r="132">
          <cell r="E132">
            <v>28</v>
          </cell>
          <cell r="G132">
            <v>1159590</v>
          </cell>
          <cell r="I132">
            <v>961779</v>
          </cell>
          <cell r="K132">
            <v>1159590</v>
          </cell>
        </row>
        <row r="133">
          <cell r="E133">
            <v>29</v>
          </cell>
          <cell r="G133">
            <v>0</v>
          </cell>
          <cell r="I133">
            <v>0</v>
          </cell>
          <cell r="K133">
            <v>0</v>
          </cell>
        </row>
        <row r="134">
          <cell r="E134">
            <v>30</v>
          </cell>
          <cell r="F134" t="str">
            <v>$</v>
          </cell>
          <cell r="G134">
            <v>0</v>
          </cell>
          <cell r="I134">
            <v>0</v>
          </cell>
          <cell r="K134">
            <v>0</v>
          </cell>
        </row>
        <row r="135">
          <cell r="E135">
            <v>31</v>
          </cell>
          <cell r="G135">
            <v>1159590</v>
          </cell>
          <cell r="I135">
            <v>961779</v>
          </cell>
          <cell r="K135">
            <v>1159590</v>
          </cell>
        </row>
        <row r="136">
          <cell r="E136">
            <v>32</v>
          </cell>
          <cell r="G136">
            <v>247787</v>
          </cell>
          <cell r="I136">
            <v>203626</v>
          </cell>
          <cell r="K136">
            <v>247787</v>
          </cell>
        </row>
        <row r="137">
          <cell r="E137">
            <v>33</v>
          </cell>
          <cell r="G137">
            <v>28105</v>
          </cell>
          <cell r="I137">
            <v>31972</v>
          </cell>
          <cell r="K137">
            <v>28105</v>
          </cell>
        </row>
        <row r="138">
          <cell r="E138">
            <v>34</v>
          </cell>
          <cell r="G138">
            <v>883698</v>
          </cell>
          <cell r="I138">
            <v>726181</v>
          </cell>
          <cell r="K138">
            <v>883698</v>
          </cell>
        </row>
        <row r="140">
          <cell r="E140">
            <v>35</v>
          </cell>
          <cell r="G140">
            <v>0</v>
          </cell>
          <cell r="H140" t="str">
            <v>$</v>
          </cell>
          <cell r="I140">
            <v>0</v>
          </cell>
          <cell r="J140" t="str">
            <v>$</v>
          </cell>
          <cell r="K140">
            <v>0</v>
          </cell>
          <cell r="L140" t="str">
            <v>$</v>
          </cell>
        </row>
        <row r="142">
          <cell r="E142">
            <v>36</v>
          </cell>
          <cell r="G142">
            <v>0</v>
          </cell>
          <cell r="I142">
            <v>0</v>
          </cell>
          <cell r="K142">
            <v>0</v>
          </cell>
        </row>
        <row r="143">
          <cell r="E143">
            <v>37</v>
          </cell>
          <cell r="G143">
            <v>883698</v>
          </cell>
          <cell r="I143">
            <v>726181</v>
          </cell>
          <cell r="K143">
            <v>883698</v>
          </cell>
        </row>
        <row r="144">
          <cell r="E144">
            <v>38</v>
          </cell>
          <cell r="G144">
            <v>0</v>
          </cell>
          <cell r="I144">
            <v>0</v>
          </cell>
          <cell r="K144">
            <v>0</v>
          </cell>
        </row>
        <row r="145">
          <cell r="E145">
            <v>39</v>
          </cell>
          <cell r="G145">
            <v>0</v>
          </cell>
          <cell r="I145">
            <v>0</v>
          </cell>
          <cell r="K145">
            <v>0</v>
          </cell>
        </row>
        <row r="146">
          <cell r="E146">
            <v>40</v>
          </cell>
          <cell r="F146" t="str">
            <v xml:space="preserve"> </v>
          </cell>
          <cell r="G146">
            <v>0</v>
          </cell>
          <cell r="I146">
            <v>0</v>
          </cell>
          <cell r="K146">
            <v>0</v>
          </cell>
        </row>
        <row r="148">
          <cell r="E148">
            <v>41</v>
          </cell>
          <cell r="G148">
            <v>0</v>
          </cell>
          <cell r="I148">
            <v>0</v>
          </cell>
          <cell r="K148">
            <v>0</v>
          </cell>
        </row>
        <row r="149">
          <cell r="E149">
            <v>42</v>
          </cell>
          <cell r="F149" t="str">
            <v xml:space="preserve"> </v>
          </cell>
          <cell r="G149">
            <v>883698</v>
          </cell>
          <cell r="I149">
            <v>726181</v>
          </cell>
          <cell r="K149">
            <v>883698</v>
          </cell>
        </row>
        <row r="150">
          <cell r="E150">
            <v>43</v>
          </cell>
          <cell r="G150">
            <v>24</v>
          </cell>
          <cell r="I150">
            <v>2</v>
          </cell>
          <cell r="K150">
            <v>24</v>
          </cell>
        </row>
        <row r="151">
          <cell r="E151">
            <v>44</v>
          </cell>
          <cell r="G151">
            <v>883674</v>
          </cell>
          <cell r="I151">
            <v>726179</v>
          </cell>
          <cell r="K151">
            <v>883674</v>
          </cell>
        </row>
        <row r="152">
          <cell r="E152">
            <v>45</v>
          </cell>
          <cell r="G152">
            <v>97.52</v>
          </cell>
          <cell r="I152">
            <v>80.14</v>
          </cell>
          <cell r="K152">
            <v>97.52</v>
          </cell>
        </row>
        <row r="153">
          <cell r="E153">
            <v>46</v>
          </cell>
          <cell r="G153">
            <v>97.52</v>
          </cell>
          <cell r="I153">
            <v>80.14</v>
          </cell>
          <cell r="K153">
            <v>97.52</v>
          </cell>
        </row>
        <row r="154">
          <cell r="E154">
            <v>47</v>
          </cell>
          <cell r="G154">
            <v>270000</v>
          </cell>
          <cell r="I154">
            <v>270000</v>
          </cell>
          <cell r="K154">
            <v>270000</v>
          </cell>
        </row>
        <row r="155">
          <cell r="E155">
            <v>48</v>
          </cell>
          <cell r="F155" t="str">
            <v>$</v>
          </cell>
          <cell r="G155">
            <v>0</v>
          </cell>
          <cell r="I155">
            <v>0</v>
          </cell>
          <cell r="K155">
            <v>0</v>
          </cell>
        </row>
        <row r="157">
          <cell r="E157">
            <v>49</v>
          </cell>
          <cell r="G157">
            <v>65.714664886031997</v>
          </cell>
          <cell r="I157">
            <v>66.467138175547404</v>
          </cell>
          <cell r="K157">
            <v>65.714664886031997</v>
          </cell>
        </row>
        <row r="158">
          <cell r="E158">
            <v>50</v>
          </cell>
          <cell r="G158">
            <v>23.788512909118399</v>
          </cell>
          <cell r="I158">
            <v>25.494020894310299</v>
          </cell>
          <cell r="K158">
            <v>23.788512909118399</v>
          </cell>
        </row>
        <row r="159">
          <cell r="E159">
            <v>51</v>
          </cell>
          <cell r="G159">
            <v>28.6486664083329</v>
          </cell>
          <cell r="I159">
            <v>26.8382115544361</v>
          </cell>
          <cell r="K159">
            <v>28.6486664083329</v>
          </cell>
        </row>
        <row r="162">
          <cell r="E162">
            <v>52</v>
          </cell>
          <cell r="F162" t="str">
            <v>$</v>
          </cell>
          <cell r="G162">
            <v>1064392</v>
          </cell>
          <cell r="I162">
            <v>919179</v>
          </cell>
          <cell r="K162">
            <v>1064392</v>
          </cell>
        </row>
        <row r="163">
          <cell r="E163">
            <v>53</v>
          </cell>
          <cell r="F163" t="str">
            <v xml:space="preserve"> </v>
          </cell>
          <cell r="G163">
            <v>-247787</v>
          </cell>
          <cell r="I163">
            <v>-203626</v>
          </cell>
          <cell r="K163">
            <v>-247787</v>
          </cell>
        </row>
        <row r="164">
          <cell r="E164">
            <v>54</v>
          </cell>
          <cell r="G164">
            <v>-28105</v>
          </cell>
          <cell r="I164">
            <v>-31972</v>
          </cell>
          <cell r="K164">
            <v>-28105</v>
          </cell>
        </row>
        <row r="165">
          <cell r="E165">
            <v>55</v>
          </cell>
          <cell r="G165">
            <v>-13577</v>
          </cell>
          <cell r="I165">
            <v>-11647</v>
          </cell>
          <cell r="K165">
            <v>-13577</v>
          </cell>
        </row>
        <row r="166">
          <cell r="E166">
            <v>56</v>
          </cell>
          <cell r="G166">
            <v>8677</v>
          </cell>
          <cell r="I166">
            <v>8467</v>
          </cell>
          <cell r="K166">
            <v>8677</v>
          </cell>
        </row>
        <row r="167">
          <cell r="E167">
            <v>57</v>
          </cell>
          <cell r="F167" t="str">
            <v>$</v>
          </cell>
          <cell r="G167">
            <v>783600</v>
          </cell>
          <cell r="I167">
            <v>680401</v>
          </cell>
          <cell r="K167">
            <v>783600</v>
          </cell>
        </row>
      </sheetData>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tabSelected="1" workbookViewId="0">
      <selection activeCell="N50" sqref="N50"/>
    </sheetView>
  </sheetViews>
  <sheetFormatPr defaultColWidth="9.140625" defaultRowHeight="15" customHeight="1" x14ac:dyDescent="0.2"/>
  <cols>
    <col min="1" max="1" width="76.85546875" style="1" customWidth="1"/>
    <col min="2" max="2" width="6" style="1" customWidth="1"/>
    <col min="3" max="5" width="15.7109375" style="1" customWidth="1"/>
    <col min="6" max="6" width="17.7109375" style="1" customWidth="1"/>
    <col min="7" max="7" width="9.140625" style="1"/>
    <col min="8" max="8" width="11" style="1" bestFit="1" customWidth="1"/>
    <col min="9" max="9" width="10.28515625" style="1" customWidth="1"/>
    <col min="10" max="10" width="10.5703125" style="1" customWidth="1"/>
    <col min="11" max="11" width="9.5703125" style="1" bestFit="1" customWidth="1"/>
    <col min="12" max="16384" width="9.140625" style="1"/>
  </cols>
  <sheetData>
    <row r="1" spans="1:6" ht="12.75" x14ac:dyDescent="0.2">
      <c r="A1" s="1" t="s">
        <v>0</v>
      </c>
      <c r="E1" s="1" t="s">
        <v>1</v>
      </c>
    </row>
    <row r="2" spans="1:6" ht="12.75" x14ac:dyDescent="0.2">
      <c r="A2" s="1" t="s">
        <v>2</v>
      </c>
      <c r="E2" s="1" t="s">
        <v>3</v>
      </c>
    </row>
    <row r="3" spans="1:6" ht="12.75" x14ac:dyDescent="0.2">
      <c r="E3" s="1" t="s">
        <v>4</v>
      </c>
    </row>
    <row r="4" spans="1:6" ht="12.75" x14ac:dyDescent="0.2">
      <c r="A4" s="1" t="s">
        <v>5</v>
      </c>
    </row>
    <row r="5" spans="1:6" ht="12.75" x14ac:dyDescent="0.2">
      <c r="A5" s="1" t="s">
        <v>6</v>
      </c>
      <c r="C5" s="2" t="s">
        <v>7</v>
      </c>
      <c r="D5" s="3">
        <v>45016</v>
      </c>
      <c r="E5" s="2"/>
      <c r="F5" s="2"/>
    </row>
    <row r="6" spans="1:6" ht="12.75" x14ac:dyDescent="0.2">
      <c r="A6" s="1" t="s">
        <v>8</v>
      </c>
    </row>
    <row r="7" spans="1:6" ht="12.75" x14ac:dyDescent="0.2">
      <c r="A7" s="1" t="s">
        <v>9</v>
      </c>
      <c r="C7" s="1" t="s">
        <v>10</v>
      </c>
      <c r="D7" s="1" t="s">
        <v>11</v>
      </c>
      <c r="E7" s="1" t="s">
        <v>12</v>
      </c>
    </row>
    <row r="9" spans="1:6" ht="12.75" x14ac:dyDescent="0.2">
      <c r="A9" s="48" t="s">
        <v>13</v>
      </c>
      <c r="B9" s="48" t="s">
        <v>14</v>
      </c>
      <c r="C9" s="50" t="s">
        <v>15</v>
      </c>
      <c r="D9" s="51"/>
      <c r="E9" s="50" t="s">
        <v>16</v>
      </c>
      <c r="F9" s="51"/>
    </row>
    <row r="10" spans="1:6" ht="25.5" x14ac:dyDescent="0.2">
      <c r="A10" s="49"/>
      <c r="B10" s="49"/>
      <c r="C10" s="4" t="s">
        <v>17</v>
      </c>
      <c r="D10" s="5" t="s">
        <v>18</v>
      </c>
      <c r="E10" s="4" t="s">
        <v>19</v>
      </c>
      <c r="F10" s="5" t="s">
        <v>20</v>
      </c>
    </row>
    <row r="11" spans="1:6" ht="25.5" x14ac:dyDescent="0.2">
      <c r="A11" s="6" t="s">
        <v>21</v>
      </c>
      <c r="B11" s="7">
        <v>1</v>
      </c>
      <c r="C11" s="8">
        <v>3292680</v>
      </c>
      <c r="D11" s="8">
        <v>2981699</v>
      </c>
      <c r="E11" s="8">
        <v>3292680</v>
      </c>
      <c r="F11" s="8">
        <v>2981699</v>
      </c>
    </row>
    <row r="12" spans="1:6" ht="12.75" x14ac:dyDescent="0.2">
      <c r="A12" s="9" t="s">
        <v>22</v>
      </c>
      <c r="B12" s="7">
        <v>2</v>
      </c>
      <c r="C12" s="10">
        <v>0</v>
      </c>
      <c r="D12" s="10">
        <v>0</v>
      </c>
      <c r="E12" s="10">
        <v>0</v>
      </c>
      <c r="F12" s="10">
        <v>0</v>
      </c>
    </row>
    <row r="13" spans="1:6" ht="12.75" x14ac:dyDescent="0.2">
      <c r="A13" s="9" t="s">
        <v>23</v>
      </c>
      <c r="B13" s="7">
        <v>3</v>
      </c>
      <c r="C13" s="10">
        <v>0</v>
      </c>
      <c r="D13" s="10">
        <v>0</v>
      </c>
      <c r="E13" s="10">
        <v>0</v>
      </c>
      <c r="F13" s="10">
        <v>0</v>
      </c>
    </row>
    <row r="14" spans="1:6" ht="12.75" x14ac:dyDescent="0.2">
      <c r="A14" s="9" t="s">
        <v>24</v>
      </c>
      <c r="B14" s="7">
        <v>4</v>
      </c>
      <c r="C14" s="10">
        <v>82146</v>
      </c>
      <c r="D14" s="11">
        <v>122812</v>
      </c>
      <c r="E14" s="11">
        <v>82146</v>
      </c>
      <c r="F14" s="10">
        <v>122812</v>
      </c>
    </row>
    <row r="15" spans="1:6" ht="12.75" x14ac:dyDescent="0.2">
      <c r="A15" s="9" t="s">
        <v>25</v>
      </c>
      <c r="B15" s="7">
        <v>5</v>
      </c>
      <c r="C15" s="10">
        <v>0</v>
      </c>
      <c r="D15" s="11">
        <v>0</v>
      </c>
      <c r="E15" s="11">
        <v>0</v>
      </c>
      <c r="F15" s="10">
        <v>0</v>
      </c>
    </row>
    <row r="16" spans="1:6" ht="12.75" x14ac:dyDescent="0.2">
      <c r="A16" s="9" t="s">
        <v>26</v>
      </c>
      <c r="B16" s="7">
        <v>6</v>
      </c>
      <c r="C16" s="8">
        <f>SUM(C11:C15)</f>
        <v>3374826</v>
      </c>
      <c r="D16" s="12">
        <f>SUM(D11:D15)</f>
        <v>3104511</v>
      </c>
      <c r="E16" s="12">
        <f>SUM(E11:E15)</f>
        <v>3374826</v>
      </c>
      <c r="F16" s="12">
        <f>SUM(F11:F15)</f>
        <v>3104511</v>
      </c>
    </row>
    <row r="17" spans="1:10" ht="25.5" x14ac:dyDescent="0.2">
      <c r="A17" s="13" t="s">
        <v>27</v>
      </c>
      <c r="B17" s="7">
        <v>7</v>
      </c>
      <c r="C17" s="8">
        <v>246061</v>
      </c>
      <c r="D17" s="12">
        <v>238791</v>
      </c>
      <c r="E17" s="12">
        <v>246061</v>
      </c>
      <c r="F17" s="10">
        <v>238791</v>
      </c>
    </row>
    <row r="18" spans="1:10" ht="12.75" x14ac:dyDescent="0.2">
      <c r="A18" s="14" t="s">
        <v>28</v>
      </c>
      <c r="B18" s="7">
        <v>8</v>
      </c>
      <c r="C18" s="10">
        <v>201413</v>
      </c>
      <c r="D18" s="11">
        <v>193264</v>
      </c>
      <c r="E18" s="11">
        <v>201413</v>
      </c>
      <c r="F18" s="10">
        <v>193264</v>
      </c>
    </row>
    <row r="19" spans="1:10" ht="12.75" x14ac:dyDescent="0.2">
      <c r="A19" s="14" t="s">
        <v>29</v>
      </c>
      <c r="B19" s="7">
        <v>9</v>
      </c>
      <c r="C19" s="10">
        <f>SUM(C17:C18)</f>
        <v>447474</v>
      </c>
      <c r="D19" s="11">
        <f>SUM(D17:D18)</f>
        <v>432055</v>
      </c>
      <c r="E19" s="11">
        <f>SUM(E17:E18)</f>
        <v>447474</v>
      </c>
      <c r="F19" s="10">
        <f>VLOOKUP(B19,'[6]REI PY_Adj'!N:S,6,0)</f>
        <v>432055</v>
      </c>
    </row>
    <row r="20" spans="1:10" ht="12.75" x14ac:dyDescent="0.2">
      <c r="A20" s="9" t="s">
        <v>30</v>
      </c>
      <c r="B20" s="7">
        <v>10</v>
      </c>
      <c r="C20" s="10">
        <v>96120</v>
      </c>
      <c r="D20" s="11">
        <v>76330</v>
      </c>
      <c r="E20" s="11">
        <v>96120</v>
      </c>
      <c r="F20" s="10">
        <v>76330</v>
      </c>
    </row>
    <row r="21" spans="1:10" ht="12.75" x14ac:dyDescent="0.2">
      <c r="A21" s="9" t="s">
        <v>31</v>
      </c>
      <c r="B21" s="7">
        <v>11</v>
      </c>
      <c r="C21" s="10">
        <v>242650</v>
      </c>
      <c r="D21" s="11">
        <v>230132</v>
      </c>
      <c r="E21" s="11">
        <v>242650</v>
      </c>
      <c r="F21" s="10">
        <v>230132</v>
      </c>
    </row>
    <row r="22" spans="1:10" ht="12.75" x14ac:dyDescent="0.2">
      <c r="A22" s="9" t="s">
        <v>32</v>
      </c>
      <c r="B22" s="7">
        <v>12</v>
      </c>
      <c r="C22" s="10">
        <f>SUM(C20:C21)</f>
        <v>338770</v>
      </c>
      <c r="D22" s="11">
        <f>SUM(D20:D21)</f>
        <v>306462</v>
      </c>
      <c r="E22" s="11">
        <f>SUM(E20:E21)</f>
        <v>338770</v>
      </c>
      <c r="F22" s="10">
        <f>VLOOKUP(B22,'[6]REI PY_Adj'!N:S,6,0)</f>
        <v>306462</v>
      </c>
    </row>
    <row r="23" spans="1:10" ht="12.75" x14ac:dyDescent="0.2">
      <c r="A23" s="9" t="s">
        <v>33</v>
      </c>
      <c r="B23" s="7">
        <v>13</v>
      </c>
      <c r="C23" s="10">
        <v>754860</v>
      </c>
      <c r="D23" s="11">
        <v>673175</v>
      </c>
      <c r="E23" s="11">
        <v>754860</v>
      </c>
      <c r="F23" s="10">
        <v>673175</v>
      </c>
    </row>
    <row r="24" spans="1:10" ht="12.75" x14ac:dyDescent="0.2">
      <c r="A24" s="9" t="s">
        <v>34</v>
      </c>
      <c r="B24" s="7">
        <v>14</v>
      </c>
      <c r="C24" s="10">
        <v>211701</v>
      </c>
      <c r="D24" s="11">
        <v>216226</v>
      </c>
      <c r="E24" s="11">
        <v>211701</v>
      </c>
      <c r="F24" s="10">
        <v>216226</v>
      </c>
    </row>
    <row r="25" spans="1:10" ht="12.75" x14ac:dyDescent="0.2">
      <c r="A25" s="9" t="s">
        <v>35</v>
      </c>
      <c r="B25" s="7">
        <v>15</v>
      </c>
      <c r="C25" s="10">
        <v>376559</v>
      </c>
      <c r="D25" s="11">
        <v>412201</v>
      </c>
      <c r="E25" s="11">
        <v>376559</v>
      </c>
      <c r="F25" s="10">
        <v>412201</v>
      </c>
    </row>
    <row r="26" spans="1:10" ht="12.75" x14ac:dyDescent="0.2">
      <c r="A26" s="15" t="s">
        <v>36</v>
      </c>
      <c r="B26" s="7">
        <v>16</v>
      </c>
      <c r="C26" s="8">
        <f>C19+C22+SUM(C23:C25)</f>
        <v>2129364</v>
      </c>
      <c r="D26" s="12">
        <f>D19+D22+SUM(D23:D25)</f>
        <v>2040119</v>
      </c>
      <c r="E26" s="12">
        <f>E19+E22+SUM(E23:E25)</f>
        <v>2129364</v>
      </c>
      <c r="F26" s="12">
        <f>F19+F22+SUM(F23:F25)</f>
        <v>2040119</v>
      </c>
    </row>
    <row r="27" spans="1:10" ht="25.5" x14ac:dyDescent="0.2">
      <c r="A27" s="16" t="s">
        <v>37</v>
      </c>
      <c r="B27" s="7">
        <v>17</v>
      </c>
      <c r="C27" s="8">
        <f>C16-C26</f>
        <v>1245462</v>
      </c>
      <c r="D27" s="12">
        <f>D16-D26</f>
        <v>1064392</v>
      </c>
      <c r="E27" s="12">
        <f>E16-E26</f>
        <v>1245462</v>
      </c>
      <c r="F27" s="12">
        <f>F16-F26</f>
        <v>1064392</v>
      </c>
      <c r="H27" s="31"/>
      <c r="I27" s="31"/>
      <c r="J27" s="31"/>
    </row>
    <row r="28" spans="1:10" ht="12.75" x14ac:dyDescent="0.2">
      <c r="A28" s="9" t="s">
        <v>38</v>
      </c>
      <c r="B28" s="7">
        <v>18</v>
      </c>
      <c r="C28" s="10">
        <v>202559</v>
      </c>
      <c r="D28" s="11">
        <v>92296</v>
      </c>
      <c r="E28" s="11">
        <v>202559</v>
      </c>
      <c r="F28" s="10">
        <v>92296</v>
      </c>
      <c r="H28" s="31"/>
      <c r="I28" s="55"/>
      <c r="J28" s="31"/>
    </row>
    <row r="29" spans="1:10" ht="12.75" x14ac:dyDescent="0.2">
      <c r="A29" s="9" t="s">
        <v>39</v>
      </c>
      <c r="B29" s="7">
        <v>19</v>
      </c>
      <c r="C29" s="10">
        <v>89766</v>
      </c>
      <c r="D29" s="11">
        <v>50000</v>
      </c>
      <c r="E29" s="11">
        <v>89766</v>
      </c>
      <c r="F29" s="10">
        <v>50000</v>
      </c>
      <c r="H29" s="31"/>
      <c r="I29" s="55"/>
      <c r="J29" s="55"/>
    </row>
    <row r="30" spans="1:10" ht="12.75" x14ac:dyDescent="0.2">
      <c r="A30" s="9" t="s">
        <v>40</v>
      </c>
      <c r="B30" s="7">
        <v>20</v>
      </c>
      <c r="C30" s="10">
        <v>-33248</v>
      </c>
      <c r="D30" s="11">
        <v>-42528</v>
      </c>
      <c r="E30" s="11">
        <v>-33248</v>
      </c>
      <c r="F30" s="10">
        <v>-42528</v>
      </c>
      <c r="H30" s="56"/>
      <c r="I30" s="56"/>
      <c r="J30" s="56"/>
    </row>
    <row r="31" spans="1:10" ht="12.75" x14ac:dyDescent="0.2">
      <c r="A31" s="15" t="s">
        <v>41</v>
      </c>
      <c r="B31" s="7">
        <v>21</v>
      </c>
      <c r="C31" s="8">
        <f>SUM(C29:C30)</f>
        <v>56518</v>
      </c>
      <c r="D31" s="12">
        <f>SUM(D29:D30)</f>
        <v>7472</v>
      </c>
      <c r="E31" s="12">
        <f>SUM(E29:E30)</f>
        <v>56518</v>
      </c>
      <c r="F31" s="12">
        <f>SUM(F29:F30)</f>
        <v>7472</v>
      </c>
      <c r="H31" s="31"/>
      <c r="I31" s="31"/>
      <c r="J31" s="31"/>
    </row>
    <row r="32" spans="1:10" ht="12.75" x14ac:dyDescent="0.2">
      <c r="A32" s="14" t="s">
        <v>42</v>
      </c>
      <c r="B32" s="7">
        <v>22</v>
      </c>
      <c r="C32" s="10">
        <v>5655</v>
      </c>
      <c r="D32" s="11">
        <v>297</v>
      </c>
      <c r="E32" s="11">
        <v>5655</v>
      </c>
      <c r="F32" s="10">
        <v>297</v>
      </c>
      <c r="H32" s="31"/>
      <c r="I32" s="31"/>
      <c r="J32" s="31"/>
    </row>
    <row r="33" spans="1:13" ht="12.75" x14ac:dyDescent="0.2">
      <c r="A33" s="9" t="s">
        <v>43</v>
      </c>
      <c r="B33" s="7">
        <v>23</v>
      </c>
      <c r="C33" s="8">
        <f>C27+C28+C31-C32</f>
        <v>1498884</v>
      </c>
      <c r="D33" s="12">
        <f>D27+D28+D31-D32</f>
        <v>1163863</v>
      </c>
      <c r="E33" s="12">
        <f>E27+E28+E31-E32</f>
        <v>1498884</v>
      </c>
      <c r="F33" s="12">
        <f>F27+F28+F31-F32</f>
        <v>1163863</v>
      </c>
      <c r="H33" s="31"/>
      <c r="I33" s="31"/>
      <c r="J33" s="31"/>
      <c r="K33" s="18"/>
      <c r="M33" s="18"/>
    </row>
    <row r="34" spans="1:13" ht="25.5" x14ac:dyDescent="0.2">
      <c r="A34" s="13" t="s">
        <v>44</v>
      </c>
      <c r="B34" s="7">
        <v>24</v>
      </c>
      <c r="C34" s="8">
        <v>2052</v>
      </c>
      <c r="D34" s="12">
        <v>4260</v>
      </c>
      <c r="E34" s="12">
        <v>2052</v>
      </c>
      <c r="F34" s="10">
        <v>4260</v>
      </c>
      <c r="H34" s="56"/>
      <c r="I34" s="31"/>
      <c r="J34" s="31"/>
    </row>
    <row r="35" spans="1:13" ht="12.75" x14ac:dyDescent="0.2">
      <c r="A35" s="9" t="s">
        <v>45</v>
      </c>
      <c r="B35" s="7">
        <v>25</v>
      </c>
      <c r="C35" s="10">
        <v>120</v>
      </c>
      <c r="D35" s="11">
        <v>13</v>
      </c>
      <c r="E35" s="11">
        <v>120</v>
      </c>
      <c r="F35" s="10">
        <v>13</v>
      </c>
      <c r="H35" s="31"/>
      <c r="I35" s="31"/>
      <c r="J35" s="31"/>
    </row>
    <row r="36" spans="1:13" ht="12.75" x14ac:dyDescent="0.2">
      <c r="A36" s="9" t="s">
        <v>46</v>
      </c>
      <c r="B36" s="7">
        <v>26</v>
      </c>
      <c r="C36" s="10">
        <v>0</v>
      </c>
      <c r="D36" s="11">
        <v>0</v>
      </c>
      <c r="E36" s="11">
        <v>0</v>
      </c>
      <c r="F36" s="10">
        <v>0</v>
      </c>
      <c r="H36" s="31"/>
      <c r="I36" s="31"/>
      <c r="J36" s="31"/>
    </row>
    <row r="37" spans="1:13" ht="12.75" x14ac:dyDescent="0.2">
      <c r="A37" s="9" t="s">
        <v>47</v>
      </c>
      <c r="B37" s="7">
        <v>27</v>
      </c>
      <c r="C37" s="8">
        <f>SUM(C34:C36)</f>
        <v>2172</v>
      </c>
      <c r="D37" s="12">
        <f>SUM(D34:D36)</f>
        <v>4273</v>
      </c>
      <c r="E37" s="12">
        <f>SUM(E34:E36)</f>
        <v>2172</v>
      </c>
      <c r="F37" s="12">
        <f>SUM(F34:F36)</f>
        <v>4273</v>
      </c>
      <c r="H37" s="57"/>
      <c r="I37" s="31"/>
      <c r="J37" s="31"/>
    </row>
    <row r="38" spans="1:13" ht="25.5" x14ac:dyDescent="0.2">
      <c r="A38" s="16" t="s">
        <v>48</v>
      </c>
      <c r="B38" s="7">
        <v>28</v>
      </c>
      <c r="C38" s="8">
        <f>+C33-C37</f>
        <v>1496712</v>
      </c>
      <c r="D38" s="12">
        <f>+D33-D37</f>
        <v>1159590</v>
      </c>
      <c r="E38" s="12">
        <f>+E33-E37</f>
        <v>1496712</v>
      </c>
      <c r="F38" s="12">
        <f>+F33-F37</f>
        <v>1159590</v>
      </c>
      <c r="H38" s="31"/>
      <c r="I38" s="31"/>
      <c r="J38" s="31"/>
    </row>
    <row r="39" spans="1:13" ht="12.75" x14ac:dyDescent="0.2">
      <c r="A39" s="14" t="s">
        <v>49</v>
      </c>
      <c r="B39" s="7">
        <v>29</v>
      </c>
      <c r="C39" s="10">
        <v>0</v>
      </c>
      <c r="D39" s="11">
        <v>0</v>
      </c>
      <c r="E39" s="11">
        <v>0</v>
      </c>
      <c r="F39" s="10">
        <v>0</v>
      </c>
      <c r="H39" s="31"/>
      <c r="I39" s="31"/>
      <c r="J39" s="31"/>
    </row>
    <row r="40" spans="1:13" ht="12.75" x14ac:dyDescent="0.2">
      <c r="A40" s="9" t="s">
        <v>50</v>
      </c>
      <c r="B40" s="7">
        <v>30</v>
      </c>
      <c r="C40" s="10">
        <v>0</v>
      </c>
      <c r="D40" s="11">
        <v>0</v>
      </c>
      <c r="E40" s="11">
        <v>0</v>
      </c>
      <c r="F40" s="10">
        <v>0</v>
      </c>
      <c r="H40" s="31"/>
      <c r="I40" s="31"/>
      <c r="J40" s="31"/>
    </row>
    <row r="41" spans="1:13" ht="12.75" x14ac:dyDescent="0.2">
      <c r="A41" s="9" t="s">
        <v>51</v>
      </c>
      <c r="B41" s="7">
        <v>31</v>
      </c>
      <c r="C41" s="8">
        <f>C33-C37-C40</f>
        <v>1496712</v>
      </c>
      <c r="D41" s="12">
        <f>D33-D37-D40</f>
        <v>1159590</v>
      </c>
      <c r="E41" s="12">
        <f>E33-E37-E40</f>
        <v>1496712</v>
      </c>
      <c r="F41" s="12">
        <f>F33-F37-F40</f>
        <v>1159590</v>
      </c>
      <c r="H41" s="31"/>
      <c r="I41" s="58"/>
      <c r="J41" s="58"/>
    </row>
    <row r="42" spans="1:13" ht="12.75" x14ac:dyDescent="0.2">
      <c r="A42" s="9" t="s">
        <v>52</v>
      </c>
      <c r="B42" s="7">
        <v>32</v>
      </c>
      <c r="C42" s="10">
        <v>323699</v>
      </c>
      <c r="D42" s="11">
        <v>247787</v>
      </c>
      <c r="E42" s="11">
        <v>323699</v>
      </c>
      <c r="F42" s="10">
        <v>247787</v>
      </c>
      <c r="H42" s="56"/>
      <c r="I42" s="55"/>
      <c r="J42" s="55"/>
    </row>
    <row r="43" spans="1:13" ht="12.75" x14ac:dyDescent="0.2">
      <c r="A43" s="9" t="s">
        <v>53</v>
      </c>
      <c r="B43" s="7">
        <v>33</v>
      </c>
      <c r="C43" s="10">
        <v>23689</v>
      </c>
      <c r="D43" s="11">
        <v>28105</v>
      </c>
      <c r="E43" s="11">
        <v>23689</v>
      </c>
      <c r="F43" s="10">
        <v>28105</v>
      </c>
      <c r="H43" s="31"/>
      <c r="I43" s="56"/>
      <c r="J43" s="56"/>
    </row>
    <row r="44" spans="1:13" ht="12.75" x14ac:dyDescent="0.2">
      <c r="A44" s="19" t="s">
        <v>54</v>
      </c>
      <c r="B44" s="7">
        <v>34</v>
      </c>
      <c r="C44" s="8">
        <f>C41-C42-C43</f>
        <v>1149324</v>
      </c>
      <c r="D44" s="12">
        <f>D41-D42-D43</f>
        <v>883698</v>
      </c>
      <c r="E44" s="12">
        <f>E41-E42-E43</f>
        <v>1149324</v>
      </c>
      <c r="F44" s="12">
        <f>F41-F42-F43</f>
        <v>883698</v>
      </c>
      <c r="H44" s="57"/>
      <c r="I44" s="31"/>
      <c r="J44" s="31"/>
    </row>
    <row r="45" spans="1:13" ht="12.75" x14ac:dyDescent="0.2">
      <c r="A45" s="20" t="s">
        <v>55</v>
      </c>
      <c r="B45" s="7">
        <v>35</v>
      </c>
      <c r="C45" s="10">
        <f>VLOOKUP(B45,'[6]IS Map'!$E$114:$H$202,4,0)</f>
        <v>0</v>
      </c>
      <c r="D45" s="10">
        <f>VLOOKUP(B45,'[6]REI PY_Adj'!E:L,8,0)</f>
        <v>0</v>
      </c>
      <c r="E45" s="10">
        <f>VLOOKUP(B45,'[6]IS Map'!E:I,4,0)</f>
        <v>0</v>
      </c>
      <c r="F45" s="10">
        <f>VLOOKUP(B45,'[6]REI PY_Adj'!N:S,6,0)</f>
        <v>0</v>
      </c>
      <c r="H45" s="31"/>
      <c r="I45" s="31"/>
      <c r="J45" s="31"/>
    </row>
    <row r="46" spans="1:13" ht="12.75" x14ac:dyDescent="0.2">
      <c r="A46" s="20" t="s">
        <v>56</v>
      </c>
      <c r="B46" s="7">
        <v>36</v>
      </c>
      <c r="C46" s="10">
        <f>VLOOKUP(B46,'[6]IS Map'!$E$114:$H$202,4,0)</f>
        <v>0</v>
      </c>
      <c r="D46" s="10">
        <f>VLOOKUP(B46,'[6]REI PY_Adj'!E:L,8,0)</f>
        <v>0</v>
      </c>
      <c r="E46" s="10">
        <f>VLOOKUP(B46,'[6]IS Map'!E:I,4,0)</f>
        <v>0</v>
      </c>
      <c r="F46" s="10">
        <f>VLOOKUP(B46,'[6]REI PY_Adj'!N:S,6,0)</f>
        <v>0</v>
      </c>
    </row>
    <row r="47" spans="1:13" ht="12.75" x14ac:dyDescent="0.2">
      <c r="A47" s="21" t="s">
        <v>57</v>
      </c>
      <c r="B47" s="7">
        <v>37</v>
      </c>
      <c r="C47" s="8">
        <f>C44+C45+C46</f>
        <v>1149324</v>
      </c>
      <c r="D47" s="8">
        <f>D44+D45+D46</f>
        <v>883698</v>
      </c>
      <c r="E47" s="8">
        <f>E44+E45+E46</f>
        <v>1149324</v>
      </c>
      <c r="F47" s="8">
        <f>F44+F45+F46</f>
        <v>883698</v>
      </c>
    </row>
    <row r="48" spans="1:13" ht="12.75" x14ac:dyDescent="0.2">
      <c r="A48" s="22" t="s">
        <v>58</v>
      </c>
      <c r="B48" s="7">
        <v>38</v>
      </c>
      <c r="C48" s="10">
        <v>0</v>
      </c>
      <c r="D48" s="10">
        <v>0</v>
      </c>
      <c r="E48" s="10">
        <v>0</v>
      </c>
      <c r="F48" s="10">
        <v>0</v>
      </c>
    </row>
    <row r="49" spans="1:6" ht="12.75" x14ac:dyDescent="0.2">
      <c r="A49" s="22" t="s">
        <v>59</v>
      </c>
      <c r="B49" s="7">
        <v>39</v>
      </c>
      <c r="C49" s="10">
        <v>0</v>
      </c>
      <c r="D49" s="10">
        <v>0</v>
      </c>
      <c r="E49" s="10">
        <v>0</v>
      </c>
      <c r="F49" s="10">
        <v>0</v>
      </c>
    </row>
    <row r="50" spans="1:6" ht="12.75" x14ac:dyDescent="0.2">
      <c r="A50" s="22" t="s">
        <v>60</v>
      </c>
      <c r="B50" s="7">
        <v>40</v>
      </c>
      <c r="C50" s="10">
        <v>0</v>
      </c>
      <c r="D50" s="10">
        <v>0</v>
      </c>
      <c r="E50" s="10">
        <v>0</v>
      </c>
      <c r="F50" s="10">
        <v>0</v>
      </c>
    </row>
    <row r="51" spans="1:6" ht="12.75" x14ac:dyDescent="0.2">
      <c r="A51" s="22" t="s">
        <v>61</v>
      </c>
      <c r="B51" s="7">
        <v>41</v>
      </c>
      <c r="C51" s="10">
        <v>0</v>
      </c>
      <c r="D51" s="10">
        <v>0</v>
      </c>
      <c r="E51" s="10">
        <v>0</v>
      </c>
      <c r="F51" s="10">
        <v>0</v>
      </c>
    </row>
    <row r="52" spans="1:6" ht="12.75" x14ac:dyDescent="0.2">
      <c r="A52" s="22" t="s">
        <v>62</v>
      </c>
      <c r="B52" s="7">
        <v>42</v>
      </c>
      <c r="C52" s="8">
        <f>C47+SUM(C48:C50)-C51</f>
        <v>1149324</v>
      </c>
      <c r="D52" s="8">
        <f>D47+SUM(D48:D50)-D51</f>
        <v>883698</v>
      </c>
      <c r="E52" s="8">
        <f>E47+SUM(E48:E50)-E51</f>
        <v>1149324</v>
      </c>
      <c r="F52" s="8">
        <f>F47+SUM(F48:F50)-F51</f>
        <v>883698</v>
      </c>
    </row>
    <row r="53" spans="1:6" ht="12.75" x14ac:dyDescent="0.2">
      <c r="A53" s="23" t="s">
        <v>63</v>
      </c>
      <c r="B53" s="7">
        <v>43</v>
      </c>
      <c r="C53" s="10">
        <v>12</v>
      </c>
      <c r="D53" s="10">
        <v>24</v>
      </c>
      <c r="E53" s="10">
        <v>12</v>
      </c>
      <c r="F53" s="10">
        <v>24</v>
      </c>
    </row>
    <row r="54" spans="1:6" ht="12.75" x14ac:dyDescent="0.2">
      <c r="A54" s="23" t="s">
        <v>64</v>
      </c>
      <c r="B54" s="7">
        <v>44</v>
      </c>
      <c r="C54" s="8">
        <f>+C52-C53</f>
        <v>1149312</v>
      </c>
      <c r="D54" s="8">
        <f>+D52-D53</f>
        <v>883674</v>
      </c>
      <c r="E54" s="8">
        <f>+E52-E53</f>
        <v>1149312</v>
      </c>
      <c r="F54" s="8">
        <f>+F52-F53</f>
        <v>883674</v>
      </c>
    </row>
    <row r="55" spans="1:6" ht="12.75" x14ac:dyDescent="0.2">
      <c r="A55" s="23" t="s">
        <v>65</v>
      </c>
      <c r="B55" s="7">
        <v>45</v>
      </c>
      <c r="C55" s="10">
        <v>126.84</v>
      </c>
      <c r="D55" s="10">
        <v>97.52</v>
      </c>
      <c r="E55" s="10">
        <v>126.84</v>
      </c>
      <c r="F55" s="10">
        <v>97.52</v>
      </c>
    </row>
    <row r="56" spans="1:6" ht="12.75" x14ac:dyDescent="0.2">
      <c r="A56" s="23" t="s">
        <v>66</v>
      </c>
      <c r="B56" s="7">
        <v>46</v>
      </c>
      <c r="C56" s="10">
        <v>126.84</v>
      </c>
      <c r="D56" s="10">
        <v>97.52</v>
      </c>
      <c r="E56" s="10">
        <v>126.84</v>
      </c>
      <c r="F56" s="10">
        <v>97.52</v>
      </c>
    </row>
    <row r="57" spans="1:6" ht="12.75" x14ac:dyDescent="0.2">
      <c r="A57" s="22" t="s">
        <v>67</v>
      </c>
      <c r="B57" s="7">
        <v>47</v>
      </c>
      <c r="C57" s="10">
        <v>270000</v>
      </c>
      <c r="D57" s="10">
        <v>270000</v>
      </c>
      <c r="E57" s="10">
        <v>270000</v>
      </c>
      <c r="F57" s="10">
        <v>270000</v>
      </c>
    </row>
    <row r="58" spans="1:6" ht="12.75" x14ac:dyDescent="0.2">
      <c r="A58" s="22" t="s">
        <v>68</v>
      </c>
      <c r="B58" s="7">
        <v>48</v>
      </c>
      <c r="C58" s="10">
        <v>0</v>
      </c>
      <c r="D58" s="10">
        <v>0</v>
      </c>
      <c r="E58" s="10">
        <v>0</v>
      </c>
      <c r="F58" s="10">
        <v>0</v>
      </c>
    </row>
    <row r="59" spans="1:6" ht="12.75" x14ac:dyDescent="0.2">
      <c r="A59" s="24" t="s">
        <v>69</v>
      </c>
      <c r="B59" s="7">
        <v>49</v>
      </c>
      <c r="C59" s="25">
        <f>+C26/C16*100</f>
        <v>63.095519591232261</v>
      </c>
      <c r="D59" s="25">
        <f>+D26/D16*100</f>
        <v>65.714664886031969</v>
      </c>
      <c r="E59" s="25">
        <f>+E26/E16*100</f>
        <v>63.095519591232261</v>
      </c>
      <c r="F59" s="25">
        <f>+F26/F16*100</f>
        <v>65.714664886031969</v>
      </c>
    </row>
    <row r="60" spans="1:6" ht="12.75" x14ac:dyDescent="0.2">
      <c r="A60" s="9" t="s">
        <v>70</v>
      </c>
      <c r="B60" s="7">
        <v>50</v>
      </c>
      <c r="C60" s="25">
        <f>(C19+C22)/C16*100</f>
        <v>23.29731962477473</v>
      </c>
      <c r="D60" s="25">
        <f>(D19+D22)/D16*100</f>
        <v>23.788512909118374</v>
      </c>
      <c r="E60" s="25">
        <f>(E19+E22)/E16*100</f>
        <v>23.29731962477473</v>
      </c>
      <c r="F60" s="25">
        <f>(F19+F22)/F16*100</f>
        <v>23.788512909118374</v>
      </c>
    </row>
    <row r="61" spans="1:6" ht="12.75" x14ac:dyDescent="0.2">
      <c r="A61" s="9" t="s">
        <v>71</v>
      </c>
      <c r="B61" s="7">
        <v>51</v>
      </c>
      <c r="C61" s="25">
        <f>(C23+C24)/C16*100</f>
        <v>28.640321012105513</v>
      </c>
      <c r="D61" s="25">
        <f>(D23+D24)/D16*100</f>
        <v>28.648666408332907</v>
      </c>
      <c r="E61" s="25">
        <f>(E23+E24)/E16*100</f>
        <v>28.640321012105513</v>
      </c>
      <c r="F61" s="25">
        <f>(F23+F24)/F16*100</f>
        <v>28.648666408332907</v>
      </c>
    </row>
    <row r="62" spans="1:6" ht="25.5" x14ac:dyDescent="0.2">
      <c r="A62" s="6" t="s">
        <v>72</v>
      </c>
      <c r="B62" s="7">
        <v>52</v>
      </c>
      <c r="C62" s="8">
        <f>+C27</f>
        <v>1245462</v>
      </c>
      <c r="D62" s="8">
        <f>+D27</f>
        <v>1064392</v>
      </c>
      <c r="E62" s="8">
        <f>+E27</f>
        <v>1245462</v>
      </c>
      <c r="F62" s="8">
        <f>+F27</f>
        <v>1064392</v>
      </c>
    </row>
    <row r="63" spans="1:6" ht="12.75" x14ac:dyDescent="0.2">
      <c r="A63" s="26" t="s">
        <v>73</v>
      </c>
      <c r="B63" s="7">
        <v>53</v>
      </c>
      <c r="C63" s="10">
        <f t="shared" ref="C63:F64" si="0">-C42</f>
        <v>-323699</v>
      </c>
      <c r="D63" s="10">
        <f t="shared" si="0"/>
        <v>-247787</v>
      </c>
      <c r="E63" s="10">
        <f t="shared" si="0"/>
        <v>-323699</v>
      </c>
      <c r="F63" s="10">
        <f t="shared" si="0"/>
        <v>-247787</v>
      </c>
    </row>
    <row r="64" spans="1:6" ht="12.75" x14ac:dyDescent="0.2">
      <c r="A64" s="26" t="s">
        <v>74</v>
      </c>
      <c r="B64" s="7">
        <v>54</v>
      </c>
      <c r="C64" s="10">
        <f t="shared" si="0"/>
        <v>-23689</v>
      </c>
      <c r="D64" s="10">
        <f t="shared" si="0"/>
        <v>-28105</v>
      </c>
      <c r="E64" s="10">
        <f t="shared" si="0"/>
        <v>-23689</v>
      </c>
      <c r="F64" s="10">
        <f t="shared" si="0"/>
        <v>-28105</v>
      </c>
    </row>
    <row r="65" spans="1:6" ht="12.75" x14ac:dyDescent="0.2">
      <c r="A65" s="9" t="s">
        <v>75</v>
      </c>
      <c r="B65" s="7">
        <v>55</v>
      </c>
      <c r="C65" s="10">
        <v>-28390</v>
      </c>
      <c r="D65" s="10">
        <v>-13577</v>
      </c>
      <c r="E65" s="10">
        <v>-28390</v>
      </c>
      <c r="F65" s="10">
        <v>-13577</v>
      </c>
    </row>
    <row r="66" spans="1:6" ht="12.75" x14ac:dyDescent="0.2">
      <c r="A66" s="9" t="s">
        <v>76</v>
      </c>
      <c r="B66" s="7">
        <v>56</v>
      </c>
      <c r="C66" s="10">
        <v>8675</v>
      </c>
      <c r="D66" s="10">
        <v>8677</v>
      </c>
      <c r="E66" s="10">
        <v>8675</v>
      </c>
      <c r="F66" s="10">
        <v>8677</v>
      </c>
    </row>
    <row r="67" spans="1:6" ht="12.75" x14ac:dyDescent="0.2">
      <c r="A67" s="27" t="s">
        <v>77</v>
      </c>
      <c r="B67" s="28">
        <v>57</v>
      </c>
      <c r="C67" s="29">
        <f>C62+SUM(C63:C66)</f>
        <v>878359</v>
      </c>
      <c r="D67" s="29">
        <f>D62+SUM(D63:D66)</f>
        <v>783600</v>
      </c>
      <c r="E67" s="29">
        <f>E62+SUM(E63:E66)</f>
        <v>878359</v>
      </c>
      <c r="F67" s="29">
        <f>F62+SUM(F63:F66)</f>
        <v>783600</v>
      </c>
    </row>
    <row r="68" spans="1:6" ht="37.5" customHeight="1" x14ac:dyDescent="0.2">
      <c r="A68" s="52" t="s">
        <v>78</v>
      </c>
      <c r="B68" s="53"/>
      <c r="C68" s="53"/>
      <c r="D68" s="53"/>
      <c r="E68" s="53"/>
      <c r="F68" s="54"/>
    </row>
    <row r="69" spans="1:6" ht="12.75" x14ac:dyDescent="0.2">
      <c r="A69" s="30" t="s">
        <v>79</v>
      </c>
      <c r="B69" s="31"/>
      <c r="C69" s="31"/>
      <c r="D69" s="31"/>
      <c r="E69" s="31"/>
      <c r="F69" s="32"/>
    </row>
    <row r="70" spans="1:6" ht="20.25" customHeight="1" x14ac:dyDescent="0.2">
      <c r="A70" s="33" t="s">
        <v>80</v>
      </c>
      <c r="B70" s="31"/>
      <c r="C70" s="31"/>
      <c r="D70" s="31"/>
      <c r="E70" s="31"/>
      <c r="F70" s="32"/>
    </row>
    <row r="71" spans="1:6" ht="179.25" customHeight="1" x14ac:dyDescent="0.2">
      <c r="A71" s="42" t="s">
        <v>81</v>
      </c>
      <c r="B71" s="43"/>
      <c r="C71" s="43"/>
      <c r="D71" s="43"/>
      <c r="E71" s="43"/>
      <c r="F71" s="44"/>
    </row>
    <row r="72" spans="1:6" ht="15" customHeight="1" x14ac:dyDescent="0.2">
      <c r="A72" s="34" t="s">
        <v>82</v>
      </c>
      <c r="B72" s="35"/>
      <c r="C72" s="35"/>
      <c r="D72" s="35"/>
      <c r="E72" s="35"/>
      <c r="F72" s="36"/>
    </row>
    <row r="73" spans="1:6" ht="57" customHeight="1" x14ac:dyDescent="0.2">
      <c r="A73" s="45" t="s">
        <v>83</v>
      </c>
      <c r="B73" s="46"/>
      <c r="C73" s="46"/>
      <c r="D73" s="46"/>
      <c r="E73" s="46"/>
      <c r="F73" s="47"/>
    </row>
    <row r="74" spans="1:6" ht="15" customHeight="1" x14ac:dyDescent="0.2">
      <c r="A74" s="37" t="s">
        <v>84</v>
      </c>
      <c r="B74" s="31"/>
      <c r="C74" s="31"/>
      <c r="D74" s="31"/>
      <c r="E74" s="31"/>
      <c r="F74" s="32"/>
    </row>
    <row r="75" spans="1:6" ht="15" customHeight="1" x14ac:dyDescent="0.2">
      <c r="A75" s="37" t="s">
        <v>85</v>
      </c>
      <c r="B75" s="31"/>
      <c r="C75" s="31"/>
      <c r="D75" s="31"/>
      <c r="E75" s="31"/>
      <c r="F75" s="32"/>
    </row>
    <row r="76" spans="1:6" ht="15" customHeight="1" x14ac:dyDescent="0.2">
      <c r="A76" s="41">
        <v>45043</v>
      </c>
      <c r="B76" s="38"/>
      <c r="C76" s="31" t="s">
        <v>86</v>
      </c>
      <c r="D76" s="31"/>
      <c r="E76" s="31"/>
      <c r="F76" s="32"/>
    </row>
    <row r="77" spans="1:6" ht="8.25" customHeight="1" x14ac:dyDescent="0.2">
      <c r="A77" s="39"/>
      <c r="B77" s="17"/>
      <c r="C77" s="17"/>
      <c r="D77" s="17"/>
      <c r="E77" s="17"/>
      <c r="F77" s="40"/>
    </row>
  </sheetData>
  <sheetProtection formatCells="0" formatColumns="0" formatRows="0"/>
  <protectedRanges>
    <protectedRange sqref="B4" name="Year"/>
    <protectedRange sqref="C20:E21 C23:E25 C11:F17 C18:E18 F18:F25 C28:F30 C32:F32 C34:F36 C38:F40 C42:F43 C45:F46 C48:F51 C53:F59 C65:F66" name="Revenue"/>
    <protectedRange sqref="D77:E77" name="Signator"/>
  </protectedRanges>
  <mergeCells count="8">
    <mergeCell ref="I41:J41"/>
    <mergeCell ref="A68:F68"/>
    <mergeCell ref="A71:F71"/>
    <mergeCell ref="A73:F73"/>
    <mergeCell ref="A9:A10"/>
    <mergeCell ref="B9:B10"/>
    <mergeCell ref="C9:D9"/>
    <mergeCell ref="E9:F9"/>
  </mergeCells>
  <printOptions horizontalCentered="1"/>
  <pageMargins left="0.5" right="0.5" top="0.5" bottom="0.5" header="0.5" footer="0.5"/>
  <pageSetup scale="61" fitToHeight="0" orientation="portrait" r:id="rId1"/>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2023-04-27T20:07:52Z</dcterms:created>
  <dcterms:modified xsi:type="dcterms:W3CDTF">2023-04-28T14:12:14Z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