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4\Q3\"/>
    </mc:Choice>
  </mc:AlternateContent>
  <xr:revisionPtr revIDLastSave="0" documentId="13_ncr:1_{8DDB1185-C6CD-4AD2-8506-61BE7A14FB96}" xr6:coauthVersionLast="47" xr6:coauthVersionMax="47" xr10:uidLastSave="{00000000-0000-0000-0000-000000000000}"/>
  <bookViews>
    <workbookView xWindow="-120" yWindow="-120" windowWidth="29040" windowHeight="15840" xr2:uid="{24EE0983-8DD7-4882-98C5-46DDD1B0F504}"/>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[1]Contents!$FG$331</definedName>
    <definedName name="\I">'[2]Paducah&amp;Louisville'!#REF!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#N/A</definedName>
    <definedName name="________Jan06">#N/A</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'[4]OthInc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'[5]DETAIL RECORDS'!#REF!</definedName>
    <definedName name="_Key2" hidden="1">'[5]DETAIL RECORDS'!#REF!</definedName>
    <definedName name="_Lit1">#REF!</definedName>
    <definedName name="_Lit2">#REF!</definedName>
    <definedName name="_Lit3">#REF!</definedName>
    <definedName name="_low2">#REF!</definedName>
    <definedName name="_Low3">#REF!</definedName>
    <definedName name="_Low4">#REF!</definedName>
    <definedName name="_MPLNI">'[6]Sch 210'!$L$226,'[6]Sch 210'!$O$226</definedName>
    <definedName name="_MPLOPEXP">'[6]Sch 210'!$L$75,'[6]Sch 210'!$O$75</definedName>
    <definedName name="_MPLREV">'[6]Sch 210'!$L$37,'[6]Sch 210'!$O$37</definedName>
    <definedName name="_Order1" hidden="1">255</definedName>
    <definedName name="_Order2" hidden="1">255</definedName>
    <definedName name="_PROPADJ">'[6]Sch 210'!$M$205,'[6]Sch 210'!$R$205,'[6]Sch 210'!$S$205</definedName>
    <definedName name="_PROPADJTAX">'[6]Sch 210'!$M$219,'[6]Sch 210'!$R$219,'[6]Sch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'[5]DETAIL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[1]Contents!$F$13</definedName>
    <definedName name="cats">#REF!</definedName>
    <definedName name="CBUS">#REF!</definedName>
    <definedName name="CCODETR">#REF!</definedName>
    <definedName name="CD">#REF!</definedName>
    <definedName name="CDATE">[1]Contents!$AC$63</definedName>
    <definedName name="CDATENUM">[1]Contents!$AC$65</definedName>
    <definedName name="CDAY">[1]Contents!$C$9</definedName>
    <definedName name="CDAYTX">[1]Contents!$AA$35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[1]Contents!$C$7</definedName>
    <definedName name="CMONTHTX">[1]Contents!$Z$35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[1]Contents!$C$11</definedName>
    <definedName name="CYEARTX">[1]Contents!$AB$35</definedName>
    <definedName name="cyr">[21]Input!$B$2</definedName>
    <definedName name="CYRTX">[1]Contents!$AC$35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[1]Contents!$Z$43:$AM$54</definedName>
    <definedName name="DAYS1">'[2]Paducah&amp;Louisville'!#REF!</definedName>
    <definedName name="DAYS2">'[2]Paducah&amp;Louisville'!#REF!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[1]Contents!$BA$89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[1]Contents!$A$1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'[2]Paducah&amp;Louisville'!#REF!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[1]Contents!$FF$331:$FG$332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'[2]Paducah&amp;Louisville'!#REF!</definedName>
    <definedName name="Mexico">#REF!</definedName>
    <definedName name="Mexico1">#REF!</definedName>
    <definedName name="Mexico2">#REF!</definedName>
    <definedName name="Mexico3">#REF!</definedName>
    <definedName name="MICP">#REF!</definedName>
    <definedName name="MISCTABLE">[1]Contents!$BC$90:$BN$120</definedName>
    <definedName name="ML">#REF!</definedName>
    <definedName name="MM">#REF!</definedName>
    <definedName name="MON_YR">[1]Contents!$AC$61</definedName>
    <definedName name="MONTH">[1]Contents!$AC$59</definedName>
    <definedName name="monthlook">#REF!</definedName>
    <definedName name="monthlook2">#REF!</definedName>
    <definedName name="monthlook3">#REF!</definedName>
    <definedName name="MONTHS">[1]Contents!$AC$77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[1]Contents!$AC$67</definedName>
    <definedName name="PDAY">[1]Contents!$F$9</definedName>
    <definedName name="PDAYTX">[1]Contents!$AA$36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[1]Contents!$F$7</definedName>
    <definedName name="PMONTHTX">[1]Contents!$Z$36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'[2]Paducah&amp;Louisville'!#REF!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[1]Contents!$AC$71</definedName>
    <definedName name="PWEEKSTX">[1]Contents!$AD$71</definedName>
    <definedName name="PYEAR">[1]Contents!$F$11</definedName>
    <definedName name="PYEARTX">[1]Contents!$AB$36</definedName>
    <definedName name="pyr">[21]Input!$B$3</definedName>
    <definedName name="PYRTX">[1]Contents!$AC$36</definedName>
    <definedName name="q">#REF!</definedName>
    <definedName name="Q_SUM">'[1]Q Sum'!$A$1:$V$61</definedName>
    <definedName name="Q_VAR_SUM">#REF!</definedName>
    <definedName name="QEARNINGS">'[1]Q Exec'!$A$1:$Z$51</definedName>
    <definedName name="QSEGSUM">#REF!</definedName>
    <definedName name="QTR">[1]Contents!$AC$69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[1]Contents!$AC$73</definedName>
    <definedName name="QWEEKSTX">[1]Contents!$AD$73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'[2]Paducah&amp;Louisville'!#REF!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[1]Contents!$BG$111</definedName>
    <definedName name="Temp_JE_Info">#REF!</definedName>
    <definedName name="Temp_List_Text">#REF!</definedName>
    <definedName name="TEMP2">[1]Contents!$BC$91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[1]Contents!$AC$75</definedName>
    <definedName name="YTDWEEKSTX">[1]Contents!$AD$75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 l="1"/>
  <c r="C46" i="1"/>
  <c r="C45" i="1"/>
  <c r="F64" i="1"/>
  <c r="E64" i="1"/>
  <c r="C43" i="1"/>
  <c r="C64" i="1" s="1"/>
  <c r="F63" i="1"/>
  <c r="E63" i="1"/>
  <c r="D63" i="1"/>
  <c r="C42" i="1"/>
  <c r="C63" i="1" s="1"/>
  <c r="D37" i="1"/>
  <c r="F37" i="1"/>
  <c r="E37" i="1"/>
  <c r="F31" i="1"/>
  <c r="E31" i="1"/>
  <c r="D31" i="1"/>
  <c r="C31" i="1"/>
  <c r="F26" i="1"/>
  <c r="D22" i="1"/>
  <c r="F16" i="1"/>
  <c r="E16" i="1"/>
  <c r="D16" i="1"/>
  <c r="C16" i="1"/>
  <c r="F62" i="1" l="1"/>
  <c r="F67" i="1" s="1"/>
  <c r="D60" i="1"/>
  <c r="D26" i="1"/>
  <c r="D59" i="1" s="1"/>
  <c r="D61" i="1"/>
  <c r="F61" i="1"/>
  <c r="F59" i="1"/>
  <c r="F60" i="1"/>
  <c r="F33" i="1" l="1"/>
  <c r="F41" i="1" s="1"/>
  <c r="F44" i="1" s="1"/>
  <c r="F47" i="1" s="1"/>
  <c r="F52" i="1" s="1"/>
  <c r="F54" i="1" s="1"/>
  <c r="F38" i="1" l="1"/>
  <c r="D62" i="1"/>
  <c r="D67" i="1" s="1"/>
  <c r="D33" i="1"/>
  <c r="D38" i="1" l="1"/>
  <c r="D41" i="1"/>
  <c r="D44" i="1" s="1"/>
  <c r="D47" i="1" s="1"/>
  <c r="D52" i="1" s="1"/>
  <c r="D54" i="1" s="1"/>
  <c r="C61" i="1" l="1"/>
  <c r="E61" i="1"/>
  <c r="C19" i="1" l="1"/>
  <c r="C22" i="1"/>
  <c r="E22" i="1"/>
  <c r="E60" i="1" l="1"/>
  <c r="E26" i="1"/>
  <c r="E59" i="1" s="1"/>
  <c r="C26" i="1"/>
  <c r="C60" i="1"/>
  <c r="E33" i="1" l="1"/>
  <c r="C59" i="1"/>
  <c r="C27" i="1"/>
  <c r="E62" i="1" l="1"/>
  <c r="E67" i="1" s="1"/>
  <c r="E41" i="1"/>
  <c r="E44" i="1" s="1"/>
  <c r="E47" i="1" s="1"/>
  <c r="E52" i="1" s="1"/>
  <c r="E54" i="1" s="1"/>
  <c r="E38" i="1"/>
  <c r="C62" i="1"/>
  <c r="C67" i="1" s="1"/>
  <c r="C33" i="1"/>
  <c r="C38" i="1" l="1"/>
  <c r="C41" i="1"/>
  <c r="C44" i="1" s="1"/>
  <c r="C47" i="1" s="1"/>
  <c r="C52" i="1" s="1"/>
  <c r="C54" i="1" s="1"/>
</calcChain>
</file>

<file path=xl/sharedStrings.xml><?xml version="1.0" encoding="utf-8"?>
<sst xmlns="http://schemas.openxmlformats.org/spreadsheetml/2006/main" count="88" uniqueCount="88">
  <si>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</si>
  <si>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</si>
  <si>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</si>
  <si>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</si>
  <si>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</si>
  <si>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</si>
  <si>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</si>
  <si>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</si>
  <si>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</si>
  <si>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</si>
  <si>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t>Quarter __3rd__</t>
  </si>
  <si>
    <r>
      <t>Year ___</t>
    </r>
    <r>
      <rPr>
        <u/>
        <sz val="10"/>
        <color theme="1"/>
        <rFont val="Aptos Narrow"/>
        <family val="2"/>
        <scheme val="minor"/>
      </rPr>
      <t>2024</t>
    </r>
    <r>
      <rPr>
        <sz val="10"/>
        <color theme="1"/>
        <rFont val="Aptos Narrow"/>
        <family val="2"/>
        <scheme val="minor"/>
      </rPr>
      <t>__</t>
    </r>
  </si>
  <si>
    <r>
      <t>Amended __</t>
    </r>
    <r>
      <rPr>
        <u/>
        <sz val="10"/>
        <color theme="1"/>
        <rFont val="Aptos Narrow"/>
        <family val="2"/>
        <scheme val="minor"/>
      </rPr>
      <t>No</t>
    </r>
    <r>
      <rPr>
        <sz val="10"/>
        <color theme="1"/>
        <rFont val="Aptos Narrow"/>
        <family val="2"/>
        <scheme val="minor"/>
      </rPr>
      <t>_</t>
    </r>
  </si>
  <si>
    <t>Description
A</t>
  </si>
  <si>
    <t>Code
No.</t>
  </si>
  <si>
    <t>Quarterly Figures</t>
  </si>
  <si>
    <t>Cumulative Figures</t>
  </si>
  <si>
    <t>This Year
B</t>
  </si>
  <si>
    <t>Last Year
C</t>
  </si>
  <si>
    <t>This Year
D</t>
  </si>
  <si>
    <t>Last Year
E</t>
  </si>
  <si>
    <r>
      <t xml:space="preserve">                                                          </t>
    </r>
    <r>
      <rPr>
        <b/>
        <sz val="10"/>
        <rFont val="Aptos Narrow"/>
        <family val="2"/>
        <scheme val="minor"/>
      </rPr>
      <t xml:space="preserve">Operating Revenues
</t>
    </r>
    <r>
      <rPr>
        <sz val="10"/>
        <rFont val="Aptos Narrow"/>
        <family val="2"/>
        <scheme val="minor"/>
      </rPr>
      <t>Freight (Account 101)</t>
    </r>
  </si>
  <si>
    <r>
      <rPr>
        <sz val="10"/>
        <rFont val="Aptos Narrow"/>
        <family val="2"/>
        <scheme val="minor"/>
      </rPr>
      <t>Passenger (Account 102)</t>
    </r>
  </si>
  <si>
    <r>
      <rPr>
        <sz val="10"/>
        <rFont val="Aptos Narrow"/>
        <family val="2"/>
        <scheme val="minor"/>
      </rPr>
      <t>Passenger-Related (Account 103)</t>
    </r>
  </si>
  <si>
    <r>
      <rPr>
        <sz val="10"/>
        <rFont val="Aptos Narrow"/>
        <family val="2"/>
        <scheme val="minor"/>
      </rPr>
      <t>All Other Operating Revenues (Accounts 104, 105, 106, 110, 502, 503)</t>
    </r>
  </si>
  <si>
    <r>
      <rPr>
        <sz val="10"/>
        <rFont val="Aptos Narrow"/>
        <family val="2"/>
        <scheme val="minor"/>
      </rPr>
      <t>Joint Facility Account (Account 120)</t>
    </r>
  </si>
  <si>
    <r>
      <t xml:space="preserve">     </t>
    </r>
    <r>
      <rPr>
        <b/>
        <sz val="10"/>
        <rFont val="Aptos Narrow"/>
        <family val="2"/>
        <scheme val="minor"/>
      </rPr>
      <t>Railway Operating Revenues (All Above)</t>
    </r>
  </si>
  <si>
    <r>
      <rPr>
        <b/>
        <sz val="10"/>
        <rFont val="Aptos Narrow"/>
        <family val="2"/>
        <scheme val="minor"/>
      </rPr>
      <t xml:space="preserve">                                                          Operating Expenses
</t>
    </r>
    <r>
      <rPr>
        <sz val="10"/>
        <rFont val="Aptos Narrow"/>
        <family val="2"/>
        <scheme val="minor"/>
      </rPr>
      <t>Depreciation-Road (Accounts 62-11-00, 62-12-00, 62-13-00)</t>
    </r>
  </si>
  <si>
    <t>All Other Way and Structure Accounts</t>
  </si>
  <si>
    <t>Total Way and Structures</t>
  </si>
  <si>
    <r>
      <rPr>
        <sz val="10"/>
        <rFont val="Aptos Narrow"/>
        <family val="2"/>
        <scheme val="minor"/>
      </rPr>
      <t>Depreciation-Equipment (Accounts 62-21-00, 62-22-00, 62-23-00)</t>
    </r>
  </si>
  <si>
    <r>
      <rPr>
        <sz val="10"/>
        <rFont val="Aptos Narrow"/>
        <family val="2"/>
        <scheme val="minor"/>
      </rPr>
      <t>All Other Equipment Accounts</t>
    </r>
  </si>
  <si>
    <r>
      <rPr>
        <sz val="10"/>
        <rFont val="Aptos Narrow"/>
        <family val="2"/>
        <scheme val="minor"/>
      </rPr>
      <t>Total Equipment</t>
    </r>
  </si>
  <si>
    <r>
      <rPr>
        <sz val="10"/>
        <rFont val="Aptos Narrow"/>
        <family val="2"/>
        <scheme val="minor"/>
      </rPr>
      <t>Transportation-Train, Yard, and Yard Common</t>
    </r>
  </si>
  <si>
    <r>
      <rPr>
        <sz val="10"/>
        <rFont val="Aptos Narrow"/>
        <family val="2"/>
        <scheme val="minor"/>
      </rPr>
      <t>Transportation-Specialized Services, Administration Support</t>
    </r>
  </si>
  <si>
    <r>
      <rPr>
        <sz val="10"/>
        <rFont val="Aptos Narrow"/>
        <family val="2"/>
        <scheme val="minor"/>
      </rPr>
      <t>General and Administrative</t>
    </r>
  </si>
  <si>
    <t xml:space="preserve">     Railway Operating Expenses (Account 531)</t>
  </si>
  <si>
    <t xml:space="preserve">                                                             Income Items
     Net Revenue From Railway Operations (Lines 6 Minus 16)</t>
  </si>
  <si>
    <r>
      <rPr>
        <sz val="10"/>
        <rFont val="Aptos Narrow"/>
        <family val="2"/>
        <scheme val="minor"/>
      </rPr>
      <t>Other Income (Accounts 506, 510-519)</t>
    </r>
  </si>
  <si>
    <r>
      <rPr>
        <sz val="10"/>
        <rFont val="Aptos Narrow"/>
        <family val="2"/>
        <scheme val="minor"/>
      </rPr>
      <t>Income from Affiliated Companies: Dividends</t>
    </r>
  </si>
  <si>
    <r>
      <rPr>
        <sz val="10"/>
        <rFont val="Aptos Narrow"/>
        <family val="2"/>
        <scheme val="minor"/>
      </rPr>
      <t>Equity in Undistributed Earnings (Losses)</t>
    </r>
  </si>
  <si>
    <t xml:space="preserve">     Total Income from Affiliated Companies (Lines 19 and 20)</t>
  </si>
  <si>
    <t>Miscellaneous Deductions from Income (Accounts 534, 544, 545, 549, 550, 551, and 553)</t>
  </si>
  <si>
    <r>
      <t xml:space="preserve">     </t>
    </r>
    <r>
      <rPr>
        <b/>
        <sz val="10"/>
        <rFont val="Aptos Narrow"/>
        <family val="2"/>
        <scheme val="minor"/>
      </rPr>
      <t>Income Available for Fixed Charges (Lines 17, 18, 21, Minus 22)</t>
    </r>
  </si>
  <si>
    <r>
      <rPr>
        <b/>
        <sz val="10"/>
        <rFont val="Aptos Narrow"/>
        <family val="2"/>
        <scheme val="minor"/>
      </rPr>
      <t xml:space="preserve">                                                            Fixed Charges
</t>
    </r>
    <r>
      <rPr>
        <sz val="10"/>
        <rFont val="Aptos Narrow"/>
        <family val="2"/>
        <scheme val="minor"/>
      </rPr>
      <t>Interest on Funded Debt (Account 546)</t>
    </r>
  </si>
  <si>
    <r>
      <rPr>
        <sz val="10"/>
        <rFont val="Aptos Narrow"/>
        <family val="2"/>
        <scheme val="minor"/>
      </rPr>
      <t>Interest on Unfunded Debt (Account 547)</t>
    </r>
  </si>
  <si>
    <r>
      <rPr>
        <sz val="10"/>
        <rFont val="Aptos Narrow"/>
        <family val="2"/>
        <scheme val="minor"/>
      </rPr>
      <t>Amortization of Discount on Funded Debt (Account 548)</t>
    </r>
  </si>
  <si>
    <r>
      <t xml:space="preserve">     </t>
    </r>
    <r>
      <rPr>
        <b/>
        <sz val="10"/>
        <rFont val="Aptos Narrow"/>
        <family val="2"/>
        <scheme val="minor"/>
      </rPr>
      <t>Total Fixed Charges</t>
    </r>
  </si>
  <si>
    <t xml:space="preserve">                                                             Income Items
     Income After Fixed Charges</t>
  </si>
  <si>
    <t>Other Deductions (Account 546)</t>
  </si>
  <si>
    <r>
      <rPr>
        <sz val="10"/>
        <rFont val="Aptos Narrow"/>
        <family val="2"/>
        <scheme val="minor"/>
      </rPr>
      <t>Unusual or Infrequent Items (Debit) Credit (Account 555)</t>
    </r>
  </si>
  <si>
    <r>
      <t xml:space="preserve">     </t>
    </r>
    <r>
      <rPr>
        <b/>
        <sz val="10"/>
        <rFont val="Aptos Narrow"/>
        <family val="2"/>
        <scheme val="minor"/>
      </rPr>
      <t>Income (Loss) from Continuing Operations Before Income Taxes</t>
    </r>
  </si>
  <si>
    <r>
      <rPr>
        <sz val="10"/>
        <rFont val="Aptos Narrow"/>
        <family val="2"/>
        <scheme val="minor"/>
      </rPr>
      <t>Income Tax on Ordinary Income (Account 556)</t>
    </r>
  </si>
  <si>
    <r>
      <rPr>
        <sz val="10"/>
        <rFont val="Aptos Narrow"/>
        <family val="2"/>
        <scheme val="minor"/>
      </rPr>
      <t>Provision for Deferred Income Taxes (Account 557)</t>
    </r>
  </si>
  <si>
    <r>
      <t xml:space="preserve">     </t>
    </r>
    <r>
      <rPr>
        <b/>
        <sz val="10"/>
        <rFont val="Aptos Narrow"/>
        <family val="2"/>
        <scheme val="minor"/>
      </rPr>
      <t>Income (Loss) from Continuing Operations</t>
    </r>
  </si>
  <si>
    <t>Income (Loss) from Operations (Less Applicable Income Taxes) (Account 560)</t>
  </si>
  <si>
    <t>Gain (Loss) on Disposal of Discontinued Segments (Less Applicable Income Taxes) (Account 562)</t>
  </si>
  <si>
    <t xml:space="preserve">     Income (Loss) before Extraordinary Items</t>
  </si>
  <si>
    <r>
      <rPr>
        <sz val="10"/>
        <rFont val="Aptos Narrow"/>
        <family val="2"/>
        <scheme val="minor"/>
      </rPr>
      <t>Extraordinary Items (Net) (Account 570)</t>
    </r>
  </si>
  <si>
    <r>
      <rPr>
        <sz val="10"/>
        <rFont val="Aptos Narrow"/>
        <family val="2"/>
        <scheme val="minor"/>
      </rPr>
      <t>Income Taxes on Extraordinary Items (Account 590)</t>
    </r>
  </si>
  <si>
    <r>
      <rPr>
        <sz val="10"/>
        <rFont val="Aptos Narrow"/>
        <family val="2"/>
        <scheme val="minor"/>
      </rPr>
      <t>Provision for Deferred Taxes - Extraordinary Items (Account 591)</t>
    </r>
  </si>
  <si>
    <r>
      <rPr>
        <sz val="10"/>
        <rFont val="Aptos Narrow"/>
        <family val="2"/>
        <scheme val="minor"/>
      </rPr>
      <t>Cumulative Effect of Changes in Accounting Principles (Less Taxes) (Account 592)</t>
    </r>
  </si>
  <si>
    <r>
      <t xml:space="preserve">     </t>
    </r>
    <r>
      <rPr>
        <b/>
        <sz val="10"/>
        <rFont val="Aptos Narrow"/>
        <family val="2"/>
        <scheme val="minor"/>
      </rPr>
      <t>Net Income (Loss)</t>
    </r>
  </si>
  <si>
    <t>Less:  Net Income attributable to non-controlling interest</t>
  </si>
  <si>
    <t>Net Income attributable to reporting railroad</t>
  </si>
  <si>
    <t>Basic Earnings Per Share</t>
  </si>
  <si>
    <t>Diluted Earnings Per Share</t>
  </si>
  <si>
    <r>
      <rPr>
        <sz val="10"/>
        <rFont val="Aptos Narrow"/>
        <family val="2"/>
        <scheme val="minor"/>
      </rPr>
      <t>Dividends on Common Stock (Account 623)</t>
    </r>
  </si>
  <si>
    <r>
      <rPr>
        <sz val="10"/>
        <rFont val="Aptos Narrow"/>
        <family val="2"/>
        <scheme val="minor"/>
      </rPr>
      <t>Dividends on Preferred Stock (Account 623)</t>
    </r>
  </si>
  <si>
    <r>
      <rPr>
        <sz val="10"/>
        <rFont val="Aptos Narrow"/>
        <family val="2"/>
        <scheme val="minor"/>
      </rPr>
      <t>Expenses to Revenues (%)</t>
    </r>
  </si>
  <si>
    <r>
      <rPr>
        <sz val="10"/>
        <rFont val="Aptos Narrow"/>
        <family val="2"/>
        <scheme val="minor"/>
      </rPr>
      <t>Total Maintenance to Revenues (%)</t>
    </r>
  </si>
  <si>
    <r>
      <rPr>
        <sz val="10"/>
        <rFont val="Aptos Narrow"/>
        <family val="2"/>
        <scheme val="minor"/>
      </rPr>
      <t>Transportation to Revenues (%)</t>
    </r>
  </si>
  <si>
    <r>
      <t xml:space="preserve">                                </t>
    </r>
    <r>
      <rPr>
        <b/>
        <sz val="10"/>
        <rFont val="Aptos Narrow"/>
        <family val="2"/>
        <scheme val="minor"/>
      </rPr>
      <t xml:space="preserve">Reconciliation of Net Railway Operating Income (NROI)
</t>
    </r>
    <r>
      <rPr>
        <sz val="10"/>
        <rFont val="Aptos Narrow"/>
        <family val="2"/>
        <scheme val="minor"/>
      </rPr>
      <t>Net Revenues From Railway Operations</t>
    </r>
  </si>
  <si>
    <t>Income Taxes on Ordinary Income (Account 556)</t>
  </si>
  <si>
    <t>Provision for Deferred Taxes (Account 557)</t>
  </si>
  <si>
    <r>
      <rPr>
        <sz val="10"/>
        <rFont val="Aptos Narrow"/>
        <family val="2"/>
        <scheme val="minor"/>
      </rPr>
      <t>Income From Lease of Road and Equipment</t>
    </r>
  </si>
  <si>
    <r>
      <rPr>
        <sz val="10"/>
        <rFont val="Aptos Narrow"/>
        <family val="2"/>
        <scheme val="minor"/>
      </rPr>
      <t>Rent for Leased Roads and Equipment</t>
    </r>
  </si>
  <si>
    <r>
      <t xml:space="preserve">     </t>
    </r>
    <r>
      <rPr>
        <b/>
        <sz val="10"/>
        <rFont val="Aptos Narrow"/>
        <family val="2"/>
        <scheme val="minor"/>
      </rPr>
      <t>Net Railway Operating Income</t>
    </r>
  </si>
  <si>
    <t>REMARKS: During second quarter 2024, CSX completed a review of the accounting treatment for engineering scrap and certain engineering support labor and identified misstatements between the balance sheet and operating expense that were determined to be immaterial to previously issued financial statements. 2024 and 2023 previously reported quarters presented herein have been revised to correct these and other previously identified immaterial errors.</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</si>
  <si>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</si>
  <si>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</si>
  <si>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</si>
  <si>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</si>
  <si>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</si>
  <si>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Name (Printed)  _______</t>
    </r>
    <r>
      <rPr>
        <u/>
        <sz val="10"/>
        <color theme="1"/>
        <rFont val="Aptos Narrow"/>
        <family val="2"/>
        <scheme val="minor"/>
      </rPr>
      <t>Thomas McDuffie</t>
    </r>
    <r>
      <rPr>
        <sz val="10"/>
        <color theme="1"/>
        <rFont val="Aptos Narrow"/>
        <family val="2"/>
        <scheme val="minor"/>
      </rPr>
      <t>_______________________________________________</t>
    </r>
  </si>
  <si>
    <r>
      <t>Title ______</t>
    </r>
    <r>
      <rPr>
        <u/>
        <sz val="10"/>
        <color theme="1"/>
        <rFont val="Aptos Narrow"/>
        <family val="2"/>
        <scheme val="minor"/>
      </rPr>
      <t>Assistant Controller</t>
    </r>
    <r>
      <rPr>
        <sz val="10"/>
        <color theme="1"/>
        <rFont val="Aptos Narrow"/>
        <family val="2"/>
        <scheme val="minor"/>
      </rPr>
      <t>________________________________________________________</t>
    </r>
  </si>
  <si>
    <r>
      <t xml:space="preserve">Date </t>
    </r>
    <r>
      <rPr>
        <u/>
        <sz val="10"/>
        <color theme="1"/>
        <rFont val="Aptos Narrow"/>
        <family val="2"/>
        <scheme val="minor"/>
      </rPr>
      <t>10/30/2024</t>
    </r>
  </si>
  <si>
    <r>
      <t>Telephone Number  _____</t>
    </r>
    <r>
      <rPr>
        <u/>
        <sz val="10"/>
        <color theme="1"/>
        <rFont val="Aptos Narrow"/>
        <family val="2"/>
        <scheme val="minor"/>
      </rPr>
      <t>(904) 366-5309</t>
    </r>
    <r>
      <rPr>
        <sz val="10"/>
        <color theme="1"/>
        <rFont val="Aptos Narrow"/>
        <family val="2"/>
        <scheme val="minor"/>
      </rPr>
      <t>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</si>
</sst>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Aptos Narrow"/>
      <family val="2"/>
      <scheme val="minor"/>
    </font>
    <font>
      <sz val="11"/>
      <color theme="1"/>
      <name val="Aptos Narrow"/>
      <family val="2"/>
      <scheme val="minor"/>
    </font>
    <font>
      <sz val="10"/>
      <color theme="1"/>
      <name val="Aptos Narrow"/>
      <family val="2"/>
      <scheme val="minor"/>
    </font>
    <font>
      <u/>
      <sz val="10"/>
      <color theme="1"/>
      <name val="Aptos Narrow"/>
      <family val="2"/>
      <scheme val="minor"/>
    </font>
    <font>
      <b/>
      <sz val="10"/>
      <color theme="1"/>
      <name val="Aptos Narrow"/>
      <family val="2"/>
      <scheme val="minor"/>
    </font>
    <font>
      <sz val="10"/>
      <color rgb="FF000000"/>
      <name val="Aptos Narrow"/>
      <family val="2"/>
      <scheme val="minor"/>
    </font>
    <font>
      <b/>
      <sz val="10"/>
      <name val="Aptos Narrow"/>
      <family val="2"/>
      <scheme val="minor"/>
    </font>
    <font>
      <sz val="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2" fillId="2" borderId="0" xfId="0" applyFont="1" applyFill="1"/>
    <xf numFmtId="14" fontId="2" fillId="2" borderId="1" xfId="0" applyNumberFormat="1" applyFont="1" applyFill="1" applyBorder="1" applyAlignment="1">
      <alignment horizontal="center"/>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5"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164" fontId="2" fillId="2" borderId="0" xfId="0" applyNumberFormat="1" applyFont="1" applyFill="1"/>
    <xf numFmtId="0" fontId="5"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7" fillId="3" borderId="7" xfId="0" applyFont="1" applyFill="1" applyBorder="1" applyAlignment="1">
      <alignment horizontal="left" vertical="top" wrapText="1"/>
    </xf>
    <xf numFmtId="0" fontId="7" fillId="3" borderId="7" xfId="0" applyFont="1" applyFill="1" applyBorder="1" applyAlignment="1">
      <alignment horizontal="left" vertical="top"/>
    </xf>
    <xf numFmtId="0" fontId="6" fillId="3" borderId="7" xfId="0" applyFont="1" applyFill="1" applyBorder="1" applyAlignment="1">
      <alignment horizontal="left" vertical="top"/>
    </xf>
    <xf numFmtId="0" fontId="6" fillId="3" borderId="7" xfId="0" applyFont="1" applyFill="1" applyBorder="1" applyAlignment="1">
      <alignment horizontal="left" vertical="top" wrapText="1"/>
    </xf>
    <xf numFmtId="0" fontId="2" fillId="2" borderId="1" xfId="0" applyFont="1" applyFill="1" applyBorder="1"/>
    <xf numFmtId="165" fontId="2" fillId="2" borderId="0" xfId="0" applyNumberFormat="1" applyFont="1" applyFill="1"/>
    <xf numFmtId="0" fontId="5" fillId="3" borderId="9" xfId="0" applyFont="1" applyFill="1" applyBorder="1" applyAlignment="1">
      <alignment horizontal="left" vertical="top"/>
    </xf>
    <xf numFmtId="0" fontId="2" fillId="2" borderId="3" xfId="0" applyFont="1" applyFill="1" applyBorder="1"/>
    <xf numFmtId="0" fontId="4" fillId="2" borderId="3" xfId="0" applyFont="1" applyFill="1" applyBorder="1"/>
    <xf numFmtId="0" fontId="5" fillId="3" borderId="3" xfId="0" applyFont="1" applyFill="1" applyBorder="1" applyAlignment="1">
      <alignment horizontal="left" vertical="top"/>
    </xf>
    <xf numFmtId="0" fontId="5" fillId="0" borderId="3" xfId="0" applyFont="1" applyBorder="1" applyAlignment="1">
      <alignment horizontal="left" vertical="top"/>
    </xf>
    <xf numFmtId="43" fontId="2" fillId="2" borderId="8" xfId="1" applyFont="1" applyFill="1" applyBorder="1"/>
    <xf numFmtId="0" fontId="5" fillId="3" borderId="10" xfId="0" applyFont="1" applyFill="1" applyBorder="1" applyAlignment="1">
      <alignment horizontal="left" vertical="top"/>
    </xf>
    <xf numFmtId="0" fontId="7" fillId="0" borderId="7" xfId="0" applyFont="1" applyBorder="1" applyAlignment="1">
      <alignment horizontal="left" vertical="top"/>
    </xf>
    <xf numFmtId="0" fontId="5"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4" fillId="2" borderId="16" xfId="0" applyFont="1" applyFill="1" applyBorder="1"/>
    <xf numFmtId="0" fontId="2" fillId="2" borderId="15" xfId="0" applyFont="1" applyFill="1" applyBorder="1"/>
    <xf numFmtId="0" fontId="2" fillId="2" borderId="16" xfId="0" applyFont="1" applyFill="1" applyBorder="1" applyAlignment="1">
      <alignment vertical="center"/>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6" xfId="0" applyFont="1" applyFill="1" applyBorder="1"/>
    <xf numFmtId="14" fontId="2" fillId="0" borderId="16" xfId="0" applyNumberFormat="1" applyFont="1" applyBorder="1" applyAlignment="1">
      <alignment horizontal="left"/>
    </xf>
    <xf numFmtId="0" fontId="2" fillId="2" borderId="0" xfId="0" applyFont="1" applyFill="1" applyAlignment="1">
      <alignment horizontal="right"/>
    </xf>
    <xf numFmtId="0" fontId="2" fillId="2" borderId="5" xfId="0" applyFont="1" applyFill="1" applyBorder="1"/>
    <xf numFmtId="0" fontId="2" fillId="2" borderId="17" xfId="0" applyFont="1" applyFill="1" applyBorder="1"/>
    <xf numFmtId="0" fontId="4" fillId="0" borderId="0" xfId="0" applyFont="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4" fillId="2" borderId="2" xfId="0" applyFont="1" applyFill="1" applyBorder="1" applyAlignment="1">
      <alignment horizontal="center" wrapText="1"/>
    </xf>
    <xf numFmtId="0" fontId="4" fillId="2" borderId="5"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JAX5006FS\CORPACCTFINN\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JAX5006FS\CORPACCTFINN\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jax5006fs\corpacctfinn\02%20ACCOUNTING%20&amp;%20REPORTING\SEC%20&amp;%20Reg%20Reporting\Regulatory\1%20-%20Filings\1%20-%20STB\2%20REI%20and%20CBS\2024\Q3\R-1%20OS%20Financials%20Q3%202024.xlsx" TargetMode="External"/><Relationship Id="rId1" Type="http://schemas.openxmlformats.org/officeDocument/2006/relationships/externalLinkPath" Target="R-1%20OS%20Financials%20Q3%20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nnual Amortization"/>
      <sheetName val="Interest Received"/>
      <sheetName val="DETAIL RECORDS"/>
      <sheetName val="Annual_Amortization"/>
      <sheetName val="Interest_Received"/>
      <sheetName val="DETAIL_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 BY RIN"/>
      <sheetName val="hypna"/>
      <sheetName val="na"/>
      <sheetName val="OTE BY RIN"/>
      <sheetName val="hypote"/>
      <sheetName val="ote"/>
      <sheetName val="Results"/>
      <sheetName val="Cover"/>
      <sheetName val="P&amp;L"/>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 val="hyp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 val="ANNUAL_VS_PRIOR_YR"/>
      <sheetName val="DETAIL_PRINT_BUTTON"/>
      <sheetName val="2QTRP&amp;L_"/>
      <sheetName val="3QTRP&amp;L__"/>
      <sheetName val="4th_QTR"/>
      <sheetName val="YTDP&amp;L_"/>
      <sheetName val="PROJECTEDTAX_CALC"/>
      <sheetName val="CONRAIL_INC_-_MONTHLY"/>
      <sheetName val="CONRAIL_-_MONTHLY"/>
      <sheetName val="CSAO_VAR_BY_MONTH"/>
      <sheetName val="CSAO_-_MONTHLY"/>
      <sheetName val="CCR_-_MONTHLY"/>
      <sheetName val="PRR_LLC_MONTHLY"/>
      <sheetName val="NYC_LLC_MONTHLY"/>
      <sheetName val="SSO_-_MONTHLY"/>
      <sheetName val="act_vs_act"/>
      <sheetName val="Band_Sched"/>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mp;I"/>
      <sheetName val="CBS"/>
      <sheetName val="IS SEC"/>
      <sheetName val="BS SEC"/>
      <sheetName val="IS Map"/>
      <sheetName val="BS Map"/>
      <sheetName val="QTD Rx"/>
      <sheetName val="Sch 200"/>
      <sheetName val="200 Analytics"/>
      <sheetName val="Sch 200 Property Adjustment"/>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5 _FS"/>
      <sheetName val="6_Accum Dep"/>
      <sheetName val="6.1_BS Prop Additions"/>
      <sheetName val="6.2 Property Balances"/>
      <sheetName val="7_Div"/>
      <sheetName val="8.1_ RTM"/>
      <sheetName val="8.2_QCS"/>
      <sheetName val="9_CF ADJ"/>
      <sheetName val="10_Affiliate AP"/>
      <sheetName val="10.1_Affiliate AR"/>
      <sheetName val="12 Unamor Debt PremDisc Reclass"/>
      <sheetName val="Shares"/>
      <sheetName val="Checks"/>
      <sheetName val="1.1_ICP Lookup"/>
      <sheetName val="STB Form History"/>
      <sheetName val="Memo"/>
      <sheetName val="REI PY_Adj"/>
      <sheetName val="CBS PY_Adj"/>
      <sheetName val="Consolidatee"/>
    </sheetNames>
    <sheetDataSet>
      <sheetData sheetId="0"/>
      <sheetData sheetId="1"/>
      <sheetData sheetId="2"/>
      <sheetData sheetId="3"/>
      <sheetData sheetId="4">
        <row r="114">
          <cell r="E114">
            <v>1</v>
          </cell>
          <cell r="F114">
            <v>101</v>
          </cell>
          <cell r="G114" t="str">
            <v xml:space="preserve">  Freight</v>
          </cell>
          <cell r="H114">
            <v>3293368</v>
          </cell>
        </row>
        <row r="118">
          <cell r="E118">
            <v>2</v>
          </cell>
          <cell r="F118">
            <v>102</v>
          </cell>
          <cell r="G118" t="str">
            <v>Passenger</v>
          </cell>
          <cell r="H118">
            <v>0</v>
          </cell>
        </row>
        <row r="119">
          <cell r="E119">
            <v>3</v>
          </cell>
          <cell r="F119">
            <v>103</v>
          </cell>
          <cell r="G119" t="str">
            <v>Passenger - Related</v>
          </cell>
          <cell r="H119">
            <v>0</v>
          </cell>
        </row>
        <row r="120">
          <cell r="E120">
            <v>4</v>
          </cell>
          <cell r="F120" t="str">
            <v>104, 105, 106, 110, 502 &amp; 503</v>
          </cell>
          <cell r="G120" t="str">
            <v xml:space="preserve">All Other Operating Revenue </v>
          </cell>
          <cell r="H120">
            <v>16952</v>
          </cell>
        </row>
        <row r="131">
          <cell r="E131">
            <v>5</v>
          </cell>
          <cell r="F131">
            <v>120</v>
          </cell>
          <cell r="G131" t="str">
            <v>Joint Facility Account</v>
          </cell>
          <cell r="H131">
            <v>0</v>
          </cell>
        </row>
        <row r="132">
          <cell r="E132">
            <v>6</v>
          </cell>
          <cell r="F132" t="str">
            <v>N/A</v>
          </cell>
          <cell r="G132" t="str">
            <v>Railway Operating Revenues (All Above)</v>
          </cell>
          <cell r="H132">
            <v>3310320</v>
          </cell>
        </row>
        <row r="133">
          <cell r="E133" t="str">
            <v>Operating Expenses</v>
          </cell>
        </row>
        <row r="134">
          <cell r="E134">
            <v>7</v>
          </cell>
          <cell r="F134" t="str">
            <v>62-11-00, 62-12-00, 62-13-00</v>
          </cell>
          <cell r="G134" t="str">
            <v xml:space="preserve">Depreciation - Road </v>
          </cell>
          <cell r="H134" t="e">
            <v>#VALUE!</v>
          </cell>
        </row>
        <row r="135">
          <cell r="E135">
            <v>8</v>
          </cell>
          <cell r="F135" t="str">
            <v>N/A</v>
          </cell>
          <cell r="G135" t="str">
            <v>All Other Way and Structures Accounts</v>
          </cell>
          <cell r="H135" t="e">
            <v>#VALUE!</v>
          </cell>
        </row>
        <row r="136">
          <cell r="E136">
            <v>9</v>
          </cell>
          <cell r="F136" t="str">
            <v>N/A</v>
          </cell>
          <cell r="G136" t="str">
            <v xml:space="preserve">     Total Way and Structures</v>
          </cell>
          <cell r="H136" t="e">
            <v>#VALUE!</v>
          </cell>
        </row>
        <row r="137">
          <cell r="E137">
            <v>10</v>
          </cell>
          <cell r="F137" t="str">
            <v xml:space="preserve"> 62-21-00, 62-22-00, 62-23-00</v>
          </cell>
          <cell r="G137" t="str">
            <v xml:space="preserve">  Depreciation - Equipment</v>
          </cell>
          <cell r="H137" t="e">
            <v>#VALUE!</v>
          </cell>
        </row>
        <row r="138">
          <cell r="E138">
            <v>11</v>
          </cell>
          <cell r="F138" t="str">
            <v>N/A</v>
          </cell>
          <cell r="G138" t="str">
            <v xml:space="preserve">  All Other Equipment Accounts</v>
          </cell>
          <cell r="H138" t="e">
            <v>#VALUE!</v>
          </cell>
        </row>
        <row r="139">
          <cell r="E139">
            <v>12</v>
          </cell>
          <cell r="F139" t="str">
            <v>N/A</v>
          </cell>
          <cell r="G139" t="str">
            <v xml:space="preserve">     Total Equipment</v>
          </cell>
          <cell r="H139" t="e">
            <v>#VALUE!</v>
          </cell>
        </row>
        <row r="140">
          <cell r="E140">
            <v>13</v>
          </cell>
          <cell r="F140" t="str">
            <v>N/A</v>
          </cell>
          <cell r="G140" t="str">
            <v xml:space="preserve">  Transportation - Train, Yard and Yard Common</v>
          </cell>
          <cell r="H140" t="e">
            <v>#VALUE!</v>
          </cell>
        </row>
        <row r="141">
          <cell r="E141">
            <v>14</v>
          </cell>
          <cell r="F141" t="str">
            <v>N/A</v>
          </cell>
          <cell r="G141" t="str">
            <v xml:space="preserve">  Transportation - Specialized Services, Administration Support</v>
          </cell>
          <cell r="H141" t="e">
            <v>#VALUE!</v>
          </cell>
        </row>
        <row r="142">
          <cell r="E142">
            <v>15</v>
          </cell>
          <cell r="F142" t="str">
            <v>N/A</v>
          </cell>
          <cell r="G142" t="str">
            <v xml:space="preserve">  General and Administrative</v>
          </cell>
          <cell r="H142" t="e">
            <v>#VALUE!</v>
          </cell>
        </row>
        <row r="143">
          <cell r="E143">
            <v>16</v>
          </cell>
          <cell r="F143">
            <v>531</v>
          </cell>
          <cell r="G143" t="str">
            <v xml:space="preserve">         Railway Operating Expenses </v>
          </cell>
          <cell r="H143" t="e">
            <v>#VALUE!</v>
          </cell>
        </row>
        <row r="144">
          <cell r="E144" t="str">
            <v xml:space="preserve">Income Items </v>
          </cell>
        </row>
        <row r="145">
          <cell r="E145">
            <v>17</v>
          </cell>
          <cell r="G145" t="str">
            <v>*Net Revenue from Railway Operations (Lines 6 minus 16)</v>
          </cell>
          <cell r="H145" t="e">
            <v>#VALUE!</v>
          </cell>
        </row>
        <row r="146">
          <cell r="E146">
            <v>18</v>
          </cell>
          <cell r="F146" t="str">
            <v>506 &amp; 510-519</v>
          </cell>
          <cell r="G146" t="str">
            <v xml:space="preserve">  Other Income</v>
          </cell>
          <cell r="H146">
            <v>262570</v>
          </cell>
        </row>
        <row r="147">
          <cell r="E147" t="str">
            <v xml:space="preserve">  Income from Affiliated companies:</v>
          </cell>
        </row>
        <row r="148">
          <cell r="E148">
            <v>19</v>
          </cell>
          <cell r="F148" t="str">
            <v>N/A</v>
          </cell>
          <cell r="G148" t="str">
            <v>Dividends</v>
          </cell>
          <cell r="H148">
            <v>0</v>
          </cell>
        </row>
        <row r="149">
          <cell r="E149">
            <v>20</v>
          </cell>
          <cell r="F149" t="str">
            <v>N/A</v>
          </cell>
          <cell r="G149" t="str">
            <v>Equity in Undistributed Earnings (Losses)</v>
          </cell>
          <cell r="H149">
            <v>16115</v>
          </cell>
        </row>
        <row r="150">
          <cell r="E150">
            <v>21</v>
          </cell>
          <cell r="F150" t="str">
            <v>N/A</v>
          </cell>
          <cell r="G150" t="str">
            <v>Total Income from Affiliated Companies (Lines 19 and 20)</v>
          </cell>
          <cell r="H150">
            <v>16115</v>
          </cell>
        </row>
        <row r="151">
          <cell r="E151">
            <v>22</v>
          </cell>
          <cell r="F151" t="str">
            <v>534, 544-545, 549-551 &amp; 553</v>
          </cell>
          <cell r="G151" t="str">
            <v>Miscellaneous Deductions from Income</v>
          </cell>
          <cell r="H151">
            <v>7124</v>
          </cell>
        </row>
        <row r="159">
          <cell r="E159">
            <v>23</v>
          </cell>
          <cell r="G159" t="str">
            <v>Income Available for Fixed Charges (Lines 17, 18, 21 minus 22)</v>
          </cell>
          <cell r="H159" t="e">
            <v>#VALUE!</v>
          </cell>
        </row>
        <row r="160">
          <cell r="E160" t="str">
            <v xml:space="preserve">Fixed Charges </v>
          </cell>
        </row>
        <row r="161">
          <cell r="E161">
            <v>24</v>
          </cell>
          <cell r="F161">
            <v>546</v>
          </cell>
          <cell r="G161" t="str">
            <v>Interest on Funded Debt</v>
          </cell>
          <cell r="H161">
            <v>5528</v>
          </cell>
        </row>
        <row r="164">
          <cell r="E164">
            <v>25</v>
          </cell>
          <cell r="F164">
            <v>547</v>
          </cell>
          <cell r="G164" t="str">
            <v>Interest on Unfunded Debt</v>
          </cell>
          <cell r="H164">
            <v>73</v>
          </cell>
        </row>
        <row r="165">
          <cell r="E165">
            <v>26</v>
          </cell>
          <cell r="F165">
            <v>548</v>
          </cell>
          <cell r="G165" t="str">
            <v>Amortization of Discount on Funded Debt</v>
          </cell>
          <cell r="H165">
            <v>0</v>
          </cell>
        </row>
        <row r="166">
          <cell r="E166">
            <v>27</v>
          </cell>
          <cell r="F166" t="str">
            <v>N/A</v>
          </cell>
          <cell r="G166" t="str">
            <v>Total Fixed Charges</v>
          </cell>
          <cell r="H166">
            <v>5601</v>
          </cell>
        </row>
        <row r="167">
          <cell r="E167" t="str">
            <v xml:space="preserve">Income Items </v>
          </cell>
        </row>
        <row r="168">
          <cell r="E168">
            <v>28</v>
          </cell>
          <cell r="F168" t="str">
            <v>N/A</v>
          </cell>
          <cell r="G168" t="str">
            <v>Income after Fixed Charges</v>
          </cell>
          <cell r="H168" t="e">
            <v>#VALUE!</v>
          </cell>
        </row>
        <row r="169">
          <cell r="E169">
            <v>29</v>
          </cell>
          <cell r="F169" t="str">
            <v>546c</v>
          </cell>
          <cell r="G169" t="str">
            <v xml:space="preserve">Other Deductions </v>
          </cell>
          <cell r="H169">
            <v>0</v>
          </cell>
        </row>
        <row r="170">
          <cell r="E170">
            <v>30</v>
          </cell>
          <cell r="F170">
            <v>555</v>
          </cell>
          <cell r="G170" t="str">
            <v xml:space="preserve"> Unusual or Infrequent items (Debit) Credit </v>
          </cell>
          <cell r="H170">
            <v>0</v>
          </cell>
        </row>
        <row r="171">
          <cell r="E171">
            <v>31</v>
          </cell>
          <cell r="F171" t="str">
            <v>N/A</v>
          </cell>
          <cell r="G171" t="str">
            <v>Income (Loss) from Continuing Operations before Income Taxes</v>
          </cell>
          <cell r="H171" t="e">
            <v>#VALUE!</v>
          </cell>
        </row>
        <row r="172">
          <cell r="E172">
            <v>32</v>
          </cell>
          <cell r="F172">
            <v>556</v>
          </cell>
          <cell r="G172" t="str">
            <v>Income Taxes on Ordinary Income</v>
          </cell>
          <cell r="H172">
            <v>362092</v>
          </cell>
        </row>
        <row r="173">
          <cell r="E173">
            <v>33</v>
          </cell>
          <cell r="F173">
            <v>557</v>
          </cell>
          <cell r="G173" t="str">
            <v xml:space="preserve">Provision for Deferred Income Taxes </v>
          </cell>
          <cell r="H173">
            <v>14084</v>
          </cell>
        </row>
        <row r="174">
          <cell r="E174">
            <v>34</v>
          </cell>
          <cell r="F174" t="str">
            <v>N/A</v>
          </cell>
          <cell r="G174" t="str">
            <v>Income (Loss) from Continuing Operations</v>
          </cell>
          <cell r="H174" t="e">
            <v>#VALUE!</v>
          </cell>
        </row>
        <row r="175">
          <cell r="E175" t="str">
            <v xml:space="preserve">  Income (Loss) from Operations (Less Applicable Income Taxes)</v>
          </cell>
        </row>
        <row r="176">
          <cell r="E176">
            <v>35</v>
          </cell>
          <cell r="F176">
            <v>560</v>
          </cell>
          <cell r="G176" t="str">
            <v xml:space="preserve">  Income (Loss) from Operations (Less Applicable Income Taxes)</v>
          </cell>
          <cell r="H176">
            <v>0</v>
          </cell>
        </row>
        <row r="177">
          <cell r="E177" t="str">
            <v>Gain (Loss) on Disposal of Discontinued Segments (Less Applicable Income</v>
          </cell>
        </row>
        <row r="178">
          <cell r="E178">
            <v>36</v>
          </cell>
          <cell r="F178">
            <v>562</v>
          </cell>
          <cell r="G178" t="str">
            <v xml:space="preserve">    Taxes</v>
          </cell>
          <cell r="H178">
            <v>0</v>
          </cell>
        </row>
        <row r="179">
          <cell r="E179">
            <v>37</v>
          </cell>
          <cell r="G179" t="str">
            <v xml:space="preserve">         Income (Loss) before Extraordinary Items</v>
          </cell>
          <cell r="H179" t="e">
            <v>#VALUE!</v>
          </cell>
        </row>
        <row r="180">
          <cell r="E180">
            <v>38</v>
          </cell>
          <cell r="F180">
            <v>570</v>
          </cell>
          <cell r="G180" t="str">
            <v xml:space="preserve">  Extraordinary Items (Net)</v>
          </cell>
          <cell r="H180">
            <v>0</v>
          </cell>
        </row>
        <row r="181">
          <cell r="E181">
            <v>39</v>
          </cell>
          <cell r="F181">
            <v>590</v>
          </cell>
          <cell r="G181" t="str">
            <v xml:space="preserve">  Income Taxes on Extraordinary Income</v>
          </cell>
          <cell r="H181">
            <v>0</v>
          </cell>
        </row>
        <row r="182">
          <cell r="E182">
            <v>40</v>
          </cell>
          <cell r="F182">
            <v>591</v>
          </cell>
          <cell r="G182" t="str">
            <v xml:space="preserve">  Provision for Deferred Taxes - Extraordinary Items</v>
          </cell>
          <cell r="H182">
            <v>0</v>
          </cell>
        </row>
        <row r="183">
          <cell r="E183" t="str">
            <v>Cumulative Effect of Change in Accounting Principles (Less Applicable Income  Taxes of $___________)</v>
          </cell>
        </row>
        <row r="184">
          <cell r="E184">
            <v>41</v>
          </cell>
          <cell r="F184">
            <v>592</v>
          </cell>
          <cell r="G184" t="str">
            <v>Cumulative Effect of Change in Accounting Principles (Less Applicable Income  Taxes of $___________)</v>
          </cell>
          <cell r="H184">
            <v>0</v>
          </cell>
        </row>
        <row r="185">
          <cell r="E185">
            <v>42</v>
          </cell>
          <cell r="G185" t="str">
            <v xml:space="preserve">           Net Income (Loss)</v>
          </cell>
          <cell r="H185" t="e">
            <v>#VALUE!</v>
          </cell>
        </row>
        <row r="186">
          <cell r="E186">
            <v>43</v>
          </cell>
          <cell r="G186" t="str">
            <v xml:space="preserve">   Less: Net Income attributable to non-controlling interest</v>
          </cell>
          <cell r="H186">
            <v>-25</v>
          </cell>
        </row>
        <row r="187">
          <cell r="E187">
            <v>44</v>
          </cell>
          <cell r="G187" t="str">
            <v xml:space="preserve">   Net Income attributable to reporting railroad</v>
          </cell>
          <cell r="H187" t="e">
            <v>#VALUE!</v>
          </cell>
        </row>
        <row r="188">
          <cell r="E188">
            <v>45</v>
          </cell>
          <cell r="G188" t="str">
            <v xml:space="preserve">   Basic Earnings Per Share</v>
          </cell>
          <cell r="H188" t="e">
            <v>#VALUE!</v>
          </cell>
        </row>
        <row r="189">
          <cell r="E189">
            <v>46</v>
          </cell>
          <cell r="G189" t="str">
            <v xml:space="preserve">   Diluted Earnings Per Share</v>
          </cell>
          <cell r="H189" t="e">
            <v>#VALUE!</v>
          </cell>
        </row>
        <row r="190">
          <cell r="E190">
            <v>47</v>
          </cell>
          <cell r="F190">
            <v>623</v>
          </cell>
          <cell r="G190" t="str">
            <v xml:space="preserve">  Dividends on Common Stock</v>
          </cell>
          <cell r="H190">
            <v>270000</v>
          </cell>
        </row>
        <row r="191">
          <cell r="E191">
            <v>48</v>
          </cell>
          <cell r="F191">
            <v>623</v>
          </cell>
          <cell r="G191" t="str">
            <v xml:space="preserve">  Dividends on Preferred Stock</v>
          </cell>
          <cell r="H191">
            <v>0</v>
          </cell>
        </row>
        <row r="192">
          <cell r="E192" t="str">
            <v>Ratios</v>
          </cell>
        </row>
        <row r="193">
          <cell r="E193">
            <v>49</v>
          </cell>
          <cell r="F193" t="str">
            <v xml:space="preserve">RX </v>
          </cell>
          <cell r="G193" t="str">
            <v xml:space="preserve">  Expenses to Revenue (%)</v>
          </cell>
          <cell r="H193" t="e">
            <v>#VALUE!</v>
          </cell>
        </row>
        <row r="194">
          <cell r="E194">
            <v>50</v>
          </cell>
          <cell r="F194" t="str">
            <v xml:space="preserve">RX </v>
          </cell>
          <cell r="G194" t="str">
            <v xml:space="preserve">  Total Maintenance to Revenue (%)</v>
          </cell>
          <cell r="H194" t="e">
            <v>#VALUE!</v>
          </cell>
        </row>
        <row r="195">
          <cell r="E195">
            <v>51</v>
          </cell>
          <cell r="F195" t="str">
            <v xml:space="preserve">RX </v>
          </cell>
          <cell r="G195" t="str">
            <v xml:space="preserve">  Transportation to Revenue (%)</v>
          </cell>
          <cell r="H195" t="e">
            <v>#VALUE!</v>
          </cell>
        </row>
        <row r="196">
          <cell r="E196" t="str">
            <v>Reconciliation of Net Railway Operating Income (NROI)</v>
          </cell>
        </row>
        <row r="197">
          <cell r="E197">
            <v>52</v>
          </cell>
          <cell r="G197" t="str">
            <v xml:space="preserve">                 Net Revenues from Railway Operations</v>
          </cell>
          <cell r="H197" t="e">
            <v>#VALUE!</v>
          </cell>
        </row>
        <row r="198">
          <cell r="E198">
            <v>53</v>
          </cell>
          <cell r="F198">
            <v>556</v>
          </cell>
          <cell r="G198" t="str">
            <v xml:space="preserve">                 Income Taxes on Ordinary Income</v>
          </cell>
          <cell r="H198">
            <v>-362092</v>
          </cell>
        </row>
        <row r="199">
          <cell r="E199">
            <v>54</v>
          </cell>
          <cell r="F199">
            <v>557</v>
          </cell>
          <cell r="G199" t="str">
            <v xml:space="preserve">                 Provision for Deferred Income Taxes</v>
          </cell>
          <cell r="H199">
            <v>-14084</v>
          </cell>
        </row>
        <row r="200">
          <cell r="E200">
            <v>55</v>
          </cell>
          <cell r="G200" t="str">
            <v xml:space="preserve">    **         Income from Lease of Road and Equipment</v>
          </cell>
          <cell r="H200">
            <v>-26935</v>
          </cell>
        </row>
        <row r="201">
          <cell r="E201">
            <v>56</v>
          </cell>
          <cell r="G201" t="str">
            <v xml:space="preserve">    **         Rent for Leased Roads and Equipment</v>
          </cell>
          <cell r="H201">
            <v>13068</v>
          </cell>
        </row>
        <row r="202">
          <cell r="E202">
            <v>57</v>
          </cell>
          <cell r="G202" t="str">
            <v xml:space="preserve">                         Net Railway Operating Income</v>
          </cell>
          <cell r="H202" t="e">
            <v>#VALUE!</v>
          </cell>
        </row>
      </sheetData>
      <sheetData sheetId="5"/>
      <sheetData sheetId="6"/>
      <sheetData sheetId="7"/>
      <sheetData sheetId="8"/>
      <sheetData sheetId="9"/>
      <sheetData sheetId="10">
        <row r="37">
          <cell r="L37">
            <v>-218406996.03</v>
          </cell>
          <cell r="O37">
            <v>11625611.84</v>
          </cell>
        </row>
        <row r="75">
          <cell r="L75" t="e">
            <v>#VALUE!</v>
          </cell>
          <cell r="O75">
            <v>11519314.280000001</v>
          </cell>
        </row>
        <row r="205">
          <cell r="M205">
            <v>6387935.2772033885</v>
          </cell>
          <cell r="R205">
            <v>763843.11993728182</v>
          </cell>
          <cell r="S205">
            <v>0</v>
          </cell>
        </row>
        <row r="219">
          <cell r="M219">
            <v>1543452.9216778828</v>
          </cell>
          <cell r="R219">
            <v>184559.77463924602</v>
          </cell>
          <cell r="S219">
            <v>0</v>
          </cell>
        </row>
        <row r="226">
          <cell r="L226" t="e">
            <v>#VALUE!</v>
          </cell>
          <cell r="O226">
            <v>106297.55999999866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94AE5-426A-426A-9388-06AA5F42673F}">
  <sheetPr>
    <pageSetUpPr fitToPage="1"/>
  </sheetPr>
  <dimension ref="A1:N78"/>
  <sheetViews>
    <sheetView tabSelected="1" workbookViewId="0">
      <selection activeCell="J22" sqref="J22"/>
    </sheetView>
  </sheetViews>
  <sheetFormatPr defaultColWidth="9.140625" defaultRowHeight="15" customHeight="1" x14ac:dyDescent="0.25"/>
  <cols>
    <col min="1" max="1" width="76.85546875" style="1" customWidth="1"/>
    <col min="2" max="2" width="6" style="1" customWidth="1"/>
    <col min="3" max="5" width="15.7109375" style="1" customWidth="1"/>
    <col min="6" max="6" width="17.7109375" style="1" customWidth="1"/>
    <col min="7" max="7" width="9.140625" style="1"/>
    <col min="8" max="8" width="11" style="1" bestFit="1" customWidth="1"/>
    <col min="9" max="9" width="9.5703125" style="1" bestFit="1" customWidth="1"/>
    <col min="10" max="10" width="9.140625" style="1"/>
    <col min="11" max="11" width="11" style="1" bestFit="1" customWidth="1"/>
    <col min="12" max="16384" width="9.140625" style="1"/>
  </cols>
  <sheetData>
    <row r="1" spans="1:14" ht="13.5" x14ac:dyDescent="0.25">
      <c r="A1" s="1" t="s">
        <v>0</v>
      </c>
      <c r="E1" s="1" t="s">
        <v>1</v>
      </c>
    </row>
    <row r="2" spans="1:14" ht="13.5" x14ac:dyDescent="0.25">
      <c r="A2" s="1" t="s">
        <v>2</v>
      </c>
      <c r="E2" s="1" t="s">
        <v>3</v>
      </c>
    </row>
    <row r="3" spans="1:14" ht="13.5" x14ac:dyDescent="0.25">
      <c r="E3" s="1" t="s">
        <v>4</v>
      </c>
    </row>
    <row r="4" spans="1:14" ht="13.5" x14ac:dyDescent="0.25">
      <c r="A4" s="1" t="s">
        <v>5</v>
      </c>
    </row>
    <row r="5" spans="1:14" ht="13.5" x14ac:dyDescent="0.25">
      <c r="A5" s="1" t="s">
        <v>6</v>
      </c>
      <c r="C5" s="1" t="s">
        <v>7</v>
      </c>
      <c r="D5" s="2">
        <v>45565</v>
      </c>
    </row>
    <row r="6" spans="1:14" ht="13.5" x14ac:dyDescent="0.25">
      <c r="A6" s="1" t="s">
        <v>8</v>
      </c>
    </row>
    <row r="7" spans="1:14" ht="13.5" x14ac:dyDescent="0.25">
      <c r="A7" s="1" t="s">
        <v>9</v>
      </c>
      <c r="C7" s="1" t="s">
        <v>10</v>
      </c>
      <c r="D7" s="1" t="s">
        <v>11</v>
      </c>
      <c r="E7" s="1" t="s">
        <v>12</v>
      </c>
    </row>
    <row r="9" spans="1:14" ht="13.5" x14ac:dyDescent="0.25">
      <c r="A9" s="50" t="s">
        <v>13</v>
      </c>
      <c r="B9" s="50" t="s">
        <v>14</v>
      </c>
      <c r="C9" s="52" t="s">
        <v>15</v>
      </c>
      <c r="D9" s="53"/>
      <c r="E9" s="52" t="s">
        <v>16</v>
      </c>
      <c r="F9" s="53"/>
    </row>
    <row r="10" spans="1:14" ht="27" x14ac:dyDescent="0.25">
      <c r="A10" s="51"/>
      <c r="B10" s="51"/>
      <c r="C10" s="3" t="s">
        <v>17</v>
      </c>
      <c r="D10" s="4" t="s">
        <v>18</v>
      </c>
      <c r="E10" s="3" t="s">
        <v>19</v>
      </c>
      <c r="F10" s="4" t="s">
        <v>20</v>
      </c>
    </row>
    <row r="11" spans="1:14" ht="27" x14ac:dyDescent="0.25">
      <c r="A11" s="5" t="s">
        <v>21</v>
      </c>
      <c r="B11" s="6">
        <v>1</v>
      </c>
      <c r="C11" s="7">
        <v>3293368</v>
      </c>
      <c r="D11" s="7">
        <v>3221167</v>
      </c>
      <c r="E11" s="7">
        <v>9976134</v>
      </c>
      <c r="F11" s="7">
        <v>9835544</v>
      </c>
      <c r="J11" s="8"/>
      <c r="K11" s="8"/>
      <c r="L11" s="8"/>
      <c r="M11" s="8"/>
      <c r="N11" s="8"/>
    </row>
    <row r="12" spans="1:14" ht="13.5" x14ac:dyDescent="0.25">
      <c r="A12" s="9" t="s">
        <v>22</v>
      </c>
      <c r="B12" s="6">
        <v>2</v>
      </c>
      <c r="C12" s="10">
        <v>0</v>
      </c>
      <c r="D12" s="10">
        <v>0</v>
      </c>
      <c r="E12" s="10">
        <v>0</v>
      </c>
      <c r="F12" s="10">
        <v>0</v>
      </c>
      <c r="J12" s="8"/>
      <c r="K12" s="8"/>
      <c r="L12" s="8"/>
      <c r="M12" s="8"/>
      <c r="N12" s="8"/>
    </row>
    <row r="13" spans="1:14" ht="13.5" x14ac:dyDescent="0.25">
      <c r="A13" s="9" t="s">
        <v>23</v>
      </c>
      <c r="B13" s="6">
        <v>3</v>
      </c>
      <c r="C13" s="10">
        <v>0</v>
      </c>
      <c r="D13" s="10">
        <v>0</v>
      </c>
      <c r="E13" s="10">
        <v>0</v>
      </c>
      <c r="F13" s="10">
        <v>0</v>
      </c>
      <c r="J13" s="8"/>
      <c r="K13" s="8"/>
      <c r="L13" s="8"/>
      <c r="M13" s="8"/>
      <c r="N13" s="8"/>
    </row>
    <row r="14" spans="1:14" ht="13.5" x14ac:dyDescent="0.25">
      <c r="A14" s="9" t="s">
        <v>24</v>
      </c>
      <c r="B14" s="6">
        <v>4</v>
      </c>
      <c r="C14" s="10">
        <v>16952</v>
      </c>
      <c r="D14" s="11">
        <v>38909</v>
      </c>
      <c r="E14" s="11">
        <v>85475</v>
      </c>
      <c r="F14" s="10">
        <v>172124</v>
      </c>
      <c r="J14" s="8"/>
      <c r="K14" s="8"/>
      <c r="L14" s="8"/>
      <c r="M14" s="8"/>
      <c r="N14" s="8"/>
    </row>
    <row r="15" spans="1:14" ht="13.5" x14ac:dyDescent="0.25">
      <c r="A15" s="9" t="s">
        <v>25</v>
      </c>
      <c r="B15" s="6">
        <v>5</v>
      </c>
      <c r="C15" s="10">
        <v>0</v>
      </c>
      <c r="D15" s="11">
        <v>0</v>
      </c>
      <c r="E15" s="11">
        <v>0</v>
      </c>
      <c r="F15" s="10">
        <v>0</v>
      </c>
      <c r="J15" s="8"/>
      <c r="K15" s="8"/>
      <c r="L15" s="8"/>
      <c r="M15" s="8"/>
      <c r="N15" s="8"/>
    </row>
    <row r="16" spans="1:14" ht="13.5" x14ac:dyDescent="0.25">
      <c r="A16" s="9" t="s">
        <v>26</v>
      </c>
      <c r="B16" s="6">
        <v>6</v>
      </c>
      <c r="C16" s="7">
        <f t="shared" ref="C16" si="0">SUM(C11:C15)</f>
        <v>3310320</v>
      </c>
      <c r="D16" s="12">
        <f>SUM(D11:D15)</f>
        <v>3260076</v>
      </c>
      <c r="E16" s="12">
        <f>SUM(E11:E15)</f>
        <v>10061609</v>
      </c>
      <c r="F16" s="12">
        <f>SUM(F11:F15)</f>
        <v>10007668</v>
      </c>
      <c r="J16" s="8"/>
      <c r="K16" s="8"/>
      <c r="L16" s="8"/>
      <c r="M16" s="8"/>
      <c r="N16" s="8"/>
    </row>
    <row r="17" spans="1:14" ht="27" x14ac:dyDescent="0.25">
      <c r="A17" s="13" t="s">
        <v>27</v>
      </c>
      <c r="B17" s="6">
        <v>7</v>
      </c>
      <c r="C17" s="7">
        <v>251329</v>
      </c>
      <c r="D17" s="12">
        <v>248822</v>
      </c>
      <c r="E17" s="12">
        <v>757979</v>
      </c>
      <c r="F17" s="10">
        <v>745231</v>
      </c>
      <c r="J17" s="8"/>
      <c r="K17" s="8"/>
      <c r="L17" s="8"/>
      <c r="M17" s="8"/>
      <c r="N17" s="8"/>
    </row>
    <row r="18" spans="1:14" ht="13.5" x14ac:dyDescent="0.25">
      <c r="A18" s="14" t="s">
        <v>28</v>
      </c>
      <c r="B18" s="6">
        <v>8</v>
      </c>
      <c r="C18" s="10">
        <v>134246</v>
      </c>
      <c r="D18" s="11">
        <v>206984</v>
      </c>
      <c r="E18" s="11">
        <v>577356</v>
      </c>
      <c r="F18" s="10">
        <v>620401</v>
      </c>
      <c r="J18" s="8"/>
      <c r="K18" s="8"/>
      <c r="L18" s="8"/>
      <c r="M18" s="8"/>
      <c r="N18" s="8"/>
    </row>
    <row r="19" spans="1:14" ht="13.5" x14ac:dyDescent="0.25">
      <c r="A19" s="14" t="s">
        <v>29</v>
      </c>
      <c r="B19" s="6">
        <v>9</v>
      </c>
      <c r="C19" s="10">
        <f t="shared" ref="C19" si="1">SUM(C17:C18)</f>
        <v>385575</v>
      </c>
      <c r="D19" s="11">
        <v>455806</v>
      </c>
      <c r="E19" s="11">
        <v>1335335</v>
      </c>
      <c r="F19" s="10">
        <v>1365632</v>
      </c>
      <c r="J19" s="8"/>
      <c r="K19" s="8"/>
      <c r="L19" s="8"/>
      <c r="M19" s="8"/>
      <c r="N19" s="8"/>
    </row>
    <row r="20" spans="1:14" ht="13.5" x14ac:dyDescent="0.25">
      <c r="A20" s="9" t="s">
        <v>30</v>
      </c>
      <c r="B20" s="6">
        <v>10</v>
      </c>
      <c r="C20" s="10">
        <v>100389</v>
      </c>
      <c r="D20" s="11">
        <v>99837</v>
      </c>
      <c r="E20" s="11">
        <v>300848</v>
      </c>
      <c r="F20" s="10">
        <v>294423</v>
      </c>
      <c r="J20" s="8"/>
      <c r="K20" s="8"/>
      <c r="L20" s="8"/>
      <c r="M20" s="8"/>
      <c r="N20" s="8"/>
    </row>
    <row r="21" spans="1:14" ht="13.5" x14ac:dyDescent="0.25">
      <c r="A21" s="9" t="s">
        <v>31</v>
      </c>
      <c r="B21" s="6">
        <v>11</v>
      </c>
      <c r="C21" s="10">
        <v>253792</v>
      </c>
      <c r="D21" s="11">
        <v>245919</v>
      </c>
      <c r="E21" s="11">
        <v>743239</v>
      </c>
      <c r="F21" s="10">
        <v>733198</v>
      </c>
      <c r="J21" s="8"/>
      <c r="K21" s="8"/>
      <c r="L21" s="8"/>
      <c r="M21" s="8"/>
      <c r="N21" s="8"/>
    </row>
    <row r="22" spans="1:14" ht="13.5" x14ac:dyDescent="0.25">
      <c r="A22" s="9" t="s">
        <v>32</v>
      </c>
      <c r="B22" s="6">
        <v>12</v>
      </c>
      <c r="C22" s="10">
        <f t="shared" ref="C22" si="2">SUM(C20:C21)</f>
        <v>354181</v>
      </c>
      <c r="D22" s="11">
        <f>SUM(D20:D21)</f>
        <v>345756</v>
      </c>
      <c r="E22" s="11">
        <f>SUM(E20:E21)</f>
        <v>1044087</v>
      </c>
      <c r="F22" s="10">
        <v>1027621</v>
      </c>
      <c r="J22" s="8"/>
      <c r="K22" s="8"/>
      <c r="L22" s="8"/>
      <c r="M22" s="8"/>
      <c r="N22" s="8"/>
    </row>
    <row r="23" spans="1:14" ht="13.5" x14ac:dyDescent="0.25">
      <c r="A23" s="9" t="s">
        <v>33</v>
      </c>
      <c r="B23" s="6">
        <v>13</v>
      </c>
      <c r="C23" s="10">
        <v>772965</v>
      </c>
      <c r="D23" s="11">
        <v>787080</v>
      </c>
      <c r="E23" s="11">
        <v>2213321</v>
      </c>
      <c r="F23" s="10">
        <v>2264310</v>
      </c>
      <c r="J23" s="8"/>
      <c r="K23" s="8"/>
      <c r="L23" s="8"/>
      <c r="M23" s="8"/>
      <c r="N23" s="8"/>
    </row>
    <row r="24" spans="1:14" ht="13.5" x14ac:dyDescent="0.25">
      <c r="A24" s="9" t="s">
        <v>34</v>
      </c>
      <c r="B24" s="6">
        <v>14</v>
      </c>
      <c r="C24" s="10">
        <v>206553</v>
      </c>
      <c r="D24" s="11">
        <v>202040</v>
      </c>
      <c r="E24" s="11">
        <v>626055</v>
      </c>
      <c r="F24" s="10">
        <v>611064</v>
      </c>
      <c r="J24" s="8"/>
      <c r="K24" s="8"/>
      <c r="L24" s="8"/>
      <c r="M24" s="8"/>
      <c r="N24" s="8"/>
    </row>
    <row r="25" spans="1:14" ht="13.5" x14ac:dyDescent="0.25">
      <c r="A25" s="9" t="s">
        <v>35</v>
      </c>
      <c r="B25" s="6">
        <v>15</v>
      </c>
      <c r="C25" s="10">
        <v>386856</v>
      </c>
      <c r="D25" s="11">
        <v>369252</v>
      </c>
      <c r="E25" s="11">
        <v>1147204</v>
      </c>
      <c r="F25" s="10">
        <v>1129095</v>
      </c>
      <c r="J25" s="8"/>
      <c r="K25" s="8"/>
      <c r="L25" s="8"/>
      <c r="M25" s="8"/>
      <c r="N25" s="8"/>
    </row>
    <row r="26" spans="1:14" ht="13.5" x14ac:dyDescent="0.25">
      <c r="A26" s="15" t="s">
        <v>36</v>
      </c>
      <c r="B26" s="6">
        <v>16</v>
      </c>
      <c r="C26" s="7">
        <f t="shared" ref="C26" si="3">C19+C22+SUM(C23:C25)</f>
        <v>2106130</v>
      </c>
      <c r="D26" s="12">
        <f>D19+D22+SUM(D23:D25)</f>
        <v>2159934</v>
      </c>
      <c r="E26" s="12">
        <f>E19+E22+SUM(E23:E25)</f>
        <v>6366002</v>
      </c>
      <c r="F26" s="12">
        <f>F19+F22+SUM(F23:F25)</f>
        <v>6397722</v>
      </c>
      <c r="J26" s="8"/>
      <c r="K26" s="8"/>
      <c r="L26" s="8"/>
      <c r="M26" s="8"/>
      <c r="N26" s="8"/>
    </row>
    <row r="27" spans="1:14" ht="27" x14ac:dyDescent="0.25">
      <c r="A27" s="16" t="s">
        <v>37</v>
      </c>
      <c r="B27" s="6">
        <v>17</v>
      </c>
      <c r="C27" s="7">
        <f t="shared" ref="C27" si="4">C16-C26</f>
        <v>1204190</v>
      </c>
      <c r="D27" s="12">
        <v>1100142</v>
      </c>
      <c r="E27" s="12">
        <v>3695607</v>
      </c>
      <c r="F27" s="12">
        <v>3609946</v>
      </c>
      <c r="J27" s="8"/>
      <c r="K27" s="8"/>
      <c r="L27" s="8"/>
      <c r="M27" s="8"/>
      <c r="N27" s="8"/>
    </row>
    <row r="28" spans="1:14" ht="13.5" x14ac:dyDescent="0.25">
      <c r="A28" s="9" t="s">
        <v>38</v>
      </c>
      <c r="B28" s="6">
        <v>18</v>
      </c>
      <c r="C28" s="10">
        <v>262570</v>
      </c>
      <c r="D28" s="11">
        <v>237222</v>
      </c>
      <c r="E28" s="11">
        <v>758431</v>
      </c>
      <c r="F28" s="10">
        <v>655092</v>
      </c>
      <c r="J28" s="8"/>
      <c r="K28" s="8"/>
      <c r="L28" s="8"/>
      <c r="M28" s="8"/>
      <c r="N28" s="8"/>
    </row>
    <row r="29" spans="1:14" ht="13.5" x14ac:dyDescent="0.25">
      <c r="A29" s="9" t="s">
        <v>39</v>
      </c>
      <c r="B29" s="6">
        <v>19</v>
      </c>
      <c r="C29" s="10">
        <v>0</v>
      </c>
      <c r="D29" s="11">
        <v>-5</v>
      </c>
      <c r="E29" s="11">
        <v>125261</v>
      </c>
      <c r="F29" s="10">
        <v>89751</v>
      </c>
      <c r="J29" s="8"/>
      <c r="K29" s="8"/>
      <c r="L29" s="8"/>
      <c r="M29" s="8"/>
      <c r="N29" s="8"/>
    </row>
    <row r="30" spans="1:14" ht="13.5" x14ac:dyDescent="0.25">
      <c r="A30" s="9" t="s">
        <v>40</v>
      </c>
      <c r="B30" s="6">
        <v>20</v>
      </c>
      <c r="C30" s="10">
        <v>16115</v>
      </c>
      <c r="D30" s="11">
        <v>14074</v>
      </c>
      <c r="E30" s="11">
        <v>-24802</v>
      </c>
      <c r="F30" s="10">
        <v>-11673</v>
      </c>
      <c r="H30" s="18"/>
      <c r="J30" s="8"/>
      <c r="K30" s="8"/>
      <c r="L30" s="8"/>
      <c r="M30" s="8"/>
      <c r="N30" s="8"/>
    </row>
    <row r="31" spans="1:14" ht="13.5" x14ac:dyDescent="0.25">
      <c r="A31" s="15" t="s">
        <v>41</v>
      </c>
      <c r="B31" s="6">
        <v>21</v>
      </c>
      <c r="C31" s="7">
        <f t="shared" ref="C31" si="5">SUM(C29:C30)</f>
        <v>16115</v>
      </c>
      <c r="D31" s="12">
        <f>SUM(D29:D30)</f>
        <v>14069</v>
      </c>
      <c r="E31" s="12">
        <f>SUM(E29:E30)</f>
        <v>100459</v>
      </c>
      <c r="F31" s="12">
        <f>SUM(F29:F30)</f>
        <v>78078</v>
      </c>
      <c r="J31" s="8"/>
      <c r="K31" s="8"/>
      <c r="L31" s="8"/>
      <c r="M31" s="8"/>
      <c r="N31" s="8"/>
    </row>
    <row r="32" spans="1:14" ht="13.5" x14ac:dyDescent="0.25">
      <c r="A32" s="14" t="s">
        <v>42</v>
      </c>
      <c r="B32" s="6">
        <v>22</v>
      </c>
      <c r="C32" s="10">
        <v>7124</v>
      </c>
      <c r="D32" s="11">
        <v>6396</v>
      </c>
      <c r="E32" s="11">
        <v>20967</v>
      </c>
      <c r="F32" s="10">
        <v>18323</v>
      </c>
      <c r="J32" s="8"/>
      <c r="K32" s="8"/>
      <c r="L32" s="8"/>
      <c r="M32" s="8"/>
      <c r="N32" s="8"/>
    </row>
    <row r="33" spans="1:14" ht="13.5" x14ac:dyDescent="0.25">
      <c r="A33" s="9" t="s">
        <v>43</v>
      </c>
      <c r="B33" s="6">
        <v>23</v>
      </c>
      <c r="C33" s="7">
        <f t="shared" ref="C33" si="6">C27+C28+C31-C32</f>
        <v>1475751</v>
      </c>
      <c r="D33" s="12">
        <f>D27+D28+D31-D32</f>
        <v>1345037</v>
      </c>
      <c r="E33" s="12">
        <f>E27+E28+E31-E32</f>
        <v>4533530</v>
      </c>
      <c r="F33" s="12">
        <f>F27+F28+F31-F32</f>
        <v>4324793</v>
      </c>
      <c r="I33" s="8"/>
      <c r="J33" s="8"/>
      <c r="K33" s="8"/>
      <c r="L33" s="8"/>
      <c r="M33" s="8"/>
      <c r="N33" s="8"/>
    </row>
    <row r="34" spans="1:14" ht="27" x14ac:dyDescent="0.25">
      <c r="A34" s="13" t="s">
        <v>44</v>
      </c>
      <c r="B34" s="6">
        <v>24</v>
      </c>
      <c r="C34" s="7">
        <v>5528</v>
      </c>
      <c r="D34" s="12">
        <v>6960</v>
      </c>
      <c r="E34" s="12">
        <v>19407</v>
      </c>
      <c r="F34" s="10">
        <v>14012</v>
      </c>
      <c r="H34" s="18"/>
      <c r="J34" s="8"/>
      <c r="K34" s="8"/>
      <c r="L34" s="8"/>
      <c r="M34" s="8"/>
      <c r="N34" s="8"/>
    </row>
    <row r="35" spans="1:14" ht="13.5" x14ac:dyDescent="0.25">
      <c r="A35" s="9" t="s">
        <v>45</v>
      </c>
      <c r="B35" s="6">
        <v>25</v>
      </c>
      <c r="C35" s="10">
        <v>73</v>
      </c>
      <c r="D35" s="11">
        <v>105</v>
      </c>
      <c r="E35" s="11">
        <v>133</v>
      </c>
      <c r="F35" s="10">
        <v>338</v>
      </c>
      <c r="J35" s="8"/>
      <c r="K35" s="8"/>
      <c r="L35" s="8"/>
      <c r="M35" s="8"/>
      <c r="N35" s="8"/>
    </row>
    <row r="36" spans="1:14" ht="13.5" x14ac:dyDescent="0.25">
      <c r="A36" s="9" t="s">
        <v>46</v>
      </c>
      <c r="B36" s="6">
        <v>26</v>
      </c>
      <c r="C36" s="10">
        <v>0</v>
      </c>
      <c r="D36" s="11">
        <v>0</v>
      </c>
      <c r="E36" s="11">
        <v>0</v>
      </c>
      <c r="F36" s="10">
        <v>0</v>
      </c>
      <c r="J36" s="8"/>
      <c r="K36" s="8"/>
      <c r="L36" s="8"/>
      <c r="M36" s="8"/>
      <c r="N36" s="8"/>
    </row>
    <row r="37" spans="1:14" ht="13.5" x14ac:dyDescent="0.25">
      <c r="A37" s="9" t="s">
        <v>47</v>
      </c>
      <c r="B37" s="6">
        <v>27</v>
      </c>
      <c r="C37" s="7">
        <v>5601</v>
      </c>
      <c r="D37" s="12">
        <f>SUM(D34:D36)</f>
        <v>7065</v>
      </c>
      <c r="E37" s="12">
        <f>SUM(E34:E36)</f>
        <v>19540</v>
      </c>
      <c r="F37" s="12">
        <f>SUM(F34:F36)</f>
        <v>14350</v>
      </c>
      <c r="H37" s="8"/>
      <c r="J37" s="8"/>
      <c r="K37" s="8"/>
      <c r="L37" s="8"/>
      <c r="M37" s="8"/>
      <c r="N37" s="8"/>
    </row>
    <row r="38" spans="1:14" ht="27" x14ac:dyDescent="0.25">
      <c r="A38" s="16" t="s">
        <v>48</v>
      </c>
      <c r="B38" s="6">
        <v>28</v>
      </c>
      <c r="C38" s="7">
        <f t="shared" ref="C38" si="7">+C33-C37</f>
        <v>1470150</v>
      </c>
      <c r="D38" s="12">
        <f>+D33-D37</f>
        <v>1337972</v>
      </c>
      <c r="E38" s="12">
        <f>+E33-E37</f>
        <v>4513990</v>
      </c>
      <c r="F38" s="12">
        <f>+F33-F37</f>
        <v>4310443</v>
      </c>
      <c r="J38" s="8"/>
      <c r="K38" s="8"/>
      <c r="L38" s="8"/>
      <c r="M38" s="8"/>
      <c r="N38" s="8"/>
    </row>
    <row r="39" spans="1:14" ht="13.5" x14ac:dyDescent="0.25">
      <c r="A39" s="14" t="s">
        <v>49</v>
      </c>
      <c r="B39" s="6">
        <v>29</v>
      </c>
      <c r="C39" s="10">
        <v>0</v>
      </c>
      <c r="D39" s="11">
        <v>0</v>
      </c>
      <c r="E39" s="11">
        <v>0</v>
      </c>
      <c r="F39" s="10">
        <v>0</v>
      </c>
      <c r="J39" s="8"/>
      <c r="K39" s="8"/>
      <c r="L39" s="8"/>
      <c r="M39" s="8"/>
      <c r="N39" s="8"/>
    </row>
    <row r="40" spans="1:14" ht="13.5" x14ac:dyDescent="0.25">
      <c r="A40" s="9" t="s">
        <v>50</v>
      </c>
      <c r="B40" s="6">
        <v>30</v>
      </c>
      <c r="C40" s="10">
        <v>0</v>
      </c>
      <c r="D40" s="11">
        <v>0</v>
      </c>
      <c r="E40" s="11">
        <v>0</v>
      </c>
      <c r="F40" s="10">
        <v>0</v>
      </c>
      <c r="J40" s="8"/>
      <c r="K40" s="8"/>
      <c r="L40" s="8"/>
      <c r="M40" s="8"/>
      <c r="N40" s="8"/>
    </row>
    <row r="41" spans="1:14" ht="13.5" x14ac:dyDescent="0.25">
      <c r="A41" s="9" t="s">
        <v>51</v>
      </c>
      <c r="B41" s="6">
        <v>31</v>
      </c>
      <c r="C41" s="7">
        <f t="shared" ref="C41" si="8">C33-C37-C40</f>
        <v>1470150</v>
      </c>
      <c r="D41" s="12">
        <f>D33-D37-D40</f>
        <v>1337972</v>
      </c>
      <c r="E41" s="12">
        <f>E33-E37-E40</f>
        <v>4513990</v>
      </c>
      <c r="F41" s="12">
        <f>F33-F37-F40</f>
        <v>4310443</v>
      </c>
      <c r="J41" s="8"/>
      <c r="K41" s="8"/>
      <c r="L41" s="8"/>
      <c r="M41" s="8"/>
      <c r="N41" s="8"/>
    </row>
    <row r="42" spans="1:14" ht="13.5" x14ac:dyDescent="0.25">
      <c r="A42" s="9" t="s">
        <v>52</v>
      </c>
      <c r="B42" s="6">
        <v>32</v>
      </c>
      <c r="C42" s="10">
        <f>VLOOKUP(B42,'[6]IS Map'!$E$114:$H$202,4,0)</f>
        <v>362092</v>
      </c>
      <c r="D42" s="11">
        <v>316870</v>
      </c>
      <c r="E42" s="11">
        <v>1057910</v>
      </c>
      <c r="F42" s="10">
        <v>971095</v>
      </c>
      <c r="H42" s="18"/>
      <c r="J42" s="8"/>
      <c r="K42" s="8"/>
      <c r="L42" s="8"/>
      <c r="M42" s="8"/>
      <c r="N42" s="8"/>
    </row>
    <row r="43" spans="1:14" ht="13.5" x14ac:dyDescent="0.25">
      <c r="A43" s="9" t="s">
        <v>53</v>
      </c>
      <c r="B43" s="6">
        <v>33</v>
      </c>
      <c r="C43" s="10">
        <f>VLOOKUP(B43,'[6]IS Map'!$E$114:$H$202,4,0)</f>
        <v>14084</v>
      </c>
      <c r="D43" s="11">
        <v>35110</v>
      </c>
      <c r="E43" s="11">
        <v>28654</v>
      </c>
      <c r="F43" s="10">
        <v>80527</v>
      </c>
      <c r="J43" s="8"/>
      <c r="K43" s="8"/>
      <c r="L43" s="8"/>
      <c r="M43" s="8"/>
      <c r="N43" s="8"/>
    </row>
    <row r="44" spans="1:14" ht="13.5" x14ac:dyDescent="0.25">
      <c r="A44" s="19" t="s">
        <v>54</v>
      </c>
      <c r="B44" s="6">
        <v>34</v>
      </c>
      <c r="C44" s="7">
        <f t="shared" ref="C44" si="9">C41-C42-C43</f>
        <v>1093974</v>
      </c>
      <c r="D44" s="12">
        <f>D41-D42-D43</f>
        <v>985992</v>
      </c>
      <c r="E44" s="12">
        <f>E41-E42-E43</f>
        <v>3427426</v>
      </c>
      <c r="F44" s="12">
        <f>F41-F42-F43</f>
        <v>3258821</v>
      </c>
      <c r="H44" s="8"/>
      <c r="J44" s="8"/>
      <c r="K44" s="8"/>
      <c r="L44" s="8"/>
      <c r="M44" s="8"/>
      <c r="N44" s="8"/>
    </row>
    <row r="45" spans="1:14" ht="13.5" x14ac:dyDescent="0.25">
      <c r="A45" s="20" t="s">
        <v>55</v>
      </c>
      <c r="B45" s="6">
        <v>35</v>
      </c>
      <c r="C45" s="10">
        <f>VLOOKUP(B45,'[6]IS Map'!$E$114:$H$202,4,0)</f>
        <v>0</v>
      </c>
      <c r="D45" s="10">
        <v>0</v>
      </c>
      <c r="E45" s="10">
        <v>0</v>
      </c>
      <c r="F45" s="10">
        <v>0</v>
      </c>
      <c r="J45" s="8"/>
      <c r="K45" s="8"/>
      <c r="L45" s="8"/>
      <c r="M45" s="8"/>
      <c r="N45" s="8"/>
    </row>
    <row r="46" spans="1:14" ht="13.5" x14ac:dyDescent="0.25">
      <c r="A46" s="20" t="s">
        <v>56</v>
      </c>
      <c r="B46" s="6">
        <v>36</v>
      </c>
      <c r="C46" s="10">
        <f>VLOOKUP(B46,'[6]IS Map'!$E$114:$H$202,4,0)</f>
        <v>0</v>
      </c>
      <c r="D46" s="10">
        <v>0</v>
      </c>
      <c r="E46" s="10">
        <v>0</v>
      </c>
      <c r="F46" s="10">
        <v>0</v>
      </c>
      <c r="J46" s="8"/>
      <c r="K46" s="8"/>
      <c r="L46" s="8"/>
      <c r="M46" s="8"/>
      <c r="N46" s="8"/>
    </row>
    <row r="47" spans="1:14" ht="13.5" x14ac:dyDescent="0.25">
      <c r="A47" s="21" t="s">
        <v>57</v>
      </c>
      <c r="B47" s="6">
        <v>37</v>
      </c>
      <c r="C47" s="7">
        <f t="shared" ref="C47" si="10">C44+C45+C46</f>
        <v>1093974</v>
      </c>
      <c r="D47" s="7">
        <f>D44+D45+D46</f>
        <v>985992</v>
      </c>
      <c r="E47" s="7">
        <f>E44+E45+E46</f>
        <v>3427426</v>
      </c>
      <c r="F47" s="7">
        <f>F44+F45+F46</f>
        <v>3258821</v>
      </c>
      <c r="G47" s="8"/>
      <c r="J47" s="8"/>
      <c r="K47" s="8"/>
      <c r="L47" s="8"/>
      <c r="M47" s="8"/>
      <c r="N47" s="8"/>
    </row>
    <row r="48" spans="1:14" ht="13.5" x14ac:dyDescent="0.25">
      <c r="A48" s="22" t="s">
        <v>58</v>
      </c>
      <c r="B48" s="6">
        <v>38</v>
      </c>
      <c r="C48" s="10">
        <v>0</v>
      </c>
      <c r="D48" s="10">
        <v>0</v>
      </c>
      <c r="E48" s="10">
        <v>0</v>
      </c>
      <c r="F48" s="10">
        <v>0</v>
      </c>
      <c r="J48" s="8"/>
      <c r="K48" s="8"/>
      <c r="L48" s="8"/>
      <c r="M48" s="8"/>
      <c r="N48" s="8"/>
    </row>
    <row r="49" spans="1:14" ht="13.5" x14ac:dyDescent="0.25">
      <c r="A49" s="22" t="s">
        <v>59</v>
      </c>
      <c r="B49" s="6">
        <v>39</v>
      </c>
      <c r="C49" s="10">
        <v>0</v>
      </c>
      <c r="D49" s="10">
        <v>0</v>
      </c>
      <c r="E49" s="10">
        <v>0</v>
      </c>
      <c r="F49" s="10">
        <v>0</v>
      </c>
      <c r="J49" s="8"/>
      <c r="K49" s="8"/>
      <c r="L49" s="8"/>
      <c r="M49" s="8"/>
      <c r="N49" s="8"/>
    </row>
    <row r="50" spans="1:14" ht="13.5" x14ac:dyDescent="0.25">
      <c r="A50" s="22" t="s">
        <v>60</v>
      </c>
      <c r="B50" s="6">
        <v>40</v>
      </c>
      <c r="C50" s="10">
        <v>0</v>
      </c>
      <c r="D50" s="10">
        <v>0</v>
      </c>
      <c r="E50" s="10">
        <v>0</v>
      </c>
      <c r="F50" s="10">
        <v>0</v>
      </c>
      <c r="J50" s="8"/>
      <c r="K50" s="8"/>
      <c r="L50" s="8"/>
      <c r="M50" s="8"/>
      <c r="N50" s="8"/>
    </row>
    <row r="51" spans="1:14" ht="13.5" x14ac:dyDescent="0.25">
      <c r="A51" s="22" t="s">
        <v>61</v>
      </c>
      <c r="B51" s="6">
        <v>41</v>
      </c>
      <c r="C51" s="10">
        <v>0</v>
      </c>
      <c r="D51" s="10">
        <v>0</v>
      </c>
      <c r="E51" s="10">
        <v>0</v>
      </c>
      <c r="F51" s="10">
        <v>0</v>
      </c>
      <c r="J51" s="8"/>
      <c r="K51" s="8"/>
      <c r="L51" s="8"/>
      <c r="M51" s="8"/>
      <c r="N51" s="8"/>
    </row>
    <row r="52" spans="1:14" ht="13.5" x14ac:dyDescent="0.25">
      <c r="A52" s="22" t="s">
        <v>62</v>
      </c>
      <c r="B52" s="6">
        <v>42</v>
      </c>
      <c r="C52" s="7">
        <f t="shared" ref="C52" si="11">C47+SUM(C48:C50)-C51</f>
        <v>1093974</v>
      </c>
      <c r="D52" s="7">
        <f>D47+SUM(D48:D50)-D51</f>
        <v>985992</v>
      </c>
      <c r="E52" s="7">
        <f>E47+SUM(E48:E50)-E51</f>
        <v>3427426</v>
      </c>
      <c r="F52" s="7">
        <f>F47+SUM(F48:F50)-F51</f>
        <v>3258821</v>
      </c>
      <c r="J52" s="8"/>
      <c r="K52" s="8"/>
      <c r="L52" s="8"/>
      <c r="M52" s="8"/>
      <c r="N52" s="8"/>
    </row>
    <row r="53" spans="1:14" ht="13.5" x14ac:dyDescent="0.25">
      <c r="A53" s="23" t="s">
        <v>63</v>
      </c>
      <c r="B53" s="6">
        <v>43</v>
      </c>
      <c r="C53" s="10">
        <v>-25</v>
      </c>
      <c r="D53" s="10">
        <v>3</v>
      </c>
      <c r="E53" s="10">
        <v>-55</v>
      </c>
      <c r="F53" s="10">
        <v>36</v>
      </c>
      <c r="J53" s="8"/>
      <c r="K53" s="8"/>
      <c r="L53" s="8"/>
      <c r="M53" s="8"/>
      <c r="N53" s="8"/>
    </row>
    <row r="54" spans="1:14" ht="13.5" x14ac:dyDescent="0.25">
      <c r="A54" s="23" t="s">
        <v>64</v>
      </c>
      <c r="B54" s="6">
        <v>44</v>
      </c>
      <c r="C54" s="7">
        <f t="shared" ref="C54" si="12">+C52-C53</f>
        <v>1093999</v>
      </c>
      <c r="D54" s="7">
        <f>+D52-D53</f>
        <v>985989</v>
      </c>
      <c r="E54" s="7">
        <f>+E52-E53</f>
        <v>3427481</v>
      </c>
      <c r="F54" s="7">
        <f>+F52-F53</f>
        <v>3258785</v>
      </c>
      <c r="J54" s="8"/>
      <c r="K54" s="8"/>
      <c r="L54" s="8"/>
      <c r="M54" s="8"/>
      <c r="N54" s="8"/>
    </row>
    <row r="55" spans="1:14" ht="13.5" x14ac:dyDescent="0.25">
      <c r="A55" s="23" t="s">
        <v>65</v>
      </c>
      <c r="B55" s="6">
        <v>45</v>
      </c>
      <c r="C55" s="24">
        <v>120.74</v>
      </c>
      <c r="D55" s="24">
        <v>108.82</v>
      </c>
      <c r="E55" s="24">
        <v>378.27</v>
      </c>
      <c r="F55" s="24">
        <v>359.64808888341486</v>
      </c>
      <c r="J55" s="8"/>
      <c r="K55" s="8"/>
      <c r="L55" s="8"/>
      <c r="M55" s="8"/>
      <c r="N55" s="8"/>
    </row>
    <row r="56" spans="1:14" ht="13.5" x14ac:dyDescent="0.25">
      <c r="A56" s="23" t="s">
        <v>66</v>
      </c>
      <c r="B56" s="6">
        <v>46</v>
      </c>
      <c r="C56" s="24">
        <v>120.74</v>
      </c>
      <c r="D56" s="24">
        <v>108.82</v>
      </c>
      <c r="E56" s="24">
        <v>378.27</v>
      </c>
      <c r="F56" s="24">
        <v>359.64808888341486</v>
      </c>
      <c r="J56" s="8"/>
      <c r="K56" s="8"/>
      <c r="L56" s="8"/>
      <c r="M56" s="8"/>
      <c r="N56" s="8"/>
    </row>
    <row r="57" spans="1:14" ht="13.5" x14ac:dyDescent="0.25">
      <c r="A57" s="22" t="s">
        <v>67</v>
      </c>
      <c r="B57" s="6">
        <v>47</v>
      </c>
      <c r="C57" s="10">
        <v>270000</v>
      </c>
      <c r="D57" s="10">
        <v>270000</v>
      </c>
      <c r="E57" s="10">
        <v>810000</v>
      </c>
      <c r="F57" s="10">
        <v>1010000</v>
      </c>
      <c r="J57" s="8"/>
      <c r="K57" s="8"/>
      <c r="L57" s="8"/>
      <c r="M57" s="8"/>
      <c r="N57" s="8"/>
    </row>
    <row r="58" spans="1:14" ht="13.5" x14ac:dyDescent="0.25">
      <c r="A58" s="22" t="s">
        <v>68</v>
      </c>
      <c r="B58" s="6">
        <v>48</v>
      </c>
      <c r="C58" s="10">
        <v>0</v>
      </c>
      <c r="D58" s="10">
        <v>0</v>
      </c>
      <c r="E58" s="10">
        <v>0</v>
      </c>
      <c r="F58" s="10">
        <v>0</v>
      </c>
      <c r="J58" s="8"/>
      <c r="K58" s="8"/>
      <c r="L58" s="8"/>
      <c r="M58" s="8"/>
      <c r="N58" s="8"/>
    </row>
    <row r="59" spans="1:14" ht="13.5" x14ac:dyDescent="0.25">
      <c r="A59" s="25" t="s">
        <v>69</v>
      </c>
      <c r="B59" s="6">
        <v>49</v>
      </c>
      <c r="C59" s="24">
        <f>+C26/C16*100</f>
        <v>63.623154256990254</v>
      </c>
      <c r="D59" s="24">
        <f>+D26/D16*100</f>
        <v>66.254099597678092</v>
      </c>
      <c r="E59" s="24">
        <f>+E26/E16*100</f>
        <v>63.270218510776957</v>
      </c>
      <c r="F59" s="24">
        <f>+F26/F16*100</f>
        <v>63.928199856350155</v>
      </c>
      <c r="J59" s="8"/>
      <c r="K59" s="8"/>
      <c r="L59" s="8"/>
      <c r="M59" s="8"/>
      <c r="N59" s="8"/>
    </row>
    <row r="60" spans="1:14" ht="13.5" x14ac:dyDescent="0.25">
      <c r="A60" s="9" t="s">
        <v>70</v>
      </c>
      <c r="B60" s="6">
        <v>50</v>
      </c>
      <c r="C60" s="24">
        <f>(C19+C22)/C16*100</f>
        <v>22.3469634355591</v>
      </c>
      <c r="D60" s="24">
        <f>(D19+D22)/D16*100</f>
        <v>24.587218212090761</v>
      </c>
      <c r="E60" s="24">
        <f>(E19+E22)/E16*100</f>
        <v>23.648523809661061</v>
      </c>
      <c r="F60" s="24">
        <f>(F19+F22)/F16*100</f>
        <v>23.914192597116532</v>
      </c>
      <c r="J60" s="8"/>
      <c r="K60" s="8"/>
      <c r="L60" s="8"/>
      <c r="M60" s="8"/>
      <c r="N60" s="8"/>
    </row>
    <row r="61" spans="1:14" ht="13.5" x14ac:dyDescent="0.25">
      <c r="A61" s="9" t="s">
        <v>71</v>
      </c>
      <c r="B61" s="6">
        <v>51</v>
      </c>
      <c r="C61" s="24">
        <f>(C23+C24)/C16*100</f>
        <v>29.589828173711304</v>
      </c>
      <c r="D61" s="24">
        <f>(D23+D24)/D16*100</f>
        <v>30.340396972340521</v>
      </c>
      <c r="E61" s="24">
        <f>(E23+E24)/E16*100</f>
        <v>28.219900017979231</v>
      </c>
      <c r="F61" s="24">
        <f>(F23+F24)/F16*100</f>
        <v>28.731708525902338</v>
      </c>
      <c r="J61" s="8"/>
      <c r="K61" s="8"/>
      <c r="L61" s="8"/>
      <c r="M61" s="8"/>
      <c r="N61" s="8"/>
    </row>
    <row r="62" spans="1:14" ht="27" x14ac:dyDescent="0.25">
      <c r="A62" s="5" t="s">
        <v>72</v>
      </c>
      <c r="B62" s="6">
        <v>52</v>
      </c>
      <c r="C62" s="7">
        <f t="shared" ref="C62" si="13">+C27</f>
        <v>1204190</v>
      </c>
      <c r="D62" s="7">
        <f>+D27</f>
        <v>1100142</v>
      </c>
      <c r="E62" s="7">
        <f>+E27</f>
        <v>3695607</v>
      </c>
      <c r="F62" s="7">
        <f>+F27</f>
        <v>3609946</v>
      </c>
      <c r="J62" s="8"/>
      <c r="K62" s="8"/>
      <c r="L62" s="8"/>
      <c r="M62" s="8"/>
      <c r="N62" s="8"/>
    </row>
    <row r="63" spans="1:14" ht="13.5" x14ac:dyDescent="0.25">
      <c r="A63" s="26" t="s">
        <v>73</v>
      </c>
      <c r="B63" s="6">
        <v>53</v>
      </c>
      <c r="C63" s="10">
        <f t="shared" ref="C63:F64" si="14">-C42</f>
        <v>-362092</v>
      </c>
      <c r="D63" s="10">
        <f t="shared" si="14"/>
        <v>-316870</v>
      </c>
      <c r="E63" s="10">
        <f t="shared" si="14"/>
        <v>-1057910</v>
      </c>
      <c r="F63" s="10">
        <f t="shared" si="14"/>
        <v>-971095</v>
      </c>
      <c r="J63" s="8"/>
      <c r="K63" s="8"/>
      <c r="L63" s="8"/>
      <c r="M63" s="8"/>
      <c r="N63" s="8"/>
    </row>
    <row r="64" spans="1:14" ht="13.5" x14ac:dyDescent="0.25">
      <c r="A64" s="26" t="s">
        <v>74</v>
      </c>
      <c r="B64" s="6">
        <v>54</v>
      </c>
      <c r="C64" s="10">
        <f t="shared" si="14"/>
        <v>-14084</v>
      </c>
      <c r="D64" s="10">
        <f>-D43</f>
        <v>-35110</v>
      </c>
      <c r="E64" s="10">
        <f t="shared" si="14"/>
        <v>-28654</v>
      </c>
      <c r="F64" s="10">
        <f t="shared" si="14"/>
        <v>-80527</v>
      </c>
      <c r="J64" s="8"/>
      <c r="K64" s="8"/>
      <c r="L64" s="8"/>
      <c r="M64" s="8"/>
      <c r="N64" s="8"/>
    </row>
    <row r="65" spans="1:14" ht="13.5" x14ac:dyDescent="0.25">
      <c r="A65" s="9" t="s">
        <v>75</v>
      </c>
      <c r="B65" s="6">
        <v>55</v>
      </c>
      <c r="C65" s="10">
        <v>-26935</v>
      </c>
      <c r="D65" s="10">
        <v>-24399</v>
      </c>
      <c r="E65" s="10">
        <v>-83618</v>
      </c>
      <c r="F65" s="10">
        <v>-77555</v>
      </c>
      <c r="J65" s="8"/>
      <c r="K65" s="8"/>
      <c r="L65" s="8"/>
      <c r="M65" s="8"/>
      <c r="N65" s="8"/>
    </row>
    <row r="66" spans="1:14" ht="13.5" x14ac:dyDescent="0.25">
      <c r="A66" s="9" t="s">
        <v>76</v>
      </c>
      <c r="B66" s="6">
        <v>56</v>
      </c>
      <c r="C66" s="10">
        <v>13068</v>
      </c>
      <c r="D66" s="10">
        <v>12781</v>
      </c>
      <c r="E66" s="10">
        <v>30608</v>
      </c>
      <c r="F66" s="10">
        <v>30265</v>
      </c>
      <c r="J66" s="8"/>
      <c r="K66" s="8"/>
      <c r="L66" s="8"/>
      <c r="M66" s="8"/>
      <c r="N66" s="8"/>
    </row>
    <row r="67" spans="1:14" ht="13.5" x14ac:dyDescent="0.25">
      <c r="A67" s="27" t="s">
        <v>77</v>
      </c>
      <c r="B67" s="28">
        <v>57</v>
      </c>
      <c r="C67" s="29">
        <f t="shared" ref="C67" si="15">C62+SUM(C63:C66)</f>
        <v>814147</v>
      </c>
      <c r="D67" s="29">
        <f>D62+SUM(D63:D66)</f>
        <v>736544</v>
      </c>
      <c r="E67" s="29">
        <f>E62+SUM(E63:E66)</f>
        <v>2556033</v>
      </c>
      <c r="F67" s="29">
        <f>F62+SUM(F63:F66)</f>
        <v>2511034</v>
      </c>
      <c r="J67" s="8"/>
      <c r="K67" s="8"/>
      <c r="L67" s="8"/>
      <c r="M67" s="8"/>
      <c r="N67" s="8"/>
    </row>
    <row r="68" spans="1:14" ht="13.5" x14ac:dyDescent="0.25">
      <c r="A68" s="54"/>
      <c r="B68" s="55"/>
      <c r="C68" s="55"/>
      <c r="D68" s="55"/>
      <c r="E68" s="55"/>
      <c r="F68" s="56"/>
      <c r="K68" s="8"/>
      <c r="L68" s="8"/>
      <c r="M68" s="8"/>
      <c r="N68" s="8"/>
    </row>
    <row r="69" spans="1:14" ht="72.75" customHeight="1" x14ac:dyDescent="0.25">
      <c r="A69" s="41" t="s">
        <v>78</v>
      </c>
      <c r="B69" s="42"/>
      <c r="C69" s="42"/>
      <c r="D69" s="42"/>
      <c r="E69" s="42"/>
      <c r="F69" s="43"/>
      <c r="K69" s="8"/>
      <c r="L69" s="8"/>
      <c r="M69" s="8"/>
      <c r="N69" s="8"/>
    </row>
    <row r="70" spans="1:14" ht="13.5" x14ac:dyDescent="0.25">
      <c r="A70" s="30" t="s">
        <v>79</v>
      </c>
      <c r="F70" s="31"/>
    </row>
    <row r="71" spans="1:14" ht="20.25" customHeight="1" x14ac:dyDescent="0.25">
      <c r="A71" s="32" t="s">
        <v>80</v>
      </c>
      <c r="F71" s="31"/>
    </row>
    <row r="72" spans="1:14" ht="179.25" customHeight="1" x14ac:dyDescent="0.25">
      <c r="A72" s="44" t="s">
        <v>81</v>
      </c>
      <c r="B72" s="45"/>
      <c r="C72" s="45"/>
      <c r="D72" s="45"/>
      <c r="E72" s="45"/>
      <c r="F72" s="46"/>
    </row>
    <row r="73" spans="1:14" ht="15" customHeight="1" x14ac:dyDescent="0.25">
      <c r="A73" s="33" t="s">
        <v>82</v>
      </c>
      <c r="B73" s="34"/>
      <c r="C73" s="34"/>
      <c r="D73" s="34"/>
      <c r="E73" s="34"/>
      <c r="F73" s="35"/>
    </row>
    <row r="74" spans="1:14" ht="57" customHeight="1" x14ac:dyDescent="0.25">
      <c r="A74" s="47" t="s">
        <v>83</v>
      </c>
      <c r="B74" s="48"/>
      <c r="C74" s="48"/>
      <c r="D74" s="48"/>
      <c r="E74" s="48"/>
      <c r="F74" s="49"/>
    </row>
    <row r="75" spans="1:14" ht="15" customHeight="1" x14ac:dyDescent="0.25">
      <c r="A75" s="36" t="s">
        <v>84</v>
      </c>
      <c r="F75" s="31"/>
    </row>
    <row r="76" spans="1:14" ht="15" customHeight="1" x14ac:dyDescent="0.25">
      <c r="A76" s="36" t="s">
        <v>85</v>
      </c>
      <c r="F76" s="31"/>
    </row>
    <row r="77" spans="1:14" ht="15" customHeight="1" x14ac:dyDescent="0.25">
      <c r="A77" s="37" t="s">
        <v>86</v>
      </c>
      <c r="B77" s="38"/>
      <c r="C77" s="1" t="s">
        <v>87</v>
      </c>
      <c r="F77" s="31"/>
    </row>
    <row r="78" spans="1:14" ht="8.25" customHeight="1" x14ac:dyDescent="0.25">
      <c r="A78" s="39"/>
      <c r="B78" s="17"/>
      <c r="C78" s="17"/>
      <c r="D78" s="17"/>
      <c r="E78" s="17"/>
      <c r="F78" s="40"/>
    </row>
  </sheetData>
  <sheetProtection formatCells="0" formatColumns="0" formatRows="0"/>
  <protectedRanges>
    <protectedRange sqref="B4" name="Year"/>
    <protectedRange sqref="D20:D21 D23:D25 D28:D30 D32 D34:D36 D38:D40 D42:D43 D45:D46 D48:D51 D53:D59 D65:D66 D11:D18 F28:F30 F32 F34:F36 F38:F40 F42:F43 F45:F46 F48:F51 F53:F59 F65:F66 F11:F25" name="Revenue"/>
    <protectedRange sqref="D78:E78" name="Signator"/>
    <protectedRange sqref="C11:C18 C20:C21 C23:C25 C28:C30 C32 C34:C36 C38:C40 C42:C43 C45:C46 C48:C51 C65:C66 C53:C59" name="Revenue_1"/>
    <protectedRange sqref="E20:E21 E23:E25 E11:E18 E28:E30 E32 E34:E36 E38:E40 E42:E43 E45:E46 E48:E51 E53:E59 E65:E66" name="Revenue_2"/>
  </protectedRanges>
  <mergeCells count="8">
    <mergeCell ref="A69:F69"/>
    <mergeCell ref="A72:F72"/>
    <mergeCell ref="A74:F74"/>
    <mergeCell ref="A9:A10"/>
    <mergeCell ref="B9:B10"/>
    <mergeCell ref="C9:D9"/>
    <mergeCell ref="E9:F9"/>
    <mergeCell ref="A68:F68"/>
  </mergeCells>
  <printOptions horizontalCentered="1"/>
  <pageMargins left="0.5" right="0.5" top="0.5" bottom="0.5" header="0.5" footer="0.5"/>
  <pageSetup scale="44" fitToHeight="0" orientation="portrait" r:id="rId1"/>
  <headerFooter alignWithMargins="0"/>
  <rowBreaks count="1" manualBreakCount="1">
    <brk id="6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Magro, Anthony</dc:creator>
  <cp:lastModifiedBy>Magro, Anthony</cp:lastModifiedBy>
  <dcterms:created xsi:type="dcterms:W3CDTF">2024-10-29T22:00:45Z</dcterms:created>
  <dcterms:modified xsi:type="dcterms:W3CDTF">2024-10-29T22:18:01Z</dcterms:modified>
</cp:coreProperties>
</file>