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FINANCE\2022\Reports\External Reports\STB &amp; AAR Reporting\CBS &amp; RE&amp;I\Q3 2022\"/>
    </mc:Choice>
  </mc:AlternateContent>
  <xr:revisionPtr revIDLastSave="0" documentId="13_ncr:1_{4D74297B-62F4-437A-ACC5-73339581CB29}" xr6:coauthVersionLast="47" xr6:coauthVersionMax="47" xr10:uidLastSave="{00000000-0000-0000-0000-000000000000}"/>
  <bookViews>
    <workbookView xWindow="28680" yWindow="-120" windowWidth="29040" windowHeight="15840" xr2:uid="{8033DDF0-5953-4D49-908A-20C51ABBFC45}"/>
  </bookViews>
  <sheets>
    <sheet name="REI" sheetId="1" r:id="rId1"/>
  </sheets>
  <externalReferences>
    <externalReference r:id="rId2"/>
    <externalReference r:id="rId3"/>
    <externalReference r:id="rId4"/>
    <externalReference r:id="rId5"/>
    <externalReference r:id="rId6"/>
  </externalReferences>
  <definedNames>
    <definedName name="_xlnm.Print_Area" localSheetId="0">REI!$A$1:$G$94</definedName>
    <definedName name="_xlnm.Print_Titles" localSheetId="0">REI!$3:$11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 l="1"/>
  <c r="F77" i="1"/>
  <c r="E77" i="1"/>
  <c r="D77" i="1"/>
  <c r="E76" i="1"/>
  <c r="D76" i="1"/>
  <c r="G74" i="1"/>
  <c r="F74" i="1"/>
  <c r="E74" i="1"/>
  <c r="G73" i="1"/>
  <c r="F73" i="1"/>
  <c r="E73" i="1"/>
  <c r="G72" i="1"/>
  <c r="F72" i="1"/>
  <c r="E72" i="1"/>
  <c r="G69" i="1"/>
  <c r="E69" i="1"/>
  <c r="G68" i="1"/>
  <c r="E68" i="1"/>
  <c r="G67" i="1"/>
  <c r="E67" i="1"/>
  <c r="J66" i="1"/>
  <c r="J65" i="1"/>
  <c r="I65" i="1"/>
  <c r="G65" i="1"/>
  <c r="F65" i="1"/>
  <c r="E65" i="1"/>
  <c r="D65" i="1"/>
  <c r="I64" i="1"/>
  <c r="J59" i="1"/>
  <c r="F58" i="1"/>
  <c r="J58" i="1" s="1"/>
  <c r="D58" i="1"/>
  <c r="F57" i="1"/>
  <c r="J57" i="1" s="1"/>
  <c r="D57" i="1"/>
  <c r="F56" i="1"/>
  <c r="D56" i="1"/>
  <c r="J55" i="1"/>
  <c r="I55" i="1"/>
  <c r="F55" i="1"/>
  <c r="D55" i="1"/>
  <c r="J54" i="1"/>
  <c r="J53" i="1"/>
  <c r="J52" i="1"/>
  <c r="I51" i="1"/>
  <c r="F51" i="1"/>
  <c r="D51" i="1"/>
  <c r="I50" i="1"/>
  <c r="G50" i="1"/>
  <c r="F50" i="1"/>
  <c r="E50" i="1"/>
  <c r="D50" i="1"/>
  <c r="D74" i="1" s="1"/>
  <c r="I49" i="1"/>
  <c r="G49" i="1"/>
  <c r="F49" i="1"/>
  <c r="E49" i="1"/>
  <c r="D49" i="1"/>
  <c r="D73" i="1" s="1"/>
  <c r="I48" i="1"/>
  <c r="F48" i="1"/>
  <c r="D48" i="1"/>
  <c r="J47" i="1"/>
  <c r="G46" i="1"/>
  <c r="F46" i="1"/>
  <c r="E46" i="1"/>
  <c r="D46" i="1"/>
  <c r="J45" i="1"/>
  <c r="I45" i="1"/>
  <c r="G45" i="1"/>
  <c r="F45" i="1"/>
  <c r="E45" i="1"/>
  <c r="E48" i="1" s="1"/>
  <c r="E51" i="1" s="1"/>
  <c r="D45" i="1"/>
  <c r="J44" i="1"/>
  <c r="J43" i="1"/>
  <c r="I43" i="1"/>
  <c r="F43" i="1"/>
  <c r="D43" i="1"/>
  <c r="J42" i="1"/>
  <c r="I42" i="1"/>
  <c r="G42" i="1"/>
  <c r="F42" i="1"/>
  <c r="E42" i="1"/>
  <c r="D42" i="1"/>
  <c r="J41" i="1"/>
  <c r="I41" i="1"/>
  <c r="G41" i="1"/>
  <c r="F41" i="1"/>
  <c r="E41" i="1"/>
  <c r="D41" i="1"/>
  <c r="J40" i="1"/>
  <c r="I40" i="1"/>
  <c r="G40" i="1"/>
  <c r="G43" i="1" s="1"/>
  <c r="F40" i="1"/>
  <c r="E40" i="1"/>
  <c r="E43" i="1" s="1"/>
  <c r="D40" i="1"/>
  <c r="J39" i="1"/>
  <c r="J38" i="1"/>
  <c r="I38" i="1"/>
  <c r="F38" i="1"/>
  <c r="D38" i="1"/>
  <c r="I36" i="1"/>
  <c r="G36" i="1"/>
  <c r="F36" i="1"/>
  <c r="E36" i="1"/>
  <c r="D36" i="1"/>
  <c r="F35" i="1"/>
  <c r="D35" i="1"/>
  <c r="I34" i="1"/>
  <c r="I35" i="1" s="1"/>
  <c r="G34" i="1"/>
  <c r="F34" i="1"/>
  <c r="E34" i="1"/>
  <c r="D34" i="1"/>
  <c r="I33" i="1"/>
  <c r="G33" i="1"/>
  <c r="G35" i="1" s="1"/>
  <c r="F33" i="1"/>
  <c r="E33" i="1"/>
  <c r="E35" i="1" s="1"/>
  <c r="D33" i="1"/>
  <c r="I32" i="1"/>
  <c r="G32" i="1"/>
  <c r="F32" i="1"/>
  <c r="E32" i="1"/>
  <c r="D32" i="1"/>
  <c r="I31" i="1"/>
  <c r="J31" i="1" s="1"/>
  <c r="F31" i="1"/>
  <c r="D31" i="1"/>
  <c r="F29" i="1"/>
  <c r="D29" i="1"/>
  <c r="J28" i="1"/>
  <c r="I28" i="1"/>
  <c r="G28" i="1"/>
  <c r="F28" i="1"/>
  <c r="E28" i="1"/>
  <c r="D28" i="1"/>
  <c r="J27" i="1"/>
  <c r="I27" i="1"/>
  <c r="G27" i="1"/>
  <c r="F27" i="1"/>
  <c r="E27" i="1"/>
  <c r="D27" i="1"/>
  <c r="J26" i="1"/>
  <c r="I26" i="1"/>
  <c r="G26" i="1"/>
  <c r="F26" i="1"/>
  <c r="E26" i="1"/>
  <c r="D26" i="1"/>
  <c r="J25" i="1"/>
  <c r="I25" i="1"/>
  <c r="F25" i="1"/>
  <c r="D25" i="1"/>
  <c r="J24" i="1"/>
  <c r="G24" i="1"/>
  <c r="F24" i="1"/>
  <c r="E24" i="1"/>
  <c r="D24" i="1"/>
  <c r="J23" i="1"/>
  <c r="I23" i="1"/>
  <c r="I24" i="1" s="1"/>
  <c r="G23" i="1"/>
  <c r="G25" i="1" s="1"/>
  <c r="F23" i="1"/>
  <c r="E23" i="1"/>
  <c r="D23" i="1"/>
  <c r="J22" i="1"/>
  <c r="I22" i="1"/>
  <c r="I29" i="1" s="1"/>
  <c r="J29" i="1" s="1"/>
  <c r="F22" i="1"/>
  <c r="D22" i="1"/>
  <c r="G21" i="1"/>
  <c r="F21" i="1"/>
  <c r="E21" i="1"/>
  <c r="D21" i="1"/>
  <c r="J20" i="1"/>
  <c r="I20" i="1"/>
  <c r="I21" i="1" s="1"/>
  <c r="J21" i="1" s="1"/>
  <c r="G20" i="1"/>
  <c r="G22" i="1" s="1"/>
  <c r="F20" i="1"/>
  <c r="E20" i="1"/>
  <c r="D20" i="1"/>
  <c r="F18" i="1"/>
  <c r="D18" i="1"/>
  <c r="I17" i="1"/>
  <c r="G17" i="1"/>
  <c r="F17" i="1"/>
  <c r="E17" i="1"/>
  <c r="D17" i="1"/>
  <c r="I16" i="1"/>
  <c r="G16" i="1"/>
  <c r="F16" i="1"/>
  <c r="E16" i="1"/>
  <c r="D16" i="1"/>
  <c r="I15" i="1"/>
  <c r="G15" i="1"/>
  <c r="F15" i="1"/>
  <c r="E15" i="1"/>
  <c r="D15" i="1"/>
  <c r="I14" i="1"/>
  <c r="G14" i="1"/>
  <c r="F14" i="1"/>
  <c r="E14" i="1"/>
  <c r="D14" i="1"/>
  <c r="I13" i="1"/>
  <c r="I18" i="1" s="1"/>
  <c r="G13" i="1"/>
  <c r="G18" i="1" s="1"/>
  <c r="F13" i="1"/>
  <c r="E13" i="1"/>
  <c r="E18" i="1" s="1"/>
  <c r="D13" i="1"/>
  <c r="E25" i="1" l="1"/>
  <c r="J13" i="1"/>
  <c r="J17" i="1"/>
  <c r="E22" i="1"/>
  <c r="J49" i="1"/>
  <c r="G31" i="1"/>
  <c r="G38" i="1" s="1"/>
  <c r="J16" i="1"/>
  <c r="G29" i="1"/>
  <c r="G48" i="1"/>
  <c r="G51" i="1" s="1"/>
  <c r="G55" i="1" s="1"/>
  <c r="J51" i="1"/>
  <c r="F61" i="1"/>
  <c r="F64" i="1" s="1"/>
  <c r="J56" i="1"/>
  <c r="J15" i="1"/>
  <c r="J18" i="1"/>
  <c r="F68" i="1"/>
  <c r="F69" i="1"/>
  <c r="F67" i="1"/>
  <c r="J48" i="1"/>
  <c r="J14" i="1"/>
  <c r="D72" i="1"/>
  <c r="E55" i="1"/>
  <c r="E61" i="1" s="1"/>
  <c r="E64" i="1" s="1"/>
  <c r="J50" i="1"/>
  <c r="J32" i="1"/>
  <c r="J33" i="1"/>
  <c r="J34" i="1"/>
  <c r="J35" i="1"/>
  <c r="J36" i="1"/>
  <c r="J46" i="1"/>
  <c r="D61" i="1"/>
  <c r="D64" i="1" s="1"/>
  <c r="D67" i="1"/>
  <c r="D68" i="1"/>
  <c r="D69" i="1"/>
  <c r="J64" i="1" l="1"/>
  <c r="G61" i="1"/>
  <c r="G64" i="1" s="1"/>
  <c r="E29" i="1"/>
  <c r="E31" i="1" l="1"/>
  <c r="E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Trevor L Roach</author>
  </authors>
  <commentList>
    <comment ref="I65" authorId="0" shapeId="0" xr:uid="{D4A248C8-FDC4-416D-991A-F3061BF63D0A}">
      <text>
        <r>
          <rPr>
            <b/>
            <sz val="9"/>
            <color indexed="81"/>
            <rFont val="Tahoma"/>
            <family val="2"/>
          </rPr>
          <t>Trevor L Roach:</t>
        </r>
        <r>
          <rPr>
            <sz val="9"/>
            <color indexed="81"/>
            <rFont val="Tahoma"/>
            <family val="2"/>
          </rPr>
          <t xml:space="preserve">
220</t>
        </r>
      </text>
    </comment>
  </commentList>
</comments>
</file>

<file path=xl/sharedStrings.xml><?xml version="1.0" encoding="utf-8"?>
<sst xmlns="http://schemas.openxmlformats.org/spreadsheetml/2006/main" count="115" uniqueCount="104">
  <si>
    <t>SURFACE TRANSPORTATION BOARD - QUARTERLY REPORT OF REVENUES, EXPENSES, AND INCOME - RAILROADS</t>
  </si>
  <si>
    <t>FORM RE&amp;I</t>
  </si>
  <si>
    <t>Washington, DC 20423</t>
  </si>
  <si>
    <t>UNION PACIFIC RAILROAD COMPANY</t>
  </si>
  <si>
    <t>OMB Clearance No. 2140-0013</t>
  </si>
  <si>
    <t>1400 Douglas Street</t>
  </si>
  <si>
    <t>Expiration Date 11/30/2021</t>
  </si>
  <si>
    <t>Omaha, Nebraska  68179</t>
  </si>
  <si>
    <r>
      <t xml:space="preserve">Railroad Report No. :     </t>
    </r>
    <r>
      <rPr>
        <u/>
        <sz val="8"/>
        <rFont val="Arial"/>
        <family val="2"/>
      </rPr>
      <t/>
    </r>
  </si>
  <si>
    <t xml:space="preserve">RC139400  </t>
  </si>
  <si>
    <t>Date of Report:</t>
  </si>
  <si>
    <t xml:space="preserve">Report Amended:  </t>
  </si>
  <si>
    <t>No</t>
  </si>
  <si>
    <t>Show dollar amount in thousands</t>
  </si>
  <si>
    <t>Figures for the Quarter</t>
  </si>
  <si>
    <t>Year-To-Date Figures</t>
  </si>
  <si>
    <t>DESCRIPTIONS</t>
  </si>
  <si>
    <t>Code</t>
  </si>
  <si>
    <t>This Year</t>
  </si>
  <si>
    <t>Last Year</t>
  </si>
  <si>
    <t>(A)</t>
  </si>
  <si>
    <t>No.</t>
  </si>
  <si>
    <t>(B)</t>
  </si>
  <si>
    <t>(C)</t>
  </si>
  <si>
    <t>(D)</t>
  </si>
  <si>
    <t>(E)</t>
  </si>
  <si>
    <t>Operating Revenues</t>
  </si>
  <si>
    <t>R-1 Schedules</t>
  </si>
  <si>
    <t>Check</t>
  </si>
  <si>
    <t>Freight  (Account 101)</t>
  </si>
  <si>
    <t>Passenger (Account 102)</t>
  </si>
  <si>
    <t>Passenger-Related (Account 103)</t>
  </si>
  <si>
    <t>All Other Operating Revenues (Accounts 104, 105, 106, 110, 502, 503)</t>
  </si>
  <si>
    <t>Joint Facility Account (Account 120)</t>
  </si>
  <si>
    <t xml:space="preserve">        Railway Operating Revenues (All Above)</t>
  </si>
  <si>
    <t>Operating Expenses</t>
  </si>
  <si>
    <t>Depreciation - Road (Accounts 62-11-00, 62-12-00, 62-13-00)</t>
  </si>
  <si>
    <t>All Other Way and Structure accounts</t>
  </si>
  <si>
    <t xml:space="preserve">        Total Way and Structures</t>
  </si>
  <si>
    <t>Depreciation - Equipment (Accounts 62-21-00, 62-22-00, 62-23-00)</t>
  </si>
  <si>
    <t>All Other Equipment Accounts</t>
  </si>
  <si>
    <t xml:space="preserve">        Total equipment</t>
  </si>
  <si>
    <t>Transportation - Train, Yard, and Yard Common</t>
  </si>
  <si>
    <t>Transportation - Specialized Services, Administrative Support</t>
  </si>
  <si>
    <t>General and Administrative</t>
  </si>
  <si>
    <t xml:space="preserve">        Total Railway Operating Expense (Account 531)</t>
  </si>
  <si>
    <t>Income Items</t>
  </si>
  <si>
    <t xml:space="preserve">   *Net Revenue from Railway Operations (Line 6 minus 16)</t>
  </si>
  <si>
    <t>Other Income (Accounts 506, 510-519)</t>
  </si>
  <si>
    <t>Income from Affiliated Companies: Dividends</t>
  </si>
  <si>
    <t>Equity in Undistributed Earnings (Losses)</t>
  </si>
  <si>
    <t xml:space="preserve">        Total Income from Affiliated Companies (Lines 19 and 20)</t>
  </si>
  <si>
    <t>Miscellaneous Deductions from Income (Accounts 534,544,545,549-551</t>
  </si>
  <si>
    <t xml:space="preserve">     and 553)</t>
  </si>
  <si>
    <t xml:space="preserve">     Income Available for Fixed Charges (Lines 17, 18, 21 Minus 22)</t>
  </si>
  <si>
    <t>Fixed Charges</t>
  </si>
  <si>
    <t>Interest on Funded Debt (Accounts 546)</t>
  </si>
  <si>
    <t>Interest on Unfunded Debt (Account 547)</t>
  </si>
  <si>
    <t>Amortization of Discount on Funded Debt (Account 548)</t>
  </si>
  <si>
    <t xml:space="preserve">        Total Fixed Charges</t>
  </si>
  <si>
    <t xml:space="preserve">        Income After Fixed Charges</t>
  </si>
  <si>
    <t>Other deductions (Account 546c)</t>
  </si>
  <si>
    <t>Unusual or Infrequent items (Debit) Credit (Account 555)</t>
  </si>
  <si>
    <t xml:space="preserve">        Income (Loss) from Continuing Operations Before Income Taxes</t>
  </si>
  <si>
    <t>Income Taxes on Ordinary Income (Account 556)</t>
  </si>
  <si>
    <t>Provision for Deferred Income Taxes (Account 557)</t>
  </si>
  <si>
    <t xml:space="preserve">        Income from Continuing Operations</t>
  </si>
  <si>
    <t>Income (Loss) from Operations - Less Applicable Income Taxes (Account 560)</t>
  </si>
  <si>
    <t>Gain (Loss) on Disposal of Discontinued Segments - Less Applicable Taxes</t>
  </si>
  <si>
    <t>(Account 562)</t>
  </si>
  <si>
    <t xml:space="preserve">        Income (Loss) before extraordinary items</t>
  </si>
  <si>
    <t>Extraordinary Items (Net) (Account 570)</t>
  </si>
  <si>
    <t>Income Taxes on Extraordinary Items (Account 590)</t>
  </si>
  <si>
    <t>Provisions for Deferred Taxes - Extraordinary Items (Account 591)</t>
  </si>
  <si>
    <t>Cumulative Effect of Changes in Account Principles (Less Taxes) (Acct. 592)</t>
  </si>
  <si>
    <t>Less: Net Income attributable to noncontrolling interest</t>
  </si>
  <si>
    <t>Net Income Attributable to Reporting Railroad</t>
  </si>
  <si>
    <t>Basic Earnings Per Share</t>
  </si>
  <si>
    <t>N/A</t>
  </si>
  <si>
    <t>Diluted Earnings Per Share</t>
  </si>
  <si>
    <t xml:space="preserve">        Net income</t>
  </si>
  <si>
    <t>Dividends on Common Stock (Account 623)</t>
  </si>
  <si>
    <t>Dividends on Preferred Stock (Account 623)</t>
  </si>
  <si>
    <t>Expenses to Revenues (%)</t>
  </si>
  <si>
    <t>Total Maintenance to Revenues (%)</t>
  </si>
  <si>
    <t>Transportation to Revenues (%)</t>
  </si>
  <si>
    <t>*NOTE:  Reconciliation of Net Railway Operating Income (NROI)</t>
  </si>
  <si>
    <t>Net Revenues from Railway Operations</t>
  </si>
  <si>
    <t>Provisions for Deferred Taxes (Account 557)</t>
  </si>
  <si>
    <t>Rent for Leased Roads and Equipment</t>
  </si>
  <si>
    <t xml:space="preserve">        Net Railway Operating Income</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</si>
  <si>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</si>
  <si>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</si>
  <si>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Washington, DC 20423-0001.</t>
  </si>
  <si>
    <t xml:space="preserve">REMARKS: </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</si>
  <si>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</si>
  <si>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</si>
  <si>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r>
      <t xml:space="preserve">Name (Printed):   </t>
    </r>
    <r>
      <rPr>
        <u/>
        <sz val="9"/>
        <rFont val="Arial"/>
        <family val="2"/>
      </rPr>
      <t xml:space="preserve">Shawn Ossenfort                                                                </t>
    </r>
  </si>
  <si>
    <r>
      <t xml:space="preserve">Title:  </t>
    </r>
    <r>
      <rPr>
        <u/>
        <sz val="9"/>
        <rFont val="Arial"/>
        <family val="2"/>
      </rPr>
      <t xml:space="preserve"> General Director - Financial Reporting &amp; Analysis                                                  </t>
    </r>
  </si>
  <si>
    <t>Telephone No.</t>
  </si>
  <si>
    <t xml:space="preserve">  (402) 544-0710</t>
  </si>
  <si>
    <t>Quarter:   3</t>
  </si>
  <si>
    <r>
      <t xml:space="preserve">Year:  </t>
    </r>
    <r>
      <rPr>
        <u/>
        <sz val="8"/>
        <rFont val="Arial"/>
        <family val="2"/>
      </rPr>
      <t xml:space="preserve">  2022</t>
    </r>
  </si>
  <si>
    <r>
      <t xml:space="preserve">Date: </t>
    </r>
    <r>
      <rPr>
        <u/>
        <sz val="9"/>
        <rFont val="Arial"/>
        <family val="2"/>
      </rPr>
      <t xml:space="preserve"> October 30, 2022  </t>
    </r>
    <r>
      <rPr>
        <sz val="9"/>
        <rFont val="Arial"/>
        <family val="2"/>
      </rPr>
      <t xml:space="preserve">           Signature: </t>
    </r>
    <r>
      <rPr>
        <u/>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</si>
</sst>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3" x14ac:knownFonts="1">
    <font>
      <sz val="10"/>
      <name val="Arial"/>
      <family val="2"/>
    </font>
    <font>
      <sz val="10"/>
      <name val="Arial"/>
      <family val="2"/>
    </font>
    <font>
      <b/>
      <sz val="8"/>
      <name val="Arial"/>
      <family val="2"/>
    </font>
    <font>
      <b/>
      <sz val="9"/>
      <name val="Arial"/>
      <family val="2"/>
    </font>
    <font>
      <sz val="8"/>
      <name val="Arial"/>
      <family val="2"/>
    </font>
    <font>
      <u/>
      <sz val="8"/>
      <name val="Arial"/>
      <family val="2"/>
    </font>
    <font>
      <b/>
      <i/>
      <u/>
      <sz val="8"/>
      <name val="Arial"/>
      <family val="2"/>
    </font>
    <font>
      <b/>
      <u/>
      <sz val="10"/>
      <name val="Arial"/>
      <family val="2"/>
    </font>
    <font>
      <sz val="9"/>
      <name val="Arial"/>
      <family val="2"/>
    </font>
    <font>
      <sz val="10"/>
      <color rgb="FF000000"/>
      <name val="Times New Roman"/>
      <family val="1"/>
    </font>
    <font>
      <u/>
      <sz val="9"/>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indexed="9"/>
        <bgColor indexed="64"/>
      </patternFill>
    </fill>
    <fill>
      <patternFill patternType="solid">
        <fgColor rgb="FFFFFFFF"/>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1" fillId="0" borderId="0"/>
    <xf numFmtId="0" fontId="9" fillId="0" borderId="0"/>
  </cellStyleXfs>
  <cellXfs count="108">
    <xf numFmtId="0" fontId="0" fillId="0" borderId="0" xfId="0"/>
    <xf numFmtId="0" fontId="2" fillId="0" borderId="0" xfId="2" applyFont="1"/>
    <xf numFmtId="0" fontId="3" fillId="0" borderId="0" xfId="2" applyFont="1"/>
    <xf numFmtId="0" fontId="4" fillId="0" borderId="0" xfId="2" applyFont="1"/>
    <xf numFmtId="0" fontId="2" fillId="0" borderId="0" xfId="2" applyFont="1" applyAlignment="1">
      <alignment horizontal="left"/>
    </xf>
    <xf numFmtId="0" fontId="2" fillId="0" borderId="0" xfId="2" applyFont="1" applyAlignment="1">
      <alignment horizontal="center"/>
    </xf>
    <xf numFmtId="0" fontId="4" fillId="0" borderId="0" xfId="2" applyFont="1" applyAlignment="1">
      <alignment horizontal="left"/>
    </xf>
    <xf numFmtId="0" fontId="2" fillId="0" borderId="0" xfId="2" applyFont="1" applyAlignment="1">
      <alignment horizontal="center"/>
    </xf>
    <xf numFmtId="0" fontId="4" fillId="0" borderId="1" xfId="2" applyFont="1" applyBorder="1"/>
    <xf numFmtId="0" fontId="4" fillId="0" borderId="2" xfId="2" applyFont="1" applyBorder="1" applyAlignment="1">
      <alignment horizontal="center"/>
    </xf>
    <xf numFmtId="0" fontId="4" fillId="0" borderId="3" xfId="2" applyFont="1" applyBorder="1" applyAlignment="1">
      <alignment horizontal="center"/>
    </xf>
    <xf numFmtId="0" fontId="4" fillId="0" borderId="4" xfId="2" applyFont="1" applyBorder="1" applyAlignment="1">
      <alignment horizontal="centerContinuous"/>
    </xf>
    <xf numFmtId="0" fontId="4" fillId="0" borderId="2" xfId="2" applyFont="1" applyBorder="1" applyAlignment="1">
      <alignment horizontal="centerContinuous"/>
    </xf>
    <xf numFmtId="0" fontId="4" fillId="0" borderId="5" xfId="2" applyFont="1" applyBorder="1" applyAlignment="1">
      <alignment horizontal="centerContinuous"/>
    </xf>
    <xf numFmtId="0" fontId="4" fillId="0" borderId="3" xfId="2" applyFont="1" applyBorder="1" applyAlignment="1">
      <alignment horizontal="centerContinuous"/>
    </xf>
    <xf numFmtId="0" fontId="4" fillId="0" borderId="6" xfId="2" applyFont="1" applyBorder="1" applyAlignment="1">
      <alignment horizontal="centerContinuous"/>
    </xf>
    <xf numFmtId="0" fontId="4" fillId="0" borderId="7" xfId="2" applyFont="1" applyBorder="1"/>
    <xf numFmtId="0" fontId="4" fillId="0" borderId="7" xfId="2" applyFont="1" applyBorder="1" applyAlignment="1">
      <alignment horizontal="center"/>
    </xf>
    <xf numFmtId="0" fontId="4" fillId="0" borderId="0" xfId="2" applyFont="1" applyAlignment="1">
      <alignment horizontal="center"/>
    </xf>
    <xf numFmtId="0" fontId="4" fillId="0" borderId="8" xfId="2" applyFont="1" applyBorder="1" applyAlignment="1">
      <alignment horizontal="center"/>
    </xf>
    <xf numFmtId="0" fontId="4" fillId="0" borderId="9" xfId="2" applyFont="1" applyBorder="1" applyAlignment="1">
      <alignment horizontal="center"/>
    </xf>
    <xf numFmtId="0" fontId="4" fillId="0" borderId="10" xfId="2" applyFont="1" applyBorder="1" applyAlignment="1">
      <alignment horizontal="center"/>
    </xf>
    <xf numFmtId="0" fontId="4" fillId="0" borderId="1" xfId="2" applyFont="1" applyBorder="1" applyAlignment="1">
      <alignment horizontal="center"/>
    </xf>
    <xf numFmtId="0" fontId="4" fillId="0" borderId="11" xfId="2" applyFont="1" applyBorder="1" applyAlignment="1">
      <alignment horizontal="center"/>
    </xf>
    <xf numFmtId="0" fontId="4" fillId="0" borderId="12" xfId="2" applyFont="1" applyBorder="1" applyAlignment="1">
      <alignment horizontal="center"/>
    </xf>
    <xf numFmtId="0" fontId="6" fillId="0" borderId="7" xfId="2" applyFont="1" applyBorder="1" applyAlignment="1">
      <alignment horizontal="center"/>
    </xf>
    <xf numFmtId="0" fontId="6" fillId="0" borderId="0" xfId="2" applyFont="1" applyAlignment="1">
      <alignment horizontal="center"/>
    </xf>
    <xf numFmtId="0" fontId="4" fillId="0" borderId="8" xfId="2" applyFont="1" applyBorder="1"/>
    <xf numFmtId="0" fontId="4" fillId="0" borderId="13" xfId="2" applyFont="1" applyBorder="1"/>
    <xf numFmtId="0" fontId="4" fillId="0" borderId="5" xfId="2" applyFont="1" applyBorder="1"/>
    <xf numFmtId="0" fontId="7" fillId="0" borderId="0" xfId="2" applyFont="1" applyAlignment="1">
      <alignment horizontal="center"/>
    </xf>
    <xf numFmtId="0" fontId="4" fillId="0" borderId="10" xfId="2" applyFont="1" applyBorder="1"/>
    <xf numFmtId="0" fontId="4" fillId="0" borderId="11" xfId="2" applyFont="1" applyBorder="1" applyAlignment="1">
      <alignment horizontal="centerContinuous"/>
    </xf>
    <xf numFmtId="37" fontId="4" fillId="0" borderId="12" xfId="2" applyNumberFormat="1" applyFont="1" applyBorder="1"/>
    <xf numFmtId="41" fontId="8" fillId="0" borderId="0" xfId="2" applyNumberFormat="1" applyFont="1"/>
    <xf numFmtId="37" fontId="4" fillId="0" borderId="0" xfId="2" applyNumberFormat="1" applyFont="1"/>
    <xf numFmtId="43" fontId="8" fillId="0" borderId="0" xfId="2" applyNumberFormat="1" applyFont="1"/>
    <xf numFmtId="0" fontId="4" fillId="2" borderId="10" xfId="2" applyFont="1" applyFill="1" applyBorder="1"/>
    <xf numFmtId="0" fontId="4" fillId="2" borderId="1" xfId="2" applyFont="1" applyFill="1" applyBorder="1"/>
    <xf numFmtId="0" fontId="4" fillId="2" borderId="11" xfId="2" applyFont="1" applyFill="1" applyBorder="1" applyAlignment="1">
      <alignment horizontal="centerContinuous"/>
    </xf>
    <xf numFmtId="0" fontId="2" fillId="2" borderId="10" xfId="2" applyFont="1" applyFill="1" applyBorder="1"/>
    <xf numFmtId="37" fontId="4" fillId="0" borderId="14" xfId="2" applyNumberFormat="1" applyFont="1" applyBorder="1"/>
    <xf numFmtId="41" fontId="8" fillId="0" borderId="15" xfId="2" applyNumberFormat="1" applyFont="1" applyBorder="1"/>
    <xf numFmtId="0" fontId="6" fillId="2" borderId="2" xfId="2" applyFont="1" applyFill="1" applyBorder="1" applyAlignment="1">
      <alignment horizontal="center"/>
    </xf>
    <xf numFmtId="0" fontId="6" fillId="2" borderId="0" xfId="2" applyFont="1" applyFill="1" applyAlignment="1">
      <alignment horizontal="center"/>
    </xf>
    <xf numFmtId="0" fontId="4" fillId="2" borderId="4" xfId="2" applyFont="1" applyFill="1" applyBorder="1" applyAlignment="1">
      <alignment horizontal="centerContinuous"/>
    </xf>
    <xf numFmtId="37" fontId="4" fillId="0" borderId="13" xfId="2" applyNumberFormat="1" applyFont="1" applyBorder="1"/>
    <xf numFmtId="37" fontId="4" fillId="0" borderId="16" xfId="2" applyNumberFormat="1" applyFont="1" applyBorder="1"/>
    <xf numFmtId="164" fontId="8" fillId="0" borderId="0" xfId="2" applyNumberFormat="1" applyFont="1"/>
    <xf numFmtId="0" fontId="4" fillId="0" borderId="14" xfId="2" applyFont="1" applyBorder="1"/>
    <xf numFmtId="0" fontId="4" fillId="2" borderId="0" xfId="2" applyFont="1" applyFill="1"/>
    <xf numFmtId="0" fontId="4" fillId="2" borderId="18" xfId="2" applyFont="1" applyFill="1" applyBorder="1"/>
    <xf numFmtId="0" fontId="4" fillId="2" borderId="6" xfId="2" applyFont="1" applyFill="1" applyBorder="1"/>
    <xf numFmtId="0" fontId="4" fillId="2" borderId="19" xfId="2" applyFont="1" applyFill="1" applyBorder="1" applyAlignment="1">
      <alignment horizontal="centerContinuous"/>
    </xf>
    <xf numFmtId="37" fontId="4" fillId="0" borderId="20" xfId="2" applyNumberFormat="1" applyFont="1" applyBorder="1"/>
    <xf numFmtId="0" fontId="4" fillId="2" borderId="7" xfId="2" applyFont="1" applyFill="1" applyBorder="1"/>
    <xf numFmtId="0" fontId="4" fillId="2" borderId="8" xfId="2" applyFont="1" applyFill="1" applyBorder="1" applyAlignment="1">
      <alignment horizontal="centerContinuous"/>
    </xf>
    <xf numFmtId="37" fontId="4" fillId="0" borderId="21" xfId="2" applyNumberFormat="1" applyFont="1" applyBorder="1"/>
    <xf numFmtId="0" fontId="4" fillId="0" borderId="12" xfId="2" applyFont="1" applyBorder="1"/>
    <xf numFmtId="0" fontId="4" fillId="2" borderId="23" xfId="2" applyFont="1" applyFill="1" applyBorder="1"/>
    <xf numFmtId="0" fontId="4" fillId="2" borderId="24" xfId="2" applyFont="1" applyFill="1" applyBorder="1" applyAlignment="1">
      <alignment horizontal="center" vertical="top"/>
    </xf>
    <xf numFmtId="0" fontId="4" fillId="0" borderId="20" xfId="2" applyFont="1" applyBorder="1"/>
    <xf numFmtId="0" fontId="4" fillId="2" borderId="2" xfId="2" applyFont="1" applyFill="1" applyBorder="1"/>
    <xf numFmtId="0" fontId="4" fillId="2" borderId="3" xfId="2" applyFont="1" applyFill="1" applyBorder="1"/>
    <xf numFmtId="0" fontId="4" fillId="2" borderId="26" xfId="2" applyFont="1" applyFill="1" applyBorder="1" applyAlignment="1">
      <alignment horizontal="center" vertical="top"/>
    </xf>
    <xf numFmtId="0" fontId="4" fillId="2" borderId="10" xfId="2" applyFont="1" applyFill="1" applyBorder="1" applyAlignment="1">
      <alignment horizontal="left" wrapText="1" indent="1"/>
    </xf>
    <xf numFmtId="0" fontId="4" fillId="2" borderId="27" xfId="2" applyFont="1" applyFill="1" applyBorder="1" applyAlignment="1">
      <alignment horizontal="center" vertical="top"/>
    </xf>
    <xf numFmtId="41" fontId="4" fillId="0" borderId="12" xfId="2" applyNumberFormat="1" applyFont="1" applyBorder="1"/>
    <xf numFmtId="0" fontId="4" fillId="2" borderId="28" xfId="2" applyFont="1" applyFill="1" applyBorder="1" applyAlignment="1">
      <alignment horizontal="centerContinuous"/>
    </xf>
    <xf numFmtId="0" fontId="4" fillId="0" borderId="12" xfId="2" applyFont="1" applyBorder="1" applyAlignment="1">
      <alignment horizontal="right"/>
    </xf>
    <xf numFmtId="10" fontId="4" fillId="0" borderId="12" xfId="2" applyNumberFormat="1" applyFont="1" applyBorder="1"/>
    <xf numFmtId="10" fontId="4" fillId="0" borderId="12" xfId="1" applyNumberFormat="1" applyFont="1" applyFill="1" applyBorder="1"/>
    <xf numFmtId="0" fontId="2" fillId="2" borderId="7" xfId="2" applyFont="1" applyFill="1" applyBorder="1"/>
    <xf numFmtId="0" fontId="4" fillId="2" borderId="10" xfId="2" applyFont="1" applyFill="1" applyBorder="1" applyAlignment="1">
      <alignment horizontal="center"/>
    </xf>
    <xf numFmtId="38" fontId="4" fillId="0" borderId="12" xfId="2" applyNumberFormat="1" applyFont="1" applyBorder="1"/>
    <xf numFmtId="0" fontId="2" fillId="2" borderId="18" xfId="2" applyFont="1" applyFill="1" applyBorder="1"/>
    <xf numFmtId="0" fontId="4" fillId="2" borderId="18" xfId="2" applyFont="1" applyFill="1" applyBorder="1" applyAlignment="1">
      <alignment horizontal="center"/>
    </xf>
    <xf numFmtId="38" fontId="4" fillId="0" borderId="29" xfId="2" applyNumberFormat="1" applyFont="1" applyBorder="1"/>
    <xf numFmtId="0" fontId="2" fillId="3" borderId="0" xfId="3" applyFont="1" applyFill="1" applyAlignment="1">
      <alignment horizontal="left" vertical="center"/>
    </xf>
    <xf numFmtId="0" fontId="4" fillId="3" borderId="0" xfId="3" applyFont="1" applyFill="1" applyAlignment="1">
      <alignment horizontal="left" vertical="top"/>
    </xf>
    <xf numFmtId="0" fontId="4" fillId="3" borderId="1" xfId="3" applyFont="1" applyFill="1" applyBorder="1" applyAlignment="1">
      <alignment horizontal="left" vertical="top" wrapText="1"/>
    </xf>
    <xf numFmtId="0" fontId="4" fillId="2" borderId="3" xfId="2" applyFont="1" applyFill="1" applyBorder="1" applyAlignment="1">
      <alignment horizontal="center"/>
    </xf>
    <xf numFmtId="0" fontId="4" fillId="2" borderId="0" xfId="2" applyFont="1" applyFill="1" applyAlignment="1">
      <alignment horizontal="centerContinuous"/>
    </xf>
    <xf numFmtId="0" fontId="2" fillId="3" borderId="2" xfId="3" applyFont="1" applyFill="1" applyBorder="1" applyAlignment="1">
      <alignment horizontal="left" vertical="center"/>
    </xf>
    <xf numFmtId="0" fontId="2" fillId="3" borderId="3" xfId="3" applyFont="1" applyFill="1" applyBorder="1" applyAlignment="1">
      <alignment horizontal="left" vertical="center"/>
    </xf>
    <xf numFmtId="0" fontId="2" fillId="3" borderId="5" xfId="3" applyFont="1" applyFill="1" applyBorder="1" applyAlignment="1">
      <alignment horizontal="left" vertical="center"/>
    </xf>
    <xf numFmtId="0" fontId="4" fillId="3" borderId="7" xfId="3" applyFont="1" applyFill="1" applyBorder="1" applyAlignment="1">
      <alignment horizontal="left" vertical="center" wrapText="1"/>
    </xf>
    <xf numFmtId="0" fontId="4" fillId="3" borderId="0" xfId="3" applyFont="1" applyFill="1" applyAlignment="1">
      <alignment horizontal="left" vertical="center" wrapText="1"/>
    </xf>
    <xf numFmtId="0" fontId="4" fillId="3" borderId="30" xfId="3" applyFont="1" applyFill="1" applyBorder="1" applyAlignment="1">
      <alignment horizontal="left" vertical="center" wrapText="1"/>
    </xf>
    <xf numFmtId="0" fontId="8" fillId="0" borderId="7" xfId="2" applyFont="1" applyBorder="1"/>
    <xf numFmtId="0" fontId="8" fillId="0" borderId="0" xfId="2" applyFont="1"/>
    <xf numFmtId="0" fontId="8" fillId="0" borderId="30" xfId="2" applyFont="1" applyBorder="1"/>
    <xf numFmtId="0" fontId="8" fillId="0" borderId="0" xfId="2" applyFont="1" applyAlignment="1">
      <alignment horizontal="right"/>
    </xf>
    <xf numFmtId="0" fontId="8" fillId="0" borderId="19" xfId="2" quotePrefix="1" applyFont="1" applyBorder="1"/>
    <xf numFmtId="0" fontId="8" fillId="0" borderId="10" xfId="2" applyFont="1" applyBorder="1"/>
    <xf numFmtId="0" fontId="8" fillId="0" borderId="1" xfId="2" applyFont="1" applyBorder="1"/>
    <xf numFmtId="0" fontId="8" fillId="0" borderId="19" xfId="2" applyFont="1" applyBorder="1"/>
    <xf numFmtId="0" fontId="1" fillId="0" borderId="0" xfId="2" applyFont="1"/>
    <xf numFmtId="14" fontId="4" fillId="0" borderId="1" xfId="2" applyNumberFormat="1" applyFont="1" applyBorder="1" applyAlignment="1">
      <alignment horizontal="left"/>
    </xf>
    <xf numFmtId="10" fontId="4" fillId="0" borderId="0" xfId="1" applyNumberFormat="1" applyFont="1" applyFill="1"/>
    <xf numFmtId="37" fontId="2" fillId="0" borderId="0" xfId="2" applyNumberFormat="1" applyFont="1" applyAlignment="1">
      <alignment horizontal="center"/>
    </xf>
    <xf numFmtId="0" fontId="4" fillId="0" borderId="13" xfId="0" applyFont="1" applyBorder="1"/>
    <xf numFmtId="0" fontId="4" fillId="0" borderId="17" xfId="0" applyFont="1" applyBorder="1"/>
    <xf numFmtId="37" fontId="4" fillId="0" borderId="22" xfId="2" applyNumberFormat="1" applyFont="1" applyBorder="1"/>
    <xf numFmtId="37" fontId="4" fillId="0" borderId="16" xfId="0" applyNumberFormat="1" applyFont="1" applyBorder="1"/>
    <xf numFmtId="37" fontId="4" fillId="0" borderId="25" xfId="2" applyNumberFormat="1" applyFont="1" applyBorder="1"/>
    <xf numFmtId="37" fontId="4" fillId="0" borderId="17" xfId="2" applyNumberFormat="1" applyFont="1" applyBorder="1"/>
    <xf numFmtId="0" fontId="1" fillId="0" borderId="7" xfId="2" applyFont="1" applyBorder="1"/>
  </cellXfs>
  <cellStyles count="4">
    <cellStyle name="Normal" xfId="0" builtinId="0"/>
    <cellStyle name="Normal 5 2" xfId="3" xr:uid="{6C8B04A5-DCDA-4957-876A-79EB030BE189}"/>
    <cellStyle name="Normal_Q4 CBS &amp; REI" xfId="2" xr:uid="{8672FAA0-E262-4559-AEE0-C83A849C896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Q-2022%20Wkpr%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2021/Reports/External%20Reports/STB%20&amp;%20AAR%20Reporting/CBS%20&amp;%20RE&amp;I/Q3%202021/RE&amp;I%20-%203Q%202021%20Union%20Pacif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2021/Reports/External%20Reports/STB%20&amp;%20AAR%20Reporting/R-1/Schedules%20in%20Progress/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2021/Reports/External%20Reports/STB%20&amp;%20AAR%20Reporting/R-1/Schedules%20in%20Progress/4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2021/Reports/External%20Reports/STB%20&amp;%20AAR%20Reporting/R-1/Schedules%20in%20Progress/2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S"/>
      <sheetName val="REI"/>
      <sheetName val="CBS WPs"/>
      <sheetName val="REI WPs"/>
      <sheetName val="310a"/>
      <sheetName val="310 WP"/>
      <sheetName val="220"/>
      <sheetName val="JE's"/>
      <sheetName val="PEB"/>
      <sheetName val="RE Rec"/>
      <sheetName val="Ekanet &amp; MCC"/>
      <sheetName val="v SEC"/>
      <sheetName val="BI Analysis 210-16"/>
      <sheetName val="BI Analysis 210-17"/>
      <sheetName val="BI Analysis 410-Freight"/>
      <sheetName val="ECC Data"/>
      <sheetName val="Checks"/>
      <sheetName val="PST BI Income Statement"/>
    </sheetNames>
    <sheetDataSet>
      <sheetData sheetId="0"/>
      <sheetData sheetId="1"/>
      <sheetData sheetId="2"/>
      <sheetData sheetId="3">
        <row r="8">
          <cell r="J8">
            <v>17390626</v>
          </cell>
          <cell r="M8">
            <v>6108867</v>
          </cell>
        </row>
        <row r="9">
          <cell r="J9">
            <v>32086</v>
          </cell>
          <cell r="M9">
            <v>12365</v>
          </cell>
        </row>
        <row r="10">
          <cell r="J10">
            <v>160</v>
          </cell>
          <cell r="M10">
            <v>5</v>
          </cell>
        </row>
        <row r="11">
          <cell r="J11">
            <v>1125289</v>
          </cell>
          <cell r="M11">
            <v>401416</v>
          </cell>
        </row>
        <row r="12">
          <cell r="J12">
            <v>14584</v>
          </cell>
          <cell r="M12">
            <v>5364</v>
          </cell>
        </row>
        <row r="13">
          <cell r="J13">
            <v>132721</v>
          </cell>
          <cell r="M13">
            <v>38162</v>
          </cell>
        </row>
        <row r="14">
          <cell r="J14">
            <v>18695466</v>
          </cell>
          <cell r="M14">
            <v>6566179</v>
          </cell>
        </row>
        <row r="16">
          <cell r="J16">
            <v>1326964</v>
          </cell>
          <cell r="M16">
            <v>445198</v>
          </cell>
        </row>
        <row r="17">
          <cell r="J17">
            <v>1105097</v>
          </cell>
          <cell r="M17">
            <v>390034</v>
          </cell>
        </row>
        <row r="18">
          <cell r="J18">
            <v>2432061</v>
          </cell>
          <cell r="M18">
            <v>835232</v>
          </cell>
        </row>
        <row r="19">
          <cell r="J19">
            <v>464121</v>
          </cell>
          <cell r="M19">
            <v>156173</v>
          </cell>
        </row>
        <row r="20">
          <cell r="J20">
            <v>1630013</v>
          </cell>
          <cell r="M20">
            <v>598864</v>
          </cell>
        </row>
        <row r="21">
          <cell r="J21">
            <v>2094134</v>
          </cell>
          <cell r="M21">
            <v>755037</v>
          </cell>
        </row>
        <row r="22">
          <cell r="J22">
            <v>5124155</v>
          </cell>
          <cell r="M22">
            <v>1856664</v>
          </cell>
        </row>
        <row r="23">
          <cell r="J23">
            <v>500041</v>
          </cell>
          <cell r="M23">
            <v>168338</v>
          </cell>
        </row>
        <row r="24">
          <cell r="J24">
            <v>1269754</v>
          </cell>
          <cell r="M24">
            <v>416078</v>
          </cell>
        </row>
        <row r="25">
          <cell r="J25">
            <v>11420145</v>
          </cell>
          <cell r="M25">
            <v>4031349</v>
          </cell>
        </row>
        <row r="27">
          <cell r="J27">
            <v>7275321</v>
          </cell>
          <cell r="M27">
            <v>2534830</v>
          </cell>
        </row>
        <row r="29">
          <cell r="J29">
            <v>332698</v>
          </cell>
          <cell r="M29">
            <v>111604</v>
          </cell>
        </row>
        <row r="31">
          <cell r="J31">
            <v>154627</v>
          </cell>
          <cell r="M31">
            <v>64127</v>
          </cell>
        </row>
        <row r="32">
          <cell r="J32">
            <v>23601</v>
          </cell>
          <cell r="M32">
            <v>18996</v>
          </cell>
        </row>
        <row r="33">
          <cell r="J33">
            <v>178228</v>
          </cell>
          <cell r="M33">
            <v>83123</v>
          </cell>
        </row>
        <row r="34">
          <cell r="J34">
            <v>7180</v>
          </cell>
          <cell r="M34">
            <v>9688</v>
          </cell>
        </row>
        <row r="35">
          <cell r="J35">
            <v>7793427</v>
          </cell>
          <cell r="M35">
            <v>2739245</v>
          </cell>
        </row>
        <row r="36">
          <cell r="J36">
            <v>32207</v>
          </cell>
          <cell r="M36">
            <v>11545</v>
          </cell>
        </row>
        <row r="37">
          <cell r="J37">
            <v>52893</v>
          </cell>
          <cell r="M37">
            <v>12602</v>
          </cell>
        </row>
        <row r="38">
          <cell r="J38">
            <v>946</v>
          </cell>
          <cell r="M38">
            <v>312</v>
          </cell>
        </row>
        <row r="39">
          <cell r="J39">
            <v>86046</v>
          </cell>
          <cell r="M39">
            <v>24459</v>
          </cell>
        </row>
        <row r="40">
          <cell r="J40">
            <v>7707381</v>
          </cell>
          <cell r="M40">
            <v>2714786</v>
          </cell>
        </row>
        <row r="41">
          <cell r="J41">
            <v>0</v>
          </cell>
          <cell r="M41">
            <v>0</v>
          </cell>
        </row>
        <row r="43">
          <cell r="J43">
            <v>7707381</v>
          </cell>
          <cell r="M43">
            <v>2714786</v>
          </cell>
        </row>
        <row r="44">
          <cell r="J44">
            <v>1563839</v>
          </cell>
          <cell r="M44">
            <v>530021</v>
          </cell>
        </row>
        <row r="45">
          <cell r="J45">
            <v>175678</v>
          </cell>
          <cell r="M45">
            <v>84535</v>
          </cell>
        </row>
        <row r="46">
          <cell r="J46">
            <v>5967864</v>
          </cell>
          <cell r="M46">
            <v>2100230</v>
          </cell>
        </row>
        <row r="48">
          <cell r="J48">
            <v>5967864</v>
          </cell>
          <cell r="M48">
            <v>2100230</v>
          </cell>
        </row>
        <row r="50">
          <cell r="J50">
            <v>0</v>
          </cell>
          <cell r="M50">
            <v>0</v>
          </cell>
        </row>
        <row r="51">
          <cell r="J51">
            <v>0</v>
          </cell>
          <cell r="M51">
            <v>0</v>
          </cell>
        </row>
        <row r="52">
          <cell r="J52">
            <v>0</v>
          </cell>
          <cell r="M52">
            <v>0</v>
          </cell>
        </row>
        <row r="57">
          <cell r="K57">
            <v>0</v>
          </cell>
          <cell r="M57">
            <v>0</v>
          </cell>
        </row>
        <row r="65">
          <cell r="M65">
            <v>0</v>
          </cell>
        </row>
        <row r="66">
          <cell r="K66">
            <v>5535804</v>
          </cell>
          <cell r="M66">
            <v>1920274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
      <sheetName val="RE&amp;I - 3Q 2021 Union Pacific"/>
    </sheetNames>
    <sheetDataSet>
      <sheetData sheetId="0">
        <row r="13">
          <cell r="D13">
            <v>5165351</v>
          </cell>
          <cell r="F13">
            <v>14946615</v>
          </cell>
        </row>
        <row r="14">
          <cell r="D14">
            <v>9166</v>
          </cell>
          <cell r="F14">
            <v>14653</v>
          </cell>
        </row>
        <row r="15">
          <cell r="D15">
            <v>5</v>
          </cell>
          <cell r="F15">
            <v>39</v>
          </cell>
        </row>
        <row r="16">
          <cell r="D16">
            <v>387153</v>
          </cell>
          <cell r="F16">
            <v>1094209</v>
          </cell>
        </row>
        <row r="17">
          <cell r="D17">
            <v>4931</v>
          </cell>
          <cell r="F17">
            <v>15676</v>
          </cell>
        </row>
        <row r="20">
          <cell r="D20">
            <v>421290</v>
          </cell>
          <cell r="F20">
            <v>1257751</v>
          </cell>
        </row>
        <row r="21">
          <cell r="D21">
            <v>325030</v>
          </cell>
          <cell r="F21">
            <v>974043</v>
          </cell>
        </row>
        <row r="23">
          <cell r="D23">
            <v>165627</v>
          </cell>
          <cell r="F23">
            <v>495403</v>
          </cell>
        </row>
        <row r="24">
          <cell r="D24">
            <v>465374</v>
          </cell>
          <cell r="F24">
            <v>1389729</v>
          </cell>
        </row>
        <row r="26">
          <cell r="D26">
            <v>1468426</v>
          </cell>
          <cell r="F26">
            <v>4181618</v>
          </cell>
        </row>
        <row r="27">
          <cell r="D27">
            <v>130411</v>
          </cell>
          <cell r="F27">
            <v>386822</v>
          </cell>
        </row>
        <row r="28">
          <cell r="D28">
            <v>230073</v>
          </cell>
          <cell r="F28">
            <v>691696</v>
          </cell>
        </row>
        <row r="32">
          <cell r="D32">
            <v>61453</v>
          </cell>
          <cell r="F32">
            <v>222715</v>
          </cell>
        </row>
        <row r="33">
          <cell r="D33">
            <v>29952</v>
          </cell>
          <cell r="F33">
            <v>67652</v>
          </cell>
        </row>
        <row r="34">
          <cell r="D34">
            <v>21201</v>
          </cell>
          <cell r="F34">
            <v>96445</v>
          </cell>
        </row>
        <row r="36">
          <cell r="D36">
            <v>3851</v>
          </cell>
          <cell r="F36">
            <v>18068</v>
          </cell>
        </row>
        <row r="40">
          <cell r="D40">
            <v>11864</v>
          </cell>
          <cell r="F40">
            <v>36586</v>
          </cell>
        </row>
        <row r="41">
          <cell r="D41">
            <v>80</v>
          </cell>
          <cell r="F41">
            <v>22872</v>
          </cell>
        </row>
        <row r="42">
          <cell r="D42">
            <v>321</v>
          </cell>
          <cell r="F42">
            <v>963</v>
          </cell>
        </row>
        <row r="45">
          <cell r="D45">
            <v>2456865</v>
          </cell>
          <cell r="F45">
            <v>7002453</v>
          </cell>
        </row>
        <row r="46">
          <cell r="D46">
            <v>0</v>
          </cell>
          <cell r="F46">
            <v>0</v>
          </cell>
        </row>
        <row r="49">
          <cell r="D49">
            <v>483152</v>
          </cell>
          <cell r="F49">
            <v>1469469</v>
          </cell>
        </row>
        <row r="50">
          <cell r="D50">
            <v>98508</v>
          </cell>
          <cell r="F50">
            <v>159763</v>
          </cell>
        </row>
        <row r="65">
          <cell r="D65">
            <v>0</v>
          </cell>
          <cell r="F65">
            <v>0</v>
          </cell>
        </row>
        <row r="67">
          <cell r="D67">
            <v>0.5759759178213798</v>
          </cell>
          <cell r="F67">
            <v>0.58347022423725636</v>
          </cell>
        </row>
        <row r="68">
          <cell r="D68">
            <v>0.24742563062663317</v>
          </cell>
          <cell r="F68">
            <v>0.25616805523821756</v>
          </cell>
        </row>
        <row r="69">
          <cell r="D69">
            <v>0.28721935771994639</v>
          </cell>
          <cell r="F69">
            <v>0.28426267323543891</v>
          </cell>
        </row>
        <row r="72">
          <cell r="D72">
            <v>2360375</v>
          </cell>
          <cell r="F72">
            <v>6694130</v>
          </cell>
        </row>
        <row r="73">
          <cell r="D73">
            <v>-483152</v>
          </cell>
          <cell r="F73">
            <v>-1469469</v>
          </cell>
        </row>
        <row r="74">
          <cell r="D74">
            <v>-98508</v>
          </cell>
          <cell r="F74">
            <v>-159763</v>
          </cell>
        </row>
        <row r="76">
          <cell r="D76">
            <v>0</v>
          </cell>
        </row>
        <row r="77">
          <cell r="D77">
            <v>1778715</v>
          </cell>
          <cell r="F77">
            <v>5064898</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0-16"/>
      <sheetName val="210-17"/>
    </sheetNames>
    <sheetDataSet>
      <sheetData sheetId="0">
        <row r="25">
          <cell r="E25">
            <v>20243787</v>
          </cell>
        </row>
        <row r="26">
          <cell r="E26">
            <v>24109</v>
          </cell>
        </row>
        <row r="27">
          <cell r="E27">
            <v>44</v>
          </cell>
        </row>
        <row r="28">
          <cell r="E28">
            <v>201074</v>
          </cell>
        </row>
        <row r="29">
          <cell r="E29">
            <v>19934</v>
          </cell>
        </row>
        <row r="30">
          <cell r="E30">
            <v>340147</v>
          </cell>
        </row>
        <row r="31">
          <cell r="E31">
            <v>781837</v>
          </cell>
        </row>
        <row r="32">
          <cell r="E32">
            <v>20267</v>
          </cell>
        </row>
        <row r="37">
          <cell r="E37">
            <v>173118</v>
          </cell>
        </row>
        <row r="42">
          <cell r="E42">
            <v>9115186</v>
          </cell>
        </row>
        <row r="44">
          <cell r="E44">
            <v>21983</v>
          </cell>
        </row>
        <row r="45">
          <cell r="E45">
            <v>161625</v>
          </cell>
        </row>
        <row r="46">
          <cell r="E46"/>
        </row>
        <row r="47">
          <cell r="E47">
            <v>294</v>
          </cell>
        </row>
        <row r="48">
          <cell r="E48">
            <v>3001</v>
          </cell>
        </row>
        <row r="49">
          <cell r="E49"/>
        </row>
        <row r="50">
          <cell r="E50"/>
        </row>
        <row r="51">
          <cell r="E51"/>
        </row>
        <row r="52">
          <cell r="E52">
            <v>136087</v>
          </cell>
        </row>
        <row r="54">
          <cell r="E54">
            <v>108652</v>
          </cell>
        </row>
        <row r="55">
          <cell r="E55">
            <v>92923</v>
          </cell>
        </row>
        <row r="66">
          <cell r="E66">
            <v>26354</v>
          </cell>
        </row>
        <row r="67">
          <cell r="E67">
            <v>9613397</v>
          </cell>
        </row>
      </sheetData>
      <sheetData sheetId="1">
        <row r="10">
          <cell r="E10">
            <v>47431</v>
          </cell>
        </row>
        <row r="12">
          <cell r="E12">
            <v>24717</v>
          </cell>
        </row>
        <row r="13">
          <cell r="E13">
            <v>1284</v>
          </cell>
        </row>
        <row r="14">
          <cell r="E14">
            <v>73432</v>
          </cell>
        </row>
        <row r="15">
          <cell r="E15">
            <v>9539965</v>
          </cell>
        </row>
        <row r="21">
          <cell r="E21">
            <v>9539965</v>
          </cell>
        </row>
        <row r="24">
          <cell r="E24">
            <v>1739734</v>
          </cell>
        </row>
        <row r="25">
          <cell r="E25">
            <v>398343</v>
          </cell>
        </row>
        <row r="26">
          <cell r="E26">
            <v>-28625</v>
          </cell>
        </row>
        <row r="27">
          <cell r="E27">
            <v>116585</v>
          </cell>
        </row>
        <row r="29">
          <cell r="E29">
            <v>7313928</v>
          </cell>
        </row>
        <row r="35">
          <cell r="E35">
            <v>7313928</v>
          </cell>
        </row>
        <row r="43">
          <cell r="E43">
            <v>7313928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
      <sheetName val="410"/>
    </sheetNames>
    <sheetDataSet>
      <sheetData sheetId="0"/>
      <sheetData sheetId="1">
        <row r="106">
          <cell r="K106">
            <v>1161121</v>
          </cell>
        </row>
        <row r="107">
          <cell r="K107">
            <v>394968</v>
          </cell>
        </row>
        <row r="108">
          <cell r="K108">
            <v>125992</v>
          </cell>
        </row>
        <row r="121">
          <cell r="K121">
            <v>3051233</v>
          </cell>
        </row>
        <row r="136">
          <cell r="K136">
            <v>428396</v>
          </cell>
        </row>
        <row r="168">
          <cell r="K168">
            <v>59232</v>
          </cell>
        </row>
        <row r="205">
          <cell r="K205">
            <v>174099</v>
          </cell>
        </row>
        <row r="212">
          <cell r="K212">
            <v>2541180</v>
          </cell>
        </row>
        <row r="233">
          <cell r="K233">
            <v>4132768</v>
          </cell>
        </row>
        <row r="262">
          <cell r="K262">
            <v>747138</v>
          </cell>
        </row>
        <row r="269">
          <cell r="K269">
            <v>81187</v>
          </cell>
        </row>
        <row r="281">
          <cell r="K281">
            <v>384969</v>
          </cell>
        </row>
        <row r="304">
          <cell r="K304">
            <v>258186</v>
          </cell>
        </row>
        <row r="325">
          <cell r="K325">
            <v>1492470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0"/>
    </sheetNames>
    <sheetDataSet>
      <sheetData sheetId="0">
        <row r="24">
          <cell r="E24">
            <v>30299866</v>
          </cell>
        </row>
        <row r="36">
          <cell r="E36">
            <v>7600000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3436-F315-4224-9718-51A51E9E3669}">
  <sheetPr>
    <pageSetUpPr fitToPage="1"/>
  </sheetPr>
  <dimension ref="A1:AA98"/>
  <sheetViews>
    <sheetView tabSelected="1" zoomScale="115" zoomScaleNormal="115" zoomScaleSheetLayoutView="110" workbookViewId="0"/>
  </sheetViews>
  <sheetFormatPr defaultRowHeight="11.25" x14ac:dyDescent="0.2"/>
  <cols>
    <col min="1" max="1" width="55.7109375" style="3" customWidth="1"/>
    <col min="2" max="2" width="2" style="3" customWidth="1"/>
    <col min="3" max="3" width="5.28515625" style="3" customWidth="1"/>
    <col min="4" max="7" width="13.85546875" style="3" customWidth="1"/>
    <col min="8" max="8" width="4.42578125" style="3" customWidth="1"/>
    <col min="9" max="9" width="13.5703125" style="3" hidden="1" customWidth="1"/>
    <col min="10" max="10" width="14.28515625" style="3" hidden="1" customWidth="1"/>
    <col min="11" max="11" width="9.140625" style="3" hidden="1" customWidth="1"/>
    <col min="12" max="12" width="1.28515625" style="3" hidden="1" customWidth="1"/>
    <col min="13" max="13" width="9.140625" style="3" customWidth="1"/>
    <col min="14" max="14" width="3.28515625" style="5" customWidth="1"/>
    <col min="15" max="15" width="10" style="5" customWidth="1"/>
    <col min="16" max="18" width="9.140625" style="3" customWidth="1"/>
    <col min="19" max="19" width="3.28515625" style="3" customWidth="1"/>
    <col min="20" max="20" width="10" style="3" customWidth="1"/>
    <col min="21" max="21" width="9.140625" style="3" customWidth="1"/>
    <col min="22" max="16384" width="9.140625" style="3"/>
  </cols>
  <sheetData>
    <row r="1" spans="1:27" ht="12" x14ac:dyDescent="0.2">
      <c r="A1" s="1" t="s">
        <v>0</v>
      </c>
      <c r="B1" s="1"/>
      <c r="C1" s="1"/>
      <c r="D1" s="1"/>
      <c r="E1" s="1"/>
      <c r="F1" s="1"/>
      <c r="G1" s="2" t="s">
        <v>1</v>
      </c>
    </row>
    <row r="2" spans="1:27" x14ac:dyDescent="0.2">
      <c r="A2" s="4" t="s">
        <v>2</v>
      </c>
      <c r="B2" s="5"/>
      <c r="C2" s="5"/>
      <c r="D2" s="5"/>
      <c r="E2" s="5"/>
    </row>
    <row r="3" spans="1:27" ht="12.75" customHeight="1" x14ac:dyDescent="0.2">
      <c r="A3" s="3" t="s">
        <v>3</v>
      </c>
      <c r="B3" s="6"/>
      <c r="C3" s="97"/>
      <c r="D3" s="97"/>
      <c r="E3" s="97"/>
      <c r="F3" s="7" t="s">
        <v>4</v>
      </c>
      <c r="G3" s="7"/>
    </row>
    <row r="4" spans="1:27" ht="12.75" customHeight="1" x14ac:dyDescent="0.2">
      <c r="A4" s="3" t="s">
        <v>5</v>
      </c>
      <c r="F4" s="7" t="s">
        <v>6</v>
      </c>
      <c r="G4" s="7"/>
    </row>
    <row r="5" spans="1:27" ht="12.75" customHeight="1" x14ac:dyDescent="0.2">
      <c r="A5" s="3" t="s">
        <v>7</v>
      </c>
    </row>
    <row r="6" spans="1:27" ht="12.75" customHeight="1" x14ac:dyDescent="0.2">
      <c r="C6" s="3" t="s">
        <v>8</v>
      </c>
      <c r="D6" s="97"/>
      <c r="E6" s="8" t="s">
        <v>9</v>
      </c>
      <c r="F6" s="3" t="s">
        <v>101</v>
      </c>
      <c r="G6" s="3" t="s">
        <v>102</v>
      </c>
    </row>
    <row r="7" spans="1:27" ht="12.75" customHeight="1" x14ac:dyDescent="0.2">
      <c r="A7" s="5"/>
      <c r="C7" s="3" t="s">
        <v>10</v>
      </c>
      <c r="D7" s="97"/>
      <c r="E7" s="98">
        <v>44834</v>
      </c>
      <c r="F7" s="6" t="s">
        <v>11</v>
      </c>
      <c r="G7" s="8" t="s">
        <v>12</v>
      </c>
    </row>
    <row r="8" spans="1:27" ht="6" customHeight="1" x14ac:dyDescent="0.2">
      <c r="C8" s="8"/>
      <c r="D8" s="8"/>
      <c r="E8" s="8"/>
      <c r="F8" s="8"/>
      <c r="G8" s="8"/>
    </row>
    <row r="9" spans="1:27" ht="12.75" customHeight="1" thickBot="1" x14ac:dyDescent="0.25">
      <c r="A9" s="9" t="s">
        <v>13</v>
      </c>
      <c r="B9" s="10"/>
      <c r="C9" s="11"/>
      <c r="D9" s="12" t="s">
        <v>14</v>
      </c>
      <c r="E9" s="13"/>
      <c r="F9" s="14" t="s">
        <v>15</v>
      </c>
      <c r="G9" s="15"/>
      <c r="H9" s="16"/>
    </row>
    <row r="10" spans="1:27" ht="12.75" customHeight="1" x14ac:dyDescent="0.2">
      <c r="A10" s="17" t="s">
        <v>16</v>
      </c>
      <c r="B10" s="18"/>
      <c r="C10" s="19" t="s">
        <v>17</v>
      </c>
      <c r="D10" s="20" t="s">
        <v>18</v>
      </c>
      <c r="E10" s="20" t="s">
        <v>19</v>
      </c>
      <c r="F10" s="20" t="s">
        <v>18</v>
      </c>
      <c r="G10" s="20" t="s">
        <v>19</v>
      </c>
      <c r="H10" s="16"/>
    </row>
    <row r="11" spans="1:27" ht="12.75" customHeight="1" x14ac:dyDescent="0.2">
      <c r="A11" s="21" t="s">
        <v>20</v>
      </c>
      <c r="B11" s="22"/>
      <c r="C11" s="23" t="s">
        <v>21</v>
      </c>
      <c r="D11" s="24" t="s">
        <v>22</v>
      </c>
      <c r="E11" s="23" t="s">
        <v>23</v>
      </c>
      <c r="F11" s="24" t="s">
        <v>24</v>
      </c>
      <c r="G11" s="24" t="s">
        <v>25</v>
      </c>
      <c r="H11" s="16"/>
    </row>
    <row r="12" spans="1:27" ht="12.75" customHeight="1" x14ac:dyDescent="0.2">
      <c r="A12" s="25" t="s">
        <v>26</v>
      </c>
      <c r="B12" s="26"/>
      <c r="C12" s="27"/>
      <c r="D12" s="28"/>
      <c r="E12" s="29"/>
      <c r="F12" s="28"/>
      <c r="G12" s="28"/>
      <c r="I12" s="30" t="s">
        <v>27</v>
      </c>
      <c r="J12" s="30" t="s">
        <v>28</v>
      </c>
    </row>
    <row r="13" spans="1:27" ht="12.75" customHeight="1" x14ac:dyDescent="0.2">
      <c r="A13" s="31" t="s">
        <v>29</v>
      </c>
      <c r="B13" s="8"/>
      <c r="C13" s="32">
        <v>1</v>
      </c>
      <c r="D13" s="33">
        <f>'[1]REI WPs'!M8</f>
        <v>6108867</v>
      </c>
      <c r="E13" s="33">
        <f>[2]REI!$D13</f>
        <v>5165351</v>
      </c>
      <c r="F13" s="33">
        <f>'[1]REI WPs'!J8</f>
        <v>17390626</v>
      </c>
      <c r="G13" s="33">
        <f>[2]REI!$F$13</f>
        <v>14946615</v>
      </c>
      <c r="I13" s="34">
        <f>'[3]210-16'!$E$25</f>
        <v>20243787</v>
      </c>
      <c r="J13" s="34">
        <f>+F13-I13</f>
        <v>-2853161</v>
      </c>
      <c r="K13" s="5">
        <v>210</v>
      </c>
      <c r="M13" s="99"/>
      <c r="O13" s="100"/>
      <c r="R13" s="99"/>
      <c r="S13" s="5"/>
      <c r="T13" s="100"/>
      <c r="V13" s="35"/>
      <c r="W13" s="35"/>
      <c r="X13" s="35"/>
      <c r="Y13" s="35"/>
      <c r="AA13" s="35"/>
    </row>
    <row r="14" spans="1:27" ht="12.75" customHeight="1" x14ac:dyDescent="0.2">
      <c r="A14" s="31" t="s">
        <v>30</v>
      </c>
      <c r="B14" s="8"/>
      <c r="C14" s="32">
        <v>2</v>
      </c>
      <c r="D14" s="33">
        <f>'[1]REI WPs'!M9</f>
        <v>12365</v>
      </c>
      <c r="E14" s="33">
        <f>[2]REI!$D14</f>
        <v>9166</v>
      </c>
      <c r="F14" s="33">
        <f>'[1]REI WPs'!J9</f>
        <v>32086</v>
      </c>
      <c r="G14" s="33">
        <f>[2]REI!$F14</f>
        <v>14653</v>
      </c>
      <c r="I14" s="34">
        <f>'[3]210-16'!$E$26</f>
        <v>24109</v>
      </c>
      <c r="J14" s="34">
        <f t="shared" ref="J14:J66" si="0">+F14-I14</f>
        <v>7977</v>
      </c>
      <c r="K14" s="5">
        <v>210</v>
      </c>
      <c r="M14" s="99"/>
      <c r="O14" s="100"/>
      <c r="R14" s="99"/>
      <c r="S14" s="5"/>
      <c r="T14" s="100"/>
      <c r="V14" s="35"/>
      <c r="W14" s="35"/>
      <c r="X14" s="35"/>
      <c r="Y14" s="35"/>
      <c r="AA14" s="35"/>
    </row>
    <row r="15" spans="1:27" ht="12.75" customHeight="1" x14ac:dyDescent="0.2">
      <c r="A15" s="31" t="s">
        <v>31</v>
      </c>
      <c r="B15" s="8"/>
      <c r="C15" s="32">
        <v>3</v>
      </c>
      <c r="D15" s="33">
        <f>'[1]REI WPs'!M10</f>
        <v>5</v>
      </c>
      <c r="E15" s="33">
        <f>[2]REI!$D15</f>
        <v>5</v>
      </c>
      <c r="F15" s="33">
        <f>'[1]REI WPs'!J10</f>
        <v>160</v>
      </c>
      <c r="G15" s="33">
        <f>[2]REI!$F15</f>
        <v>39</v>
      </c>
      <c r="I15" s="34">
        <f>'[3]210-16'!$E$27</f>
        <v>44</v>
      </c>
      <c r="J15" s="34">
        <f t="shared" si="0"/>
        <v>116</v>
      </c>
      <c r="K15" s="5">
        <v>210</v>
      </c>
      <c r="M15" s="99"/>
      <c r="O15" s="100"/>
      <c r="R15" s="99"/>
      <c r="S15" s="5"/>
      <c r="T15" s="100"/>
      <c r="V15" s="35"/>
      <c r="W15" s="35"/>
      <c r="X15" s="35"/>
      <c r="Y15" s="35"/>
      <c r="AA15" s="35"/>
    </row>
    <row r="16" spans="1:27" ht="12.75" customHeight="1" x14ac:dyDescent="0.2">
      <c r="A16" s="31" t="s">
        <v>32</v>
      </c>
      <c r="B16" s="8"/>
      <c r="C16" s="32">
        <v>4</v>
      </c>
      <c r="D16" s="33">
        <f>'[1]REI WPs'!M11+'[1]REI WPs'!M13</f>
        <v>439578</v>
      </c>
      <c r="E16" s="33">
        <f>[2]REI!$D16</f>
        <v>387153</v>
      </c>
      <c r="F16" s="33">
        <f>'[1]REI WPs'!J11+'[1]REI WPs'!J13</f>
        <v>1258010</v>
      </c>
      <c r="G16" s="33">
        <f>[2]REI!$F16</f>
        <v>1094209</v>
      </c>
      <c r="I16" s="34">
        <f>SUM('[3]210-16'!$E$37,'[3]210-16'!$E$28:$E$31)</f>
        <v>1516110</v>
      </c>
      <c r="J16" s="36">
        <f>+F16-I16</f>
        <v>-258100</v>
      </c>
      <c r="K16" s="5">
        <v>210</v>
      </c>
      <c r="M16" s="99"/>
      <c r="O16" s="100"/>
      <c r="R16" s="99"/>
      <c r="S16" s="5"/>
      <c r="T16" s="100"/>
      <c r="V16" s="35"/>
      <c r="W16" s="35"/>
      <c r="X16" s="35"/>
      <c r="Y16" s="35"/>
      <c r="AA16" s="35"/>
    </row>
    <row r="17" spans="1:27" ht="12.75" customHeight="1" x14ac:dyDescent="0.2">
      <c r="A17" s="37" t="s">
        <v>33</v>
      </c>
      <c r="B17" s="38"/>
      <c r="C17" s="39">
        <v>5</v>
      </c>
      <c r="D17" s="33">
        <f>'[1]REI WPs'!M12</f>
        <v>5364</v>
      </c>
      <c r="E17" s="33">
        <f>[2]REI!$D17</f>
        <v>4931</v>
      </c>
      <c r="F17" s="33">
        <f>'[1]REI WPs'!J12</f>
        <v>14584</v>
      </c>
      <c r="G17" s="33">
        <f>[2]REI!$F17</f>
        <v>15676</v>
      </c>
      <c r="I17" s="34">
        <f>'[3]210-16'!$E$32</f>
        <v>20267</v>
      </c>
      <c r="J17" s="34">
        <f t="shared" si="0"/>
        <v>-5683</v>
      </c>
      <c r="K17" s="5">
        <v>210</v>
      </c>
      <c r="M17" s="99"/>
      <c r="O17" s="100"/>
      <c r="R17" s="99"/>
      <c r="S17" s="5"/>
      <c r="T17" s="100"/>
      <c r="V17" s="35"/>
      <c r="W17" s="35"/>
      <c r="X17" s="35"/>
      <c r="Y17" s="35"/>
      <c r="AA17" s="35"/>
    </row>
    <row r="18" spans="1:27" ht="12.75" customHeight="1" thickBot="1" x14ac:dyDescent="0.25">
      <c r="A18" s="40" t="s">
        <v>34</v>
      </c>
      <c r="B18" s="38"/>
      <c r="C18" s="39">
        <v>6</v>
      </c>
      <c r="D18" s="41">
        <f>'[1]REI WPs'!M14</f>
        <v>6566179</v>
      </c>
      <c r="E18" s="33">
        <f>SUM(E13:E17)</f>
        <v>5566606</v>
      </c>
      <c r="F18" s="41">
        <f>'[1]REI WPs'!J14</f>
        <v>18695466</v>
      </c>
      <c r="G18" s="33">
        <f>SUM(G13:G17)</f>
        <v>16071192</v>
      </c>
      <c r="I18" s="42">
        <f>SUM(I13:I17)</f>
        <v>21804317</v>
      </c>
      <c r="J18" s="36">
        <f>+F18-I18</f>
        <v>-3108851</v>
      </c>
      <c r="K18" s="5">
        <v>210</v>
      </c>
      <c r="M18" s="99"/>
      <c r="O18" s="100"/>
      <c r="R18" s="99"/>
      <c r="S18" s="5"/>
      <c r="T18" s="100"/>
      <c r="V18" s="35"/>
      <c r="W18" s="35"/>
      <c r="X18" s="35"/>
      <c r="Y18" s="35"/>
      <c r="AA18" s="35"/>
    </row>
    <row r="19" spans="1:27" ht="12.75" customHeight="1" x14ac:dyDescent="0.2">
      <c r="A19" s="43" t="s">
        <v>35</v>
      </c>
      <c r="B19" s="44"/>
      <c r="C19" s="45"/>
      <c r="D19" s="46"/>
      <c r="E19" s="101"/>
      <c r="F19" s="46"/>
      <c r="G19" s="101"/>
      <c r="H19" s="16"/>
      <c r="I19" s="34"/>
      <c r="J19" s="34"/>
      <c r="M19" s="99"/>
      <c r="O19" s="100"/>
      <c r="R19" s="35"/>
      <c r="S19" s="35"/>
      <c r="V19" s="35"/>
      <c r="W19" s="35"/>
      <c r="X19" s="35"/>
      <c r="Y19" s="35"/>
      <c r="AA19" s="35"/>
    </row>
    <row r="20" spans="1:27" ht="12.75" customHeight="1" x14ac:dyDescent="0.2">
      <c r="A20" s="37" t="s">
        <v>36</v>
      </c>
      <c r="B20" s="38"/>
      <c r="C20" s="39">
        <v>7</v>
      </c>
      <c r="D20" s="33">
        <f>'[1]REI WPs'!M16</f>
        <v>445198</v>
      </c>
      <c r="E20" s="33">
        <f>[2]REI!$D20</f>
        <v>421290</v>
      </c>
      <c r="F20" s="33">
        <f>'[1]REI WPs'!J16</f>
        <v>1326964</v>
      </c>
      <c r="G20" s="33">
        <f>[2]REI!$F20</f>
        <v>1257751</v>
      </c>
      <c r="H20" s="16"/>
      <c r="I20" s="34">
        <f>SUM('[4]410'!$K$106:$K$108)</f>
        <v>1682081</v>
      </c>
      <c r="J20" s="34">
        <f>+F20-I20</f>
        <v>-355117</v>
      </c>
      <c r="K20" s="5">
        <v>410</v>
      </c>
      <c r="M20" s="99"/>
      <c r="O20" s="100"/>
      <c r="R20" s="99"/>
      <c r="S20" s="5"/>
      <c r="T20" s="100"/>
      <c r="V20" s="35"/>
      <c r="W20" s="35"/>
      <c r="X20" s="35"/>
      <c r="Y20" s="35"/>
      <c r="AA20" s="35"/>
    </row>
    <row r="21" spans="1:27" ht="12.75" customHeight="1" x14ac:dyDescent="0.2">
      <c r="A21" s="37" t="s">
        <v>37</v>
      </c>
      <c r="B21" s="38"/>
      <c r="C21" s="39">
        <v>8</v>
      </c>
      <c r="D21" s="33">
        <f>'[1]REI WPs'!M17</f>
        <v>390034</v>
      </c>
      <c r="E21" s="33">
        <f>[2]REI!$D21</f>
        <v>325030</v>
      </c>
      <c r="F21" s="33">
        <f>'[1]REI WPs'!J17</f>
        <v>1105097</v>
      </c>
      <c r="G21" s="33">
        <f>[2]REI!$F21</f>
        <v>974043</v>
      </c>
      <c r="H21" s="16"/>
      <c r="I21" s="34">
        <f>+I22-I20</f>
        <v>1369152</v>
      </c>
      <c r="J21" s="34">
        <f>+F21-I21</f>
        <v>-264055</v>
      </c>
      <c r="K21" s="5">
        <v>410</v>
      </c>
      <c r="M21" s="99"/>
      <c r="O21" s="100"/>
      <c r="R21" s="99"/>
      <c r="S21" s="5"/>
      <c r="T21" s="100"/>
      <c r="V21" s="35"/>
      <c r="W21" s="35"/>
      <c r="X21" s="35"/>
      <c r="Y21" s="35"/>
      <c r="AA21" s="35"/>
    </row>
    <row r="22" spans="1:27" ht="12.75" customHeight="1" x14ac:dyDescent="0.2">
      <c r="A22" s="37" t="s">
        <v>38</v>
      </c>
      <c r="B22" s="38"/>
      <c r="C22" s="39">
        <v>9</v>
      </c>
      <c r="D22" s="33">
        <f>'[1]REI WPs'!M18</f>
        <v>835232</v>
      </c>
      <c r="E22" s="33">
        <f>SUM(E20:E21)</f>
        <v>746320</v>
      </c>
      <c r="F22" s="33">
        <f>'[1]REI WPs'!J18</f>
        <v>2432061</v>
      </c>
      <c r="G22" s="33">
        <f>SUM(G20:G21)</f>
        <v>2231794</v>
      </c>
      <c r="H22" s="16"/>
      <c r="I22" s="34">
        <f>'[4]410'!$K$121</f>
        <v>3051233</v>
      </c>
      <c r="J22" s="34">
        <f t="shared" si="0"/>
        <v>-619172</v>
      </c>
      <c r="K22" s="5">
        <v>410</v>
      </c>
      <c r="M22" s="99"/>
      <c r="O22" s="100"/>
      <c r="R22" s="99"/>
      <c r="S22" s="5"/>
      <c r="T22" s="100"/>
      <c r="V22" s="35"/>
      <c r="W22" s="35"/>
      <c r="X22" s="35"/>
      <c r="Y22" s="35"/>
      <c r="AA22" s="35"/>
    </row>
    <row r="23" spans="1:27" ht="12.75" customHeight="1" x14ac:dyDescent="0.2">
      <c r="A23" s="37" t="s">
        <v>39</v>
      </c>
      <c r="B23" s="38"/>
      <c r="C23" s="39">
        <v>10</v>
      </c>
      <c r="D23" s="33">
        <f>'[1]REI WPs'!M19</f>
        <v>156173</v>
      </c>
      <c r="E23" s="33">
        <f>[2]REI!$D23</f>
        <v>165627</v>
      </c>
      <c r="F23" s="33">
        <f>'[1]REI WPs'!J19</f>
        <v>464121</v>
      </c>
      <c r="G23" s="33">
        <f>[2]REI!$F23</f>
        <v>495403</v>
      </c>
      <c r="H23" s="16"/>
      <c r="I23" s="34">
        <f>'[4]410'!$K$205+'[4]410'!$K$168+'[4]410'!$K$136</f>
        <v>661727</v>
      </c>
      <c r="J23" s="34">
        <f t="shared" si="0"/>
        <v>-197606</v>
      </c>
      <c r="K23" s="5">
        <v>410</v>
      </c>
      <c r="M23" s="99"/>
      <c r="O23" s="100"/>
      <c r="R23" s="99"/>
      <c r="S23" s="5"/>
      <c r="T23" s="100"/>
      <c r="V23" s="35"/>
      <c r="W23" s="35"/>
      <c r="X23" s="35"/>
      <c r="Y23" s="35"/>
      <c r="AA23" s="35"/>
    </row>
    <row r="24" spans="1:27" ht="12.75" customHeight="1" x14ac:dyDescent="0.2">
      <c r="A24" s="37" t="s">
        <v>40</v>
      </c>
      <c r="B24" s="38"/>
      <c r="C24" s="39">
        <v>11</v>
      </c>
      <c r="D24" s="33">
        <f>'[1]REI WPs'!M20</f>
        <v>598864</v>
      </c>
      <c r="E24" s="33">
        <f>[2]REI!$D24</f>
        <v>465374</v>
      </c>
      <c r="F24" s="33">
        <f>'[1]REI WPs'!J20</f>
        <v>1630013</v>
      </c>
      <c r="G24" s="33">
        <f>[2]REI!$F24</f>
        <v>1389729</v>
      </c>
      <c r="H24" s="16"/>
      <c r="I24" s="34">
        <f>+I25-I23</f>
        <v>1879453</v>
      </c>
      <c r="J24" s="34">
        <f t="shared" si="0"/>
        <v>-249440</v>
      </c>
      <c r="K24" s="5">
        <v>410</v>
      </c>
      <c r="M24" s="99"/>
      <c r="O24" s="100"/>
      <c r="R24" s="99"/>
      <c r="S24" s="5"/>
      <c r="T24" s="100"/>
      <c r="V24" s="35"/>
      <c r="W24" s="35"/>
      <c r="X24" s="35"/>
      <c r="Y24" s="35"/>
      <c r="AA24" s="35"/>
    </row>
    <row r="25" spans="1:27" ht="12.75" customHeight="1" x14ac:dyDescent="0.2">
      <c r="A25" s="37" t="s">
        <v>41</v>
      </c>
      <c r="B25" s="38"/>
      <c r="C25" s="39">
        <v>12</v>
      </c>
      <c r="D25" s="33">
        <f>'[1]REI WPs'!M21</f>
        <v>755037</v>
      </c>
      <c r="E25" s="47">
        <f>SUM(E23:E24)</f>
        <v>631001</v>
      </c>
      <c r="F25" s="33">
        <f>'[1]REI WPs'!J21</f>
        <v>2094134</v>
      </c>
      <c r="G25" s="33">
        <f>SUM(G23:G24)</f>
        <v>1885132</v>
      </c>
      <c r="H25" s="16"/>
      <c r="I25" s="34">
        <f>'[4]410'!$K$212</f>
        <v>2541180</v>
      </c>
      <c r="J25" s="34">
        <f t="shared" si="0"/>
        <v>-447046</v>
      </c>
      <c r="K25" s="5">
        <v>410</v>
      </c>
      <c r="M25" s="99"/>
      <c r="O25" s="100"/>
      <c r="R25" s="99"/>
      <c r="S25" s="5"/>
      <c r="T25" s="100"/>
      <c r="V25" s="35"/>
      <c r="W25" s="35"/>
      <c r="X25" s="35"/>
      <c r="Y25" s="35"/>
      <c r="AA25" s="35"/>
    </row>
    <row r="26" spans="1:27" ht="12.75" customHeight="1" x14ac:dyDescent="0.2">
      <c r="A26" s="37" t="s">
        <v>42</v>
      </c>
      <c r="B26" s="38"/>
      <c r="C26" s="39">
        <v>13</v>
      </c>
      <c r="D26" s="33">
        <f>'[1]REI WPs'!M22</f>
        <v>1856664</v>
      </c>
      <c r="E26" s="33">
        <f>[2]REI!$D26</f>
        <v>1468426</v>
      </c>
      <c r="F26" s="33">
        <f>'[1]REI WPs'!J22</f>
        <v>5124155</v>
      </c>
      <c r="G26" s="33">
        <f>[2]REI!$F26</f>
        <v>4181618</v>
      </c>
      <c r="H26" s="16"/>
      <c r="I26" s="34">
        <f>'[4]410'!$K$269+'[4]410'!$K$262+'[4]410'!$K$233</f>
        <v>4961093</v>
      </c>
      <c r="J26" s="34">
        <f t="shared" si="0"/>
        <v>163062</v>
      </c>
      <c r="K26" s="5">
        <v>410</v>
      </c>
      <c r="M26" s="99"/>
      <c r="O26" s="100"/>
      <c r="R26" s="99"/>
      <c r="S26" s="5"/>
      <c r="T26" s="100"/>
      <c r="V26" s="35"/>
      <c r="W26" s="35"/>
      <c r="X26" s="35"/>
      <c r="Y26" s="35"/>
      <c r="AA26" s="35"/>
    </row>
    <row r="27" spans="1:27" ht="12.75" customHeight="1" x14ac:dyDescent="0.2">
      <c r="A27" s="37" t="s">
        <v>43</v>
      </c>
      <c r="B27" s="38"/>
      <c r="C27" s="39">
        <v>14</v>
      </c>
      <c r="D27" s="33">
        <f>'[1]REI WPs'!M23</f>
        <v>168338</v>
      </c>
      <c r="E27" s="33">
        <f>[2]REI!$D27</f>
        <v>130411</v>
      </c>
      <c r="F27" s="33">
        <f>'[1]REI WPs'!J23</f>
        <v>500041</v>
      </c>
      <c r="G27" s="33">
        <f>[2]REI!$F27</f>
        <v>386822</v>
      </c>
      <c r="H27" s="16"/>
      <c r="I27" s="34">
        <f>'[4]410'!$K$281+'[4]410'!$K$304</f>
        <v>643155</v>
      </c>
      <c r="J27" s="34">
        <f t="shared" si="0"/>
        <v>-143114</v>
      </c>
      <c r="K27" s="5">
        <v>410</v>
      </c>
      <c r="M27" s="99"/>
      <c r="O27" s="100"/>
      <c r="R27" s="99"/>
      <c r="S27" s="5"/>
      <c r="T27" s="100"/>
      <c r="V27" s="35"/>
      <c r="W27" s="35"/>
      <c r="X27" s="35"/>
      <c r="Y27" s="35"/>
      <c r="AA27" s="35"/>
    </row>
    <row r="28" spans="1:27" ht="12.75" customHeight="1" x14ac:dyDescent="0.2">
      <c r="A28" s="37" t="s">
        <v>44</v>
      </c>
      <c r="B28" s="38"/>
      <c r="C28" s="39">
        <v>15</v>
      </c>
      <c r="D28" s="33">
        <f>'[1]REI WPs'!M24</f>
        <v>416078</v>
      </c>
      <c r="E28" s="33">
        <f>[2]REI!$D28</f>
        <v>230073</v>
      </c>
      <c r="F28" s="33">
        <f>'[1]REI WPs'!J24</f>
        <v>1269754</v>
      </c>
      <c r="G28" s="33">
        <f>[2]REI!$F28</f>
        <v>691696</v>
      </c>
      <c r="H28" s="16"/>
      <c r="I28" s="34">
        <f>'[4]410'!$K$325</f>
        <v>1492470</v>
      </c>
      <c r="J28" s="48">
        <f>+F28-I28</f>
        <v>-222716</v>
      </c>
      <c r="K28" s="5">
        <v>410</v>
      </c>
      <c r="M28" s="99"/>
      <c r="O28" s="100"/>
      <c r="R28" s="99"/>
      <c r="S28" s="5"/>
      <c r="T28" s="100"/>
      <c r="V28" s="35"/>
      <c r="W28" s="35"/>
      <c r="X28" s="35"/>
      <c r="Y28" s="35"/>
      <c r="AA28" s="35"/>
    </row>
    <row r="29" spans="1:27" ht="12.75" customHeight="1" x14ac:dyDescent="0.2">
      <c r="A29" s="40" t="s">
        <v>45</v>
      </c>
      <c r="B29" s="38"/>
      <c r="C29" s="39">
        <v>16</v>
      </c>
      <c r="D29" s="33">
        <f>'[1]REI WPs'!M25</f>
        <v>4031349</v>
      </c>
      <c r="E29" s="47">
        <f>+E22+E25+SUM(E26:E28)</f>
        <v>3206231</v>
      </c>
      <c r="F29" s="33">
        <f>'[1]REI WPs'!J25</f>
        <v>11420145</v>
      </c>
      <c r="G29" s="33">
        <f>+G22+G25+SUM(G26:G28)</f>
        <v>9377062</v>
      </c>
      <c r="H29" s="16"/>
      <c r="I29" s="34">
        <f>I22+I25+I26+I27+I28</f>
        <v>12689131</v>
      </c>
      <c r="J29" s="34">
        <f t="shared" si="0"/>
        <v>-1268986</v>
      </c>
      <c r="K29" s="5">
        <v>410</v>
      </c>
      <c r="M29" s="99"/>
      <c r="O29" s="100"/>
      <c r="R29" s="99"/>
      <c r="S29" s="5"/>
      <c r="T29" s="100"/>
      <c r="V29" s="35"/>
      <c r="W29" s="35"/>
      <c r="X29" s="35"/>
      <c r="Y29" s="35"/>
      <c r="AA29" s="35"/>
    </row>
    <row r="30" spans="1:27" ht="12.75" customHeight="1" x14ac:dyDescent="0.2">
      <c r="A30" s="43" t="s">
        <v>46</v>
      </c>
      <c r="B30" s="44"/>
      <c r="C30" s="45"/>
      <c r="D30" s="49"/>
      <c r="E30" s="102"/>
      <c r="F30" s="49"/>
      <c r="G30" s="49"/>
      <c r="H30" s="16"/>
      <c r="I30" s="34"/>
      <c r="J30" s="34"/>
      <c r="M30" s="99"/>
      <c r="O30" s="100"/>
      <c r="R30" s="35"/>
      <c r="S30" s="35"/>
      <c r="V30" s="35"/>
      <c r="W30" s="35"/>
      <c r="X30" s="35"/>
      <c r="Y30" s="35"/>
      <c r="AA30" s="35"/>
    </row>
    <row r="31" spans="1:27" ht="12.75" customHeight="1" x14ac:dyDescent="0.2">
      <c r="A31" s="40" t="s">
        <v>47</v>
      </c>
      <c r="B31" s="38"/>
      <c r="C31" s="39">
        <v>17</v>
      </c>
      <c r="D31" s="33">
        <f>'[1]REI WPs'!M27</f>
        <v>2534830</v>
      </c>
      <c r="E31" s="47">
        <f>+E18-E29</f>
        <v>2360375</v>
      </c>
      <c r="F31" s="33">
        <f>'[1]REI WPs'!J27</f>
        <v>7275321</v>
      </c>
      <c r="G31" s="33">
        <f>+G18-G29</f>
        <v>6694130</v>
      </c>
      <c r="H31" s="16"/>
      <c r="I31" s="34">
        <f>'[3]210-16'!$E$42</f>
        <v>9115186</v>
      </c>
      <c r="J31" s="48">
        <f>+F31-I31</f>
        <v>-1839865</v>
      </c>
      <c r="K31" s="5">
        <v>210</v>
      </c>
      <c r="M31" s="99"/>
      <c r="O31" s="100"/>
      <c r="R31" s="99"/>
      <c r="S31" s="5"/>
      <c r="T31" s="100"/>
      <c r="V31" s="35"/>
      <c r="W31" s="35"/>
      <c r="X31" s="35"/>
      <c r="Y31" s="35"/>
      <c r="AA31" s="35"/>
    </row>
    <row r="32" spans="1:27" ht="12.75" customHeight="1" x14ac:dyDescent="0.2">
      <c r="A32" s="37" t="s">
        <v>48</v>
      </c>
      <c r="B32" s="50"/>
      <c r="C32" s="39">
        <v>18</v>
      </c>
      <c r="D32" s="33">
        <f>'[1]REI WPs'!M29</f>
        <v>111604</v>
      </c>
      <c r="E32" s="33">
        <f>[2]REI!$D32</f>
        <v>61453</v>
      </c>
      <c r="F32" s="33">
        <f>'[1]REI WPs'!J29</f>
        <v>332698</v>
      </c>
      <c r="G32" s="33">
        <f>[2]REI!$F32</f>
        <v>222715</v>
      </c>
      <c r="H32" s="16"/>
      <c r="I32" s="34">
        <f>SUM('[3]210-16'!$E$44:$E$52)</f>
        <v>322990</v>
      </c>
      <c r="J32" s="34">
        <f>+F32-I32</f>
        <v>9708</v>
      </c>
      <c r="K32" s="5">
        <v>210</v>
      </c>
      <c r="M32" s="99"/>
      <c r="O32" s="100"/>
      <c r="Q32" s="35"/>
      <c r="R32" s="99"/>
      <c r="S32" s="5"/>
      <c r="T32" s="100"/>
      <c r="V32" s="35"/>
      <c r="W32" s="35"/>
      <c r="X32" s="35"/>
      <c r="Y32" s="35"/>
      <c r="AA32" s="35"/>
    </row>
    <row r="33" spans="1:27" ht="12.75" customHeight="1" x14ac:dyDescent="0.2">
      <c r="A33" s="51" t="s">
        <v>49</v>
      </c>
      <c r="B33" s="52"/>
      <c r="C33" s="53">
        <v>19</v>
      </c>
      <c r="D33" s="33">
        <f>'[1]REI WPs'!M31</f>
        <v>64127</v>
      </c>
      <c r="E33" s="33">
        <f>[2]REI!$D33</f>
        <v>29952</v>
      </c>
      <c r="F33" s="33">
        <f>'[1]REI WPs'!J31</f>
        <v>154627</v>
      </c>
      <c r="G33" s="33">
        <f>[2]REI!$F33</f>
        <v>67652</v>
      </c>
      <c r="H33" s="16"/>
      <c r="I33" s="34">
        <f>'[3]210-16'!$E$54</f>
        <v>108652</v>
      </c>
      <c r="J33" s="34">
        <f t="shared" si="0"/>
        <v>45975</v>
      </c>
      <c r="K33" s="5">
        <v>210</v>
      </c>
      <c r="M33" s="99"/>
      <c r="O33" s="100"/>
      <c r="R33" s="99"/>
      <c r="S33" s="5"/>
      <c r="T33" s="100"/>
      <c r="V33" s="35"/>
      <c r="W33" s="35"/>
      <c r="X33" s="35"/>
      <c r="Y33" s="35"/>
      <c r="AA33" s="35"/>
    </row>
    <row r="34" spans="1:27" ht="12.75" customHeight="1" x14ac:dyDescent="0.2">
      <c r="A34" s="37" t="s">
        <v>50</v>
      </c>
      <c r="B34" s="38"/>
      <c r="C34" s="39">
        <v>20</v>
      </c>
      <c r="D34" s="33">
        <f>'[1]REI WPs'!M32</f>
        <v>18996</v>
      </c>
      <c r="E34" s="33">
        <f>[2]REI!$D34</f>
        <v>21201</v>
      </c>
      <c r="F34" s="33">
        <f>'[1]REI WPs'!J32</f>
        <v>23601</v>
      </c>
      <c r="G34" s="33">
        <f>[2]REI!$F34</f>
        <v>96445</v>
      </c>
      <c r="H34" s="16"/>
      <c r="I34" s="34">
        <f>'[3]210-16'!$E$55</f>
        <v>92923</v>
      </c>
      <c r="J34" s="34">
        <f t="shared" si="0"/>
        <v>-69322</v>
      </c>
      <c r="K34" s="5">
        <v>210</v>
      </c>
      <c r="M34" s="99"/>
      <c r="O34" s="100"/>
      <c r="R34" s="99"/>
      <c r="S34" s="5"/>
      <c r="T34" s="100"/>
      <c r="V34" s="35"/>
      <c r="W34" s="35"/>
      <c r="X34" s="35"/>
      <c r="Y34" s="35"/>
      <c r="AA34" s="35"/>
    </row>
    <row r="35" spans="1:27" ht="12.75" customHeight="1" x14ac:dyDescent="0.2">
      <c r="A35" s="40" t="s">
        <v>51</v>
      </c>
      <c r="B35" s="38"/>
      <c r="C35" s="39">
        <v>21</v>
      </c>
      <c r="D35" s="33">
        <f>'[1]REI WPs'!M33</f>
        <v>83123</v>
      </c>
      <c r="E35" s="54">
        <f>+SUM(E33:E34)</f>
        <v>51153</v>
      </c>
      <c r="F35" s="33">
        <f>'[1]REI WPs'!J33</f>
        <v>178228</v>
      </c>
      <c r="G35" s="54">
        <f>+SUM(G33:G34)</f>
        <v>164097</v>
      </c>
      <c r="H35" s="16"/>
      <c r="I35" s="34">
        <f>+I33+I34</f>
        <v>201575</v>
      </c>
      <c r="J35" s="34">
        <f t="shared" si="0"/>
        <v>-23347</v>
      </c>
      <c r="K35" s="5">
        <v>210</v>
      </c>
      <c r="M35" s="99"/>
      <c r="O35" s="100"/>
      <c r="R35" s="99"/>
      <c r="S35" s="5"/>
      <c r="T35" s="100"/>
      <c r="V35" s="35"/>
      <c r="W35" s="35"/>
      <c r="X35" s="35"/>
      <c r="Y35" s="35"/>
      <c r="AA35" s="35"/>
    </row>
    <row r="36" spans="1:27" ht="12.75" customHeight="1" x14ac:dyDescent="0.2">
      <c r="A36" s="55" t="s">
        <v>52</v>
      </c>
      <c r="B36" s="50"/>
      <c r="C36" s="56">
        <v>22</v>
      </c>
      <c r="D36" s="46">
        <f>-'[1]REI WPs'!M34</f>
        <v>-9688</v>
      </c>
      <c r="E36" s="57">
        <f>[2]REI!$D36</f>
        <v>3851</v>
      </c>
      <c r="F36" s="57">
        <f>-'[1]REI WPs'!J34</f>
        <v>-7180</v>
      </c>
      <c r="G36" s="46">
        <f>[2]REI!$F36</f>
        <v>18068</v>
      </c>
      <c r="H36" s="16"/>
      <c r="I36" s="34">
        <f>'[3]210-16'!$E$66</f>
        <v>26354</v>
      </c>
      <c r="J36" s="34">
        <f t="shared" si="0"/>
        <v>-33534</v>
      </c>
      <c r="K36" s="5">
        <v>210</v>
      </c>
      <c r="M36" s="99"/>
      <c r="O36" s="100"/>
      <c r="R36" s="99"/>
      <c r="S36" s="5"/>
      <c r="T36" s="100"/>
      <c r="V36" s="35"/>
      <c r="W36" s="35"/>
      <c r="X36" s="35"/>
      <c r="Y36" s="35"/>
      <c r="AA36" s="35"/>
    </row>
    <row r="37" spans="1:27" ht="12.75" customHeight="1" x14ac:dyDescent="0.2">
      <c r="A37" s="37" t="s">
        <v>53</v>
      </c>
      <c r="B37" s="38"/>
      <c r="C37" s="39"/>
      <c r="D37" s="58"/>
      <c r="E37" s="58"/>
      <c r="F37" s="58"/>
      <c r="G37" s="58"/>
      <c r="H37" s="16"/>
      <c r="I37" s="34"/>
      <c r="J37" s="34"/>
      <c r="M37" s="99"/>
      <c r="O37" s="100"/>
      <c r="R37" s="35"/>
      <c r="S37" s="35"/>
      <c r="V37" s="35"/>
      <c r="W37" s="35"/>
      <c r="X37" s="35"/>
      <c r="Y37" s="35"/>
      <c r="AA37" s="35"/>
    </row>
    <row r="38" spans="1:27" ht="12.75" customHeight="1" x14ac:dyDescent="0.2">
      <c r="A38" s="40" t="s">
        <v>54</v>
      </c>
      <c r="B38" s="38"/>
      <c r="C38" s="39">
        <v>23</v>
      </c>
      <c r="D38" s="33">
        <f>'[1]REI WPs'!M35</f>
        <v>2739245</v>
      </c>
      <c r="E38" s="47">
        <f>+E31+E32+E35-E36</f>
        <v>2469130</v>
      </c>
      <c r="F38" s="33">
        <f>'[1]REI WPs'!J35</f>
        <v>7793427</v>
      </c>
      <c r="G38" s="33">
        <f>+G31+G32+G35-G36</f>
        <v>7062874</v>
      </c>
      <c r="H38" s="16"/>
      <c r="I38" s="34">
        <f>'[3]210-16'!$E$67</f>
        <v>9613397</v>
      </c>
      <c r="J38" s="34">
        <f t="shared" si="0"/>
        <v>-1819970</v>
      </c>
      <c r="K38" s="5">
        <v>210</v>
      </c>
      <c r="M38" s="99"/>
      <c r="O38" s="100"/>
      <c r="R38" s="99"/>
      <c r="S38" s="5"/>
      <c r="T38" s="100"/>
      <c r="V38" s="35"/>
      <c r="W38" s="35"/>
      <c r="X38" s="35"/>
      <c r="Y38" s="35"/>
      <c r="AA38" s="35"/>
    </row>
    <row r="39" spans="1:27" ht="12.75" customHeight="1" x14ac:dyDescent="0.2">
      <c r="A39" s="43" t="s">
        <v>55</v>
      </c>
      <c r="B39" s="44"/>
      <c r="C39" s="45"/>
      <c r="D39" s="49"/>
      <c r="E39" s="102"/>
      <c r="F39" s="49"/>
      <c r="G39" s="49"/>
      <c r="H39" s="16"/>
      <c r="I39" s="34"/>
      <c r="J39" s="34">
        <f t="shared" si="0"/>
        <v>0</v>
      </c>
      <c r="M39" s="99"/>
      <c r="O39" s="100"/>
      <c r="R39" s="35"/>
      <c r="S39" s="35"/>
      <c r="V39" s="35"/>
      <c r="W39" s="35"/>
      <c r="X39" s="35"/>
      <c r="Y39" s="35"/>
      <c r="AA39" s="35"/>
    </row>
    <row r="40" spans="1:27" ht="12.75" customHeight="1" x14ac:dyDescent="0.2">
      <c r="A40" s="37" t="s">
        <v>56</v>
      </c>
      <c r="B40" s="38"/>
      <c r="C40" s="39">
        <v>24</v>
      </c>
      <c r="D40" s="33">
        <f>'[1]REI WPs'!M36</f>
        <v>11545</v>
      </c>
      <c r="E40" s="33">
        <f>[2]REI!$D40</f>
        <v>11864</v>
      </c>
      <c r="F40" s="33">
        <f>'[1]REI WPs'!J36</f>
        <v>32207</v>
      </c>
      <c r="G40" s="33">
        <f>[2]REI!$F40</f>
        <v>36586</v>
      </c>
      <c r="H40" s="16"/>
      <c r="I40" s="34">
        <f>'[3]210-17'!$E$10</f>
        <v>47431</v>
      </c>
      <c r="J40" s="34">
        <f t="shared" si="0"/>
        <v>-15224</v>
      </c>
      <c r="K40" s="5">
        <v>210</v>
      </c>
      <c r="M40" s="99"/>
      <c r="O40" s="100"/>
      <c r="R40" s="99"/>
      <c r="S40" s="5"/>
      <c r="T40" s="100"/>
      <c r="V40" s="35"/>
      <c r="W40" s="35"/>
      <c r="X40" s="35"/>
      <c r="Y40" s="35"/>
      <c r="AA40" s="35"/>
    </row>
    <row r="41" spans="1:27" ht="12.75" customHeight="1" x14ac:dyDescent="0.2">
      <c r="A41" s="37" t="s">
        <v>57</v>
      </c>
      <c r="B41" s="38"/>
      <c r="C41" s="39">
        <v>25</v>
      </c>
      <c r="D41" s="33">
        <f>'[1]REI WPs'!M37</f>
        <v>12602</v>
      </c>
      <c r="E41" s="33">
        <f>[2]REI!$D41</f>
        <v>80</v>
      </c>
      <c r="F41" s="33">
        <f>'[1]REI WPs'!J37</f>
        <v>52893</v>
      </c>
      <c r="G41" s="33">
        <f>[2]REI!$F41</f>
        <v>22872</v>
      </c>
      <c r="H41" s="16"/>
      <c r="I41" s="34">
        <f>'[3]210-17'!$E$12</f>
        <v>24717</v>
      </c>
      <c r="J41" s="34">
        <f t="shared" si="0"/>
        <v>28176</v>
      </c>
      <c r="K41" s="5">
        <v>210</v>
      </c>
      <c r="M41" s="99"/>
      <c r="O41" s="100"/>
      <c r="Q41" s="35"/>
      <c r="R41" s="99"/>
      <c r="S41" s="5"/>
      <c r="T41" s="100"/>
      <c r="V41" s="35"/>
      <c r="W41" s="35"/>
      <c r="X41" s="35"/>
      <c r="Y41" s="35"/>
      <c r="AA41" s="35"/>
    </row>
    <row r="42" spans="1:27" ht="12.75" customHeight="1" x14ac:dyDescent="0.2">
      <c r="A42" s="37" t="s">
        <v>58</v>
      </c>
      <c r="B42" s="38"/>
      <c r="C42" s="39">
        <v>26</v>
      </c>
      <c r="D42" s="33">
        <f>'[1]REI WPs'!M38</f>
        <v>312</v>
      </c>
      <c r="E42" s="33">
        <f>[2]REI!$D42</f>
        <v>321</v>
      </c>
      <c r="F42" s="33">
        <f>'[1]REI WPs'!J38</f>
        <v>946</v>
      </c>
      <c r="G42" s="33">
        <f>[2]REI!$F42</f>
        <v>963</v>
      </c>
      <c r="H42" s="16"/>
      <c r="I42" s="34">
        <f>'[3]210-17'!$E$13</f>
        <v>1284</v>
      </c>
      <c r="J42" s="34">
        <f t="shared" si="0"/>
        <v>-338</v>
      </c>
      <c r="K42" s="5">
        <v>210</v>
      </c>
      <c r="M42" s="99"/>
      <c r="O42" s="100"/>
      <c r="R42" s="99"/>
      <c r="S42" s="5"/>
      <c r="T42" s="100"/>
      <c r="V42" s="35"/>
      <c r="W42" s="35"/>
      <c r="X42" s="35"/>
      <c r="Y42" s="35"/>
      <c r="AA42" s="35"/>
    </row>
    <row r="43" spans="1:27" ht="12.75" customHeight="1" x14ac:dyDescent="0.2">
      <c r="A43" s="40" t="s">
        <v>59</v>
      </c>
      <c r="B43" s="38"/>
      <c r="C43" s="39">
        <v>27</v>
      </c>
      <c r="D43" s="33">
        <f>'[1]REI WPs'!M39</f>
        <v>24459</v>
      </c>
      <c r="E43" s="47">
        <f>SUM(E40:E42)</f>
        <v>12265</v>
      </c>
      <c r="F43" s="33">
        <f>'[1]REI WPs'!J39</f>
        <v>86046</v>
      </c>
      <c r="G43" s="33">
        <f>SUM(G40:G42)</f>
        <v>60421</v>
      </c>
      <c r="H43" s="16"/>
      <c r="I43" s="34">
        <f>'[3]210-17'!$E$14</f>
        <v>73432</v>
      </c>
      <c r="J43" s="34">
        <f t="shared" si="0"/>
        <v>12614</v>
      </c>
      <c r="K43" s="5">
        <v>210</v>
      </c>
      <c r="M43" s="99"/>
      <c r="O43" s="100"/>
      <c r="R43" s="99"/>
      <c r="S43" s="5"/>
      <c r="T43" s="100"/>
      <c r="V43" s="35"/>
      <c r="W43" s="35"/>
      <c r="X43" s="35"/>
      <c r="Y43" s="35"/>
      <c r="AA43" s="35"/>
    </row>
    <row r="44" spans="1:27" ht="12.75" customHeight="1" x14ac:dyDescent="0.2">
      <c r="A44" s="43" t="s">
        <v>46</v>
      </c>
      <c r="B44" s="44"/>
      <c r="C44" s="45"/>
      <c r="D44" s="49"/>
      <c r="E44" s="103"/>
      <c r="F44" s="49"/>
      <c r="G44" s="41"/>
      <c r="H44" s="16"/>
      <c r="I44" s="34"/>
      <c r="J44" s="34">
        <f t="shared" si="0"/>
        <v>0</v>
      </c>
      <c r="M44" s="99"/>
      <c r="O44" s="100"/>
      <c r="R44" s="35"/>
      <c r="S44" s="35"/>
      <c r="V44" s="35"/>
      <c r="W44" s="35"/>
      <c r="X44" s="35"/>
      <c r="Y44" s="35"/>
      <c r="AA44" s="35"/>
    </row>
    <row r="45" spans="1:27" ht="12.75" customHeight="1" x14ac:dyDescent="0.2">
      <c r="A45" s="40" t="s">
        <v>60</v>
      </c>
      <c r="B45" s="38"/>
      <c r="C45" s="39">
        <v>28</v>
      </c>
      <c r="D45" s="33">
        <f>'[1]REI WPs'!M40</f>
        <v>2714786</v>
      </c>
      <c r="E45" s="33">
        <f>[2]REI!$D45</f>
        <v>2456865</v>
      </c>
      <c r="F45" s="33">
        <f>'[1]REI WPs'!J40</f>
        <v>7707381</v>
      </c>
      <c r="G45" s="33">
        <f>[2]REI!$F45</f>
        <v>7002453</v>
      </c>
      <c r="H45" s="16"/>
      <c r="I45" s="34">
        <f>'[3]210-17'!$E$15</f>
        <v>9539965</v>
      </c>
      <c r="J45" s="34">
        <f t="shared" si="0"/>
        <v>-1832584</v>
      </c>
      <c r="K45" s="5">
        <v>210</v>
      </c>
      <c r="M45" s="99"/>
      <c r="O45" s="100"/>
      <c r="R45" s="99"/>
      <c r="S45" s="5"/>
      <c r="T45" s="100"/>
      <c r="V45" s="35"/>
      <c r="W45" s="35"/>
      <c r="X45" s="35"/>
      <c r="Y45" s="35"/>
      <c r="AA45" s="35"/>
    </row>
    <row r="46" spans="1:27" ht="12.75" customHeight="1" x14ac:dyDescent="0.2">
      <c r="A46" s="31" t="s">
        <v>61</v>
      </c>
      <c r="B46" s="38"/>
      <c r="C46" s="39">
        <v>29</v>
      </c>
      <c r="D46" s="33">
        <f>'[1]REI WPs'!M41</f>
        <v>0</v>
      </c>
      <c r="E46" s="33">
        <f>[2]REI!$D46</f>
        <v>0</v>
      </c>
      <c r="F46" s="33">
        <f>'[1]REI WPs'!J41</f>
        <v>0</v>
      </c>
      <c r="G46" s="33">
        <f>[2]REI!$F46</f>
        <v>0</v>
      </c>
      <c r="H46" s="16"/>
      <c r="I46" s="34">
        <v>0</v>
      </c>
      <c r="J46" s="34">
        <f t="shared" si="0"/>
        <v>0</v>
      </c>
      <c r="K46" s="5">
        <v>210</v>
      </c>
      <c r="M46" s="99"/>
      <c r="O46" s="100"/>
      <c r="R46" s="99"/>
      <c r="S46" s="5"/>
      <c r="T46" s="100"/>
      <c r="V46" s="35"/>
      <c r="W46" s="35"/>
      <c r="X46" s="35"/>
      <c r="Y46" s="35"/>
      <c r="AA46" s="35"/>
    </row>
    <row r="47" spans="1:27" ht="12.75" customHeight="1" x14ac:dyDescent="0.2">
      <c r="A47" s="31" t="s">
        <v>62</v>
      </c>
      <c r="B47" s="38"/>
      <c r="C47" s="39">
        <v>30</v>
      </c>
      <c r="D47" s="58"/>
      <c r="E47" s="104"/>
      <c r="F47" s="58"/>
      <c r="G47" s="33"/>
      <c r="H47" s="16"/>
      <c r="I47" s="34"/>
      <c r="J47" s="34">
        <f t="shared" si="0"/>
        <v>0</v>
      </c>
      <c r="M47" s="99"/>
      <c r="O47" s="100"/>
      <c r="R47" s="35"/>
      <c r="S47" s="35"/>
      <c r="V47" s="35"/>
      <c r="W47" s="35"/>
      <c r="X47" s="35"/>
      <c r="Y47" s="35"/>
      <c r="AA47" s="35"/>
    </row>
    <row r="48" spans="1:27" ht="12.75" customHeight="1" x14ac:dyDescent="0.2">
      <c r="A48" s="40" t="s">
        <v>63</v>
      </c>
      <c r="B48" s="38"/>
      <c r="C48" s="39">
        <v>31</v>
      </c>
      <c r="D48" s="33">
        <f>'[1]REI WPs'!M43</f>
        <v>2714786</v>
      </c>
      <c r="E48" s="47">
        <f>+E45-E46</f>
        <v>2456865</v>
      </c>
      <c r="F48" s="33">
        <f>'[1]REI WPs'!J43</f>
        <v>7707381</v>
      </c>
      <c r="G48" s="33">
        <f>+G45-G46</f>
        <v>7002453</v>
      </c>
      <c r="H48" s="16"/>
      <c r="I48" s="34">
        <f>'[3]210-17'!$E$21</f>
        <v>9539965</v>
      </c>
      <c r="J48" s="34">
        <f>+F48-I48</f>
        <v>-1832584</v>
      </c>
      <c r="K48" s="5">
        <v>210</v>
      </c>
      <c r="M48" s="99"/>
      <c r="O48" s="100"/>
      <c r="R48" s="99"/>
      <c r="S48" s="5"/>
      <c r="T48" s="100"/>
      <c r="V48" s="35"/>
      <c r="W48" s="35"/>
      <c r="X48" s="35"/>
      <c r="Y48" s="35"/>
      <c r="AA48" s="35"/>
    </row>
    <row r="49" spans="1:27" ht="12.75" customHeight="1" x14ac:dyDescent="0.2">
      <c r="A49" s="37" t="s">
        <v>64</v>
      </c>
      <c r="B49" s="38"/>
      <c r="C49" s="39">
        <v>32</v>
      </c>
      <c r="D49" s="33">
        <f>'[1]REI WPs'!M44</f>
        <v>530021</v>
      </c>
      <c r="E49" s="33">
        <f>[2]REI!$D49</f>
        <v>483152</v>
      </c>
      <c r="F49" s="33">
        <f>'[1]REI WPs'!J44</f>
        <v>1563839</v>
      </c>
      <c r="G49" s="33">
        <f>[2]REI!$F49</f>
        <v>1469469</v>
      </c>
      <c r="H49" s="16"/>
      <c r="I49" s="34">
        <f>SUM('[3]210-17'!$E$24:$E$26)</f>
        <v>2109452</v>
      </c>
      <c r="J49" s="34">
        <f t="shared" si="0"/>
        <v>-545613</v>
      </c>
      <c r="K49" s="5">
        <v>210</v>
      </c>
      <c r="M49" s="99"/>
      <c r="O49" s="100"/>
      <c r="R49" s="99"/>
      <c r="S49" s="5"/>
      <c r="T49" s="100"/>
      <c r="V49" s="35"/>
      <c r="W49" s="35"/>
      <c r="X49" s="35"/>
      <c r="Y49" s="35"/>
      <c r="AA49" s="35"/>
    </row>
    <row r="50" spans="1:27" ht="12.75" customHeight="1" x14ac:dyDescent="0.2">
      <c r="A50" s="37" t="s">
        <v>65</v>
      </c>
      <c r="B50" s="38"/>
      <c r="C50" s="39">
        <v>33</v>
      </c>
      <c r="D50" s="33">
        <f>'[1]REI WPs'!M45</f>
        <v>84535</v>
      </c>
      <c r="E50" s="33">
        <f>[2]REI!$D50</f>
        <v>98508</v>
      </c>
      <c r="F50" s="33">
        <f>'[1]REI WPs'!J45</f>
        <v>175678</v>
      </c>
      <c r="G50" s="33">
        <f>[2]REI!$F50</f>
        <v>159763</v>
      </c>
      <c r="H50" s="16"/>
      <c r="I50" s="34">
        <f>'[3]210-17'!$E$27</f>
        <v>116585</v>
      </c>
      <c r="J50" s="34">
        <f t="shared" si="0"/>
        <v>59093</v>
      </c>
      <c r="K50" s="5">
        <v>210</v>
      </c>
      <c r="M50" s="99"/>
      <c r="O50" s="100"/>
      <c r="R50" s="99"/>
      <c r="S50" s="5"/>
      <c r="T50" s="100"/>
      <c r="V50" s="35"/>
      <c r="W50" s="35"/>
      <c r="X50" s="35"/>
      <c r="Y50" s="35"/>
      <c r="AA50" s="35"/>
    </row>
    <row r="51" spans="1:27" ht="12.75" customHeight="1" x14ac:dyDescent="0.2">
      <c r="A51" s="40" t="s">
        <v>66</v>
      </c>
      <c r="B51" s="38"/>
      <c r="C51" s="39">
        <v>34</v>
      </c>
      <c r="D51" s="33">
        <f>'[1]REI WPs'!M46</f>
        <v>2100230</v>
      </c>
      <c r="E51" s="47">
        <f>+E48-E49-E50</f>
        <v>1875205</v>
      </c>
      <c r="F51" s="33">
        <f>'[1]REI WPs'!J46</f>
        <v>5967864</v>
      </c>
      <c r="G51" s="33">
        <f>+G48-G49-G50</f>
        <v>5373221</v>
      </c>
      <c r="H51" s="16"/>
      <c r="I51" s="34">
        <f>'[3]210-17'!$E$29</f>
        <v>7313928</v>
      </c>
      <c r="J51" s="34">
        <f t="shared" si="0"/>
        <v>-1346064</v>
      </c>
      <c r="K51" s="5">
        <v>210</v>
      </c>
      <c r="M51" s="99"/>
      <c r="O51" s="100"/>
      <c r="R51" s="99"/>
      <c r="S51" s="5"/>
      <c r="T51" s="100"/>
      <c r="V51" s="35"/>
      <c r="W51" s="35"/>
      <c r="X51" s="35"/>
      <c r="Y51" s="35"/>
      <c r="AA51" s="35"/>
    </row>
    <row r="52" spans="1:27" ht="12" x14ac:dyDescent="0.2">
      <c r="A52" s="51" t="s">
        <v>67</v>
      </c>
      <c r="B52" s="59"/>
      <c r="C52" s="60">
        <v>35</v>
      </c>
      <c r="D52" s="61"/>
      <c r="E52" s="105"/>
      <c r="F52" s="61"/>
      <c r="G52" s="61"/>
      <c r="H52" s="16"/>
      <c r="I52" s="34"/>
      <c r="J52" s="34">
        <f t="shared" si="0"/>
        <v>0</v>
      </c>
      <c r="M52" s="99"/>
      <c r="O52" s="100"/>
      <c r="R52" s="35"/>
      <c r="S52" s="35"/>
      <c r="V52" s="35"/>
      <c r="W52" s="35"/>
      <c r="X52" s="35"/>
      <c r="Y52" s="35"/>
      <c r="AA52" s="35"/>
    </row>
    <row r="53" spans="1:27" ht="12" x14ac:dyDescent="0.2">
      <c r="A53" s="62" t="s">
        <v>68</v>
      </c>
      <c r="B53" s="63"/>
      <c r="C53" s="64">
        <v>36</v>
      </c>
      <c r="D53" s="49"/>
      <c r="E53" s="106"/>
      <c r="F53" s="49"/>
      <c r="G53" s="49"/>
      <c r="H53" s="16"/>
      <c r="I53" s="34">
        <v>0</v>
      </c>
      <c r="J53" s="34">
        <f t="shared" si="0"/>
        <v>0</v>
      </c>
      <c r="K53" s="5">
        <v>210</v>
      </c>
      <c r="M53" s="99"/>
      <c r="O53" s="100"/>
      <c r="R53" s="35"/>
      <c r="S53" s="35"/>
      <c r="V53" s="35"/>
      <c r="W53" s="35"/>
      <c r="X53" s="35"/>
      <c r="Y53" s="35"/>
      <c r="AA53" s="35"/>
    </row>
    <row r="54" spans="1:27" ht="12" x14ac:dyDescent="0.2">
      <c r="A54" s="65" t="s">
        <v>69</v>
      </c>
      <c r="B54" s="38"/>
      <c r="C54" s="66"/>
      <c r="D54" s="58"/>
      <c r="E54" s="47"/>
      <c r="F54" s="58"/>
      <c r="G54" s="58"/>
      <c r="H54" s="16"/>
      <c r="I54" s="34"/>
      <c r="J54" s="34">
        <f t="shared" si="0"/>
        <v>0</v>
      </c>
      <c r="K54" s="5"/>
      <c r="M54" s="99"/>
      <c r="O54" s="100"/>
      <c r="R54" s="35"/>
      <c r="S54" s="35"/>
      <c r="V54" s="35"/>
      <c r="W54" s="35"/>
      <c r="X54" s="35"/>
      <c r="Y54" s="35"/>
      <c r="AA54" s="35"/>
    </row>
    <row r="55" spans="1:27" ht="12.75" customHeight="1" x14ac:dyDescent="0.2">
      <c r="A55" s="40" t="s">
        <v>70</v>
      </c>
      <c r="B55" s="38"/>
      <c r="C55" s="39">
        <v>37</v>
      </c>
      <c r="D55" s="33">
        <f>'[1]REI WPs'!M48</f>
        <v>2100230</v>
      </c>
      <c r="E55" s="47">
        <f>+E51+E52+E53</f>
        <v>1875205</v>
      </c>
      <c r="F55" s="33">
        <f>'[1]REI WPs'!J48</f>
        <v>5967864</v>
      </c>
      <c r="G55" s="33">
        <f>+G51+G52+G53</f>
        <v>5373221</v>
      </c>
      <c r="H55" s="16"/>
      <c r="I55" s="34">
        <f>'[3]210-17'!$E$35</f>
        <v>7313928</v>
      </c>
      <c r="J55" s="34">
        <f t="shared" si="0"/>
        <v>-1346064</v>
      </c>
      <c r="K55" s="5">
        <v>210</v>
      </c>
      <c r="M55" s="99"/>
      <c r="O55" s="100"/>
      <c r="R55" s="99"/>
      <c r="S55" s="5"/>
      <c r="T55" s="100"/>
      <c r="V55" s="35"/>
      <c r="W55" s="35"/>
      <c r="X55" s="35"/>
      <c r="Y55" s="35"/>
      <c r="AA55" s="35"/>
    </row>
    <row r="56" spans="1:27" ht="12.75" customHeight="1" x14ac:dyDescent="0.2">
      <c r="A56" s="37" t="s">
        <v>71</v>
      </c>
      <c r="B56" s="38"/>
      <c r="C56" s="39">
        <v>38</v>
      </c>
      <c r="D56" s="67">
        <f>+'[1]REI WPs'!M50</f>
        <v>0</v>
      </c>
      <c r="E56" s="47"/>
      <c r="F56" s="67">
        <f>'[1]REI WPs'!J50</f>
        <v>0</v>
      </c>
      <c r="G56" s="67"/>
      <c r="H56" s="16"/>
      <c r="I56" s="34">
        <v>0</v>
      </c>
      <c r="J56" s="34">
        <f t="shared" si="0"/>
        <v>0</v>
      </c>
      <c r="K56" s="5">
        <v>210</v>
      </c>
      <c r="M56" s="99"/>
      <c r="O56" s="100"/>
      <c r="R56" s="35"/>
      <c r="S56" s="35"/>
      <c r="V56" s="35"/>
      <c r="W56" s="35"/>
      <c r="X56" s="35"/>
      <c r="Y56" s="35"/>
      <c r="AA56" s="35"/>
    </row>
    <row r="57" spans="1:27" ht="12.75" customHeight="1" x14ac:dyDescent="0.2">
      <c r="A57" s="37" t="s">
        <v>72</v>
      </c>
      <c r="B57" s="38"/>
      <c r="C57" s="39">
        <v>39</v>
      </c>
      <c r="D57" s="67">
        <f>+'[1]REI WPs'!M51</f>
        <v>0</v>
      </c>
      <c r="E57" s="47"/>
      <c r="F57" s="67">
        <f>'[1]REI WPs'!J51</f>
        <v>0</v>
      </c>
      <c r="G57" s="67"/>
      <c r="H57" s="16"/>
      <c r="I57" s="34">
        <v>0</v>
      </c>
      <c r="J57" s="34">
        <f t="shared" si="0"/>
        <v>0</v>
      </c>
      <c r="K57" s="5">
        <v>210</v>
      </c>
      <c r="M57" s="99"/>
      <c r="O57" s="100"/>
      <c r="R57" s="35"/>
      <c r="S57" s="35"/>
      <c r="V57" s="35"/>
      <c r="W57" s="35"/>
      <c r="X57" s="35"/>
      <c r="Y57" s="35"/>
      <c r="AA57" s="35"/>
    </row>
    <row r="58" spans="1:27" ht="12.75" customHeight="1" x14ac:dyDescent="0.2">
      <c r="A58" s="37" t="s">
        <v>73</v>
      </c>
      <c r="B58" s="38"/>
      <c r="C58" s="39">
        <v>40</v>
      </c>
      <c r="D58" s="67">
        <f>+'[1]REI WPs'!M52</f>
        <v>0</v>
      </c>
      <c r="E58" s="47"/>
      <c r="F58" s="67">
        <f>'[1]REI WPs'!J52</f>
        <v>0</v>
      </c>
      <c r="G58" s="67"/>
      <c r="H58" s="16"/>
      <c r="I58" s="34">
        <v>0</v>
      </c>
      <c r="J58" s="34">
        <f t="shared" si="0"/>
        <v>0</v>
      </c>
      <c r="K58" s="5">
        <v>210</v>
      </c>
      <c r="M58" s="99"/>
      <c r="O58" s="100"/>
      <c r="R58" s="35"/>
      <c r="S58" s="35"/>
      <c r="V58" s="35"/>
      <c r="W58" s="35"/>
      <c r="X58" s="35"/>
      <c r="Y58" s="35"/>
      <c r="AA58" s="35"/>
    </row>
    <row r="59" spans="1:27" ht="12.75" customHeight="1" x14ac:dyDescent="0.2">
      <c r="A59" s="51" t="s">
        <v>74</v>
      </c>
      <c r="B59" s="52"/>
      <c r="C59" s="68">
        <v>41</v>
      </c>
      <c r="D59" s="61"/>
      <c r="E59" s="105"/>
      <c r="F59" s="61"/>
      <c r="G59" s="61"/>
      <c r="H59" s="16"/>
      <c r="I59" s="34"/>
      <c r="J59" s="34">
        <f t="shared" si="0"/>
        <v>0</v>
      </c>
      <c r="M59" s="99"/>
      <c r="O59" s="100"/>
      <c r="R59" s="35"/>
      <c r="S59" s="35"/>
      <c r="V59" s="35"/>
      <c r="W59" s="35"/>
      <c r="X59" s="35"/>
      <c r="Y59" s="35"/>
      <c r="AA59" s="35"/>
    </row>
    <row r="60" spans="1:27" ht="12.75" customHeight="1" x14ac:dyDescent="0.2">
      <c r="A60" s="31" t="s">
        <v>75</v>
      </c>
      <c r="B60" s="8"/>
      <c r="C60" s="32">
        <v>42</v>
      </c>
      <c r="D60" s="58"/>
      <c r="E60" s="47"/>
      <c r="F60" s="58"/>
      <c r="G60" s="58"/>
      <c r="H60" s="16"/>
      <c r="I60" s="34"/>
      <c r="J60" s="34"/>
      <c r="M60" s="99"/>
      <c r="O60" s="100"/>
      <c r="R60" s="35"/>
      <c r="S60" s="35"/>
      <c r="V60" s="35"/>
      <c r="W60" s="35"/>
      <c r="X60" s="35"/>
      <c r="Y60" s="35"/>
      <c r="AA60" s="35"/>
    </row>
    <row r="61" spans="1:27" ht="12.75" customHeight="1" x14ac:dyDescent="0.2">
      <c r="A61" s="31" t="s">
        <v>76</v>
      </c>
      <c r="B61" s="8"/>
      <c r="C61" s="32">
        <v>43</v>
      </c>
      <c r="D61" s="33">
        <f>+D55+D56-D57-D58</f>
        <v>2100230</v>
      </c>
      <c r="E61" s="33">
        <f>E55</f>
        <v>1875205</v>
      </c>
      <c r="F61" s="33">
        <f>+F55+F56-F57-F58</f>
        <v>5967864</v>
      </c>
      <c r="G61" s="33">
        <f>+G55</f>
        <v>5373221</v>
      </c>
      <c r="H61" s="16"/>
      <c r="I61" s="34"/>
      <c r="J61" s="34"/>
      <c r="M61" s="99"/>
      <c r="O61" s="100"/>
      <c r="R61" s="35"/>
      <c r="S61" s="35"/>
      <c r="V61" s="35"/>
      <c r="W61" s="35"/>
      <c r="X61" s="35"/>
      <c r="Y61" s="35"/>
      <c r="AA61" s="35"/>
    </row>
    <row r="62" spans="1:27" ht="12.75" customHeight="1" x14ac:dyDescent="0.2">
      <c r="A62" s="31" t="s">
        <v>77</v>
      </c>
      <c r="B62" s="8"/>
      <c r="C62" s="32">
        <v>44</v>
      </c>
      <c r="D62" s="69" t="s">
        <v>78</v>
      </c>
      <c r="E62" s="69" t="s">
        <v>78</v>
      </c>
      <c r="F62" s="69" t="s">
        <v>78</v>
      </c>
      <c r="G62" s="69" t="s">
        <v>78</v>
      </c>
      <c r="I62" s="34"/>
      <c r="J62" s="34"/>
      <c r="M62" s="99"/>
      <c r="O62" s="100"/>
      <c r="R62" s="35"/>
      <c r="S62" s="35"/>
      <c r="V62" s="35"/>
      <c r="W62" s="35"/>
      <c r="X62" s="35"/>
      <c r="Y62" s="35"/>
      <c r="AA62" s="35"/>
    </row>
    <row r="63" spans="1:27" ht="12.75" customHeight="1" x14ac:dyDescent="0.2">
      <c r="A63" s="31" t="s">
        <v>79</v>
      </c>
      <c r="B63" s="8"/>
      <c r="C63" s="32">
        <v>45</v>
      </c>
      <c r="D63" s="69" t="s">
        <v>78</v>
      </c>
      <c r="E63" s="69" t="s">
        <v>78</v>
      </c>
      <c r="F63" s="69" t="s">
        <v>78</v>
      </c>
      <c r="G63" s="69" t="s">
        <v>78</v>
      </c>
      <c r="I63" s="34"/>
      <c r="J63" s="34"/>
      <c r="M63" s="99"/>
      <c r="O63" s="100"/>
      <c r="R63" s="35"/>
      <c r="S63" s="35"/>
      <c r="V63" s="35"/>
      <c r="W63" s="35"/>
      <c r="X63" s="35"/>
      <c r="Y63" s="35"/>
      <c r="AA63" s="35"/>
    </row>
    <row r="64" spans="1:27" ht="12.75" customHeight="1" x14ac:dyDescent="0.2">
      <c r="A64" s="40" t="s">
        <v>80</v>
      </c>
      <c r="B64" s="38"/>
      <c r="C64" s="39">
        <v>46</v>
      </c>
      <c r="D64" s="33">
        <f>D61</f>
        <v>2100230</v>
      </c>
      <c r="E64" s="47">
        <f>E61</f>
        <v>1875205</v>
      </c>
      <c r="F64" s="33">
        <f>F61</f>
        <v>5967864</v>
      </c>
      <c r="G64" s="33">
        <f>G61</f>
        <v>5373221</v>
      </c>
      <c r="H64" s="16"/>
      <c r="I64" s="34">
        <f>'[3]210-17'!$E$43</f>
        <v>7313928</v>
      </c>
      <c r="J64" s="34">
        <f t="shared" si="0"/>
        <v>-1346064</v>
      </c>
      <c r="K64" s="5">
        <v>210</v>
      </c>
      <c r="M64" s="99"/>
      <c r="O64" s="100"/>
      <c r="R64" s="99"/>
      <c r="S64" s="5"/>
      <c r="T64" s="100"/>
      <c r="V64" s="35"/>
      <c r="W64" s="35"/>
      <c r="X64" s="35"/>
      <c r="Y64" s="35"/>
      <c r="AA64" s="35"/>
    </row>
    <row r="65" spans="1:27" ht="12.75" customHeight="1" x14ac:dyDescent="0.2">
      <c r="A65" s="37" t="s">
        <v>81</v>
      </c>
      <c r="B65" s="38"/>
      <c r="C65" s="39">
        <v>47</v>
      </c>
      <c r="D65" s="33">
        <f>'[1]REI WPs'!M57+'[1]REI WPs'!M58</f>
        <v>0</v>
      </c>
      <c r="E65" s="33">
        <f>[2]REI!$D65</f>
        <v>0</v>
      </c>
      <c r="F65" s="33">
        <f>'[1]REI WPs'!K57+'[1]REI WPs'!K58</f>
        <v>0</v>
      </c>
      <c r="G65" s="33">
        <f>[2]REI!$F65</f>
        <v>0</v>
      </c>
      <c r="H65" s="16"/>
      <c r="I65" s="34">
        <f>'[5]220'!$E$36</f>
        <v>7600000</v>
      </c>
      <c r="J65" s="34">
        <f t="shared" si="0"/>
        <v>-7600000</v>
      </c>
      <c r="K65" s="5">
        <v>220</v>
      </c>
      <c r="M65" s="99"/>
      <c r="O65" s="100"/>
      <c r="R65" s="99"/>
      <c r="S65" s="5"/>
      <c r="T65" s="100"/>
      <c r="V65" s="35"/>
      <c r="W65" s="35"/>
      <c r="X65" s="35"/>
      <c r="Y65" s="35"/>
      <c r="AA65" s="35"/>
    </row>
    <row r="66" spans="1:27" ht="12.75" customHeight="1" x14ac:dyDescent="0.2">
      <c r="A66" s="37" t="s">
        <v>82</v>
      </c>
      <c r="B66" s="38"/>
      <c r="C66" s="39">
        <v>48</v>
      </c>
      <c r="D66" s="54"/>
      <c r="E66" s="54"/>
      <c r="F66" s="61"/>
      <c r="G66" s="54"/>
      <c r="H66" s="16"/>
      <c r="I66" s="34">
        <v>0</v>
      </c>
      <c r="J66" s="34">
        <f t="shared" si="0"/>
        <v>0</v>
      </c>
      <c r="K66" s="5">
        <v>220</v>
      </c>
      <c r="M66" s="99"/>
      <c r="R66" s="35"/>
      <c r="S66" s="35"/>
      <c r="V66" s="35"/>
      <c r="W66" s="35"/>
      <c r="X66" s="35"/>
      <c r="Y66" s="35"/>
      <c r="AA66" s="35"/>
    </row>
    <row r="67" spans="1:27" ht="12.75" customHeight="1" x14ac:dyDescent="0.2">
      <c r="A67" s="37" t="s">
        <v>83</v>
      </c>
      <c r="B67" s="38"/>
      <c r="C67" s="39">
        <v>49</v>
      </c>
      <c r="D67" s="70">
        <f>D29/D18</f>
        <v>0.61395661007718494</v>
      </c>
      <c r="E67" s="71">
        <f>[2]REI!$D67</f>
        <v>0.5759759178213798</v>
      </c>
      <c r="F67" s="70">
        <f>F29/F18</f>
        <v>0.61085104805625068</v>
      </c>
      <c r="G67" s="71">
        <f>[2]REI!$F67</f>
        <v>0.58347022423725636</v>
      </c>
      <c r="H67" s="16"/>
      <c r="R67" s="35"/>
      <c r="S67" s="35"/>
      <c r="V67" s="35"/>
      <c r="W67" s="35"/>
      <c r="X67" s="35"/>
      <c r="Y67" s="35"/>
      <c r="AA67" s="35"/>
    </row>
    <row r="68" spans="1:27" ht="12.75" customHeight="1" x14ac:dyDescent="0.2">
      <c r="A68" s="37" t="s">
        <v>84</v>
      </c>
      <c r="B68" s="38"/>
      <c r="C68" s="39">
        <v>50</v>
      </c>
      <c r="D68" s="70">
        <f>(D22+D25)/D18</f>
        <v>0.24219093021984323</v>
      </c>
      <c r="E68" s="71">
        <f>[2]REI!$D68</f>
        <v>0.24742563062663317</v>
      </c>
      <c r="F68" s="70">
        <f>(F22+F25)/F18</f>
        <v>0.24210121320324404</v>
      </c>
      <c r="G68" s="71">
        <f>[2]REI!$F68</f>
        <v>0.25616805523821756</v>
      </c>
      <c r="H68" s="16"/>
      <c r="R68" s="35"/>
      <c r="S68" s="35"/>
      <c r="V68" s="35"/>
      <c r="W68" s="35"/>
      <c r="X68" s="35"/>
      <c r="Y68" s="35"/>
      <c r="AA68" s="35"/>
    </row>
    <row r="69" spans="1:27" ht="12.75" customHeight="1" x14ac:dyDescent="0.2">
      <c r="A69" s="37" t="s">
        <v>85</v>
      </c>
      <c r="B69" s="52"/>
      <c r="C69" s="39">
        <v>51</v>
      </c>
      <c r="D69" s="71">
        <f>(D26+D27)/D18</f>
        <v>0.30839884200537332</v>
      </c>
      <c r="E69" s="71">
        <f>[2]REI!$D69</f>
        <v>0.28721935771994639</v>
      </c>
      <c r="F69" s="71">
        <f>(F26+F27)/F18</f>
        <v>0.30083208409996304</v>
      </c>
      <c r="G69" s="71">
        <f>[2]REI!$F69</f>
        <v>0.28426267323543891</v>
      </c>
      <c r="H69" s="16"/>
      <c r="R69" s="35"/>
      <c r="S69" s="35"/>
      <c r="V69" s="35"/>
      <c r="W69" s="35"/>
      <c r="X69" s="35"/>
      <c r="Y69" s="35"/>
      <c r="AA69" s="35"/>
    </row>
    <row r="70" spans="1:27" ht="12.75" customHeight="1" x14ac:dyDescent="0.2">
      <c r="A70" s="62"/>
      <c r="B70" s="63"/>
      <c r="C70" s="62"/>
      <c r="D70" s="28"/>
      <c r="E70" s="28"/>
      <c r="F70" s="28"/>
      <c r="G70" s="28"/>
      <c r="V70" s="35"/>
      <c r="W70" s="35"/>
      <c r="X70" s="35"/>
      <c r="Y70" s="35"/>
      <c r="AA70" s="35"/>
    </row>
    <row r="71" spans="1:27" ht="12.75" customHeight="1" x14ac:dyDescent="0.2">
      <c r="A71" s="72" t="s">
        <v>86</v>
      </c>
      <c r="B71" s="50"/>
      <c r="C71" s="107"/>
      <c r="D71" s="49"/>
      <c r="E71" s="49"/>
      <c r="F71" s="49"/>
      <c r="G71" s="49"/>
      <c r="V71" s="35"/>
      <c r="W71" s="35"/>
      <c r="X71" s="35"/>
      <c r="Y71" s="35"/>
      <c r="AA71" s="35"/>
    </row>
    <row r="72" spans="1:27" ht="12.75" customHeight="1" x14ac:dyDescent="0.2">
      <c r="A72" s="37" t="s">
        <v>87</v>
      </c>
      <c r="B72" s="38"/>
      <c r="C72" s="73">
        <v>52</v>
      </c>
      <c r="D72" s="74">
        <f>D31</f>
        <v>2534830</v>
      </c>
      <c r="E72" s="74">
        <f>[2]REI!$D72</f>
        <v>2360375</v>
      </c>
      <c r="F72" s="74">
        <f>'[1]REI WPs'!J27</f>
        <v>7275321</v>
      </c>
      <c r="G72" s="33">
        <f>[2]REI!F72</f>
        <v>6694130</v>
      </c>
      <c r="V72" s="35"/>
      <c r="W72" s="35"/>
      <c r="X72" s="35"/>
      <c r="Y72" s="35"/>
      <c r="AA72" s="35"/>
    </row>
    <row r="73" spans="1:27" ht="12.75" customHeight="1" x14ac:dyDescent="0.2">
      <c r="A73" s="37" t="s">
        <v>64</v>
      </c>
      <c r="B73" s="38"/>
      <c r="C73" s="73">
        <v>53</v>
      </c>
      <c r="D73" s="33">
        <f>-D49</f>
        <v>-530021</v>
      </c>
      <c r="E73" s="33">
        <f>[2]REI!$D73</f>
        <v>-483152</v>
      </c>
      <c r="F73" s="33">
        <f>-'[1]REI WPs'!J44</f>
        <v>-1563839</v>
      </c>
      <c r="G73" s="33">
        <f>[2]REI!F73</f>
        <v>-1469469</v>
      </c>
      <c r="V73" s="35"/>
      <c r="W73" s="35"/>
      <c r="X73" s="35"/>
      <c r="Y73" s="35"/>
      <c r="AA73" s="35"/>
    </row>
    <row r="74" spans="1:27" ht="12.75" customHeight="1" x14ac:dyDescent="0.2">
      <c r="A74" s="37" t="s">
        <v>88</v>
      </c>
      <c r="B74" s="38"/>
      <c r="C74" s="73">
        <v>54</v>
      </c>
      <c r="D74" s="33">
        <f>-D50</f>
        <v>-84535</v>
      </c>
      <c r="E74" s="33">
        <f>[2]REI!$D74</f>
        <v>-98508</v>
      </c>
      <c r="F74" s="33">
        <f>-'[1]REI WPs'!J45</f>
        <v>-175678</v>
      </c>
      <c r="G74" s="33">
        <f>[2]REI!F74</f>
        <v>-159763</v>
      </c>
      <c r="V74" s="35"/>
      <c r="W74" s="35"/>
      <c r="X74" s="35"/>
      <c r="Y74" s="35"/>
      <c r="AA74" s="35"/>
    </row>
    <row r="75" spans="1:27" ht="12.75" customHeight="1" x14ac:dyDescent="0.2">
      <c r="A75" s="37"/>
      <c r="B75" s="38"/>
      <c r="C75" s="73"/>
      <c r="D75" s="74"/>
      <c r="E75" s="74"/>
      <c r="F75" s="74"/>
      <c r="G75" s="33"/>
      <c r="V75" s="35"/>
      <c r="W75" s="35"/>
      <c r="X75" s="35"/>
      <c r="Y75" s="35"/>
      <c r="AA75" s="35"/>
    </row>
    <row r="76" spans="1:27" ht="12.75" customHeight="1" x14ac:dyDescent="0.2">
      <c r="A76" s="37" t="s">
        <v>89</v>
      </c>
      <c r="B76" s="38"/>
      <c r="C76" s="73">
        <v>56</v>
      </c>
      <c r="D76" s="74">
        <f>'[1]REI WPs'!M65</f>
        <v>0</v>
      </c>
      <c r="E76" s="74">
        <f>[2]REI!$D76</f>
        <v>0</v>
      </c>
      <c r="F76" s="74">
        <v>0</v>
      </c>
      <c r="G76" s="33">
        <v>0</v>
      </c>
      <c r="V76" s="35"/>
      <c r="W76" s="35"/>
      <c r="X76" s="35"/>
      <c r="Y76" s="35"/>
      <c r="AA76" s="35"/>
    </row>
    <row r="77" spans="1:27" ht="12.75" customHeight="1" thickBot="1" x14ac:dyDescent="0.25">
      <c r="A77" s="75" t="s">
        <v>90</v>
      </c>
      <c r="B77" s="59"/>
      <c r="C77" s="76">
        <v>57</v>
      </c>
      <c r="D77" s="77">
        <f>'[1]REI WPs'!M66</f>
        <v>1920274</v>
      </c>
      <c r="E77" s="77">
        <f>[2]REI!$D77</f>
        <v>1778715</v>
      </c>
      <c r="F77" s="77">
        <f>'[1]REI WPs'!K66</f>
        <v>5535804</v>
      </c>
      <c r="G77" s="77">
        <f>[2]REI!$F$77</f>
        <v>5064898</v>
      </c>
      <c r="V77" s="35"/>
      <c r="W77" s="35"/>
      <c r="X77" s="35"/>
      <c r="Y77" s="35"/>
      <c r="AA77" s="35"/>
    </row>
    <row r="78" spans="1:27" ht="12.75" x14ac:dyDescent="0.2">
      <c r="A78" s="50"/>
      <c r="B78" s="50"/>
      <c r="C78" s="50"/>
      <c r="D78" s="50"/>
      <c r="E78" s="97"/>
      <c r="V78" s="35"/>
      <c r="W78" s="35"/>
      <c r="X78" s="35"/>
      <c r="Y78" s="35"/>
    </row>
    <row r="79" spans="1:27" ht="4.5" customHeight="1" x14ac:dyDescent="0.2">
      <c r="A79" s="50"/>
      <c r="B79" s="50"/>
      <c r="C79" s="50"/>
      <c r="E79" s="97"/>
      <c r="V79" s="35"/>
      <c r="W79" s="35"/>
      <c r="X79" s="35"/>
      <c r="Y79" s="35"/>
    </row>
    <row r="80" spans="1:27" x14ac:dyDescent="0.2">
      <c r="A80" s="78" t="s">
        <v>91</v>
      </c>
      <c r="B80" s="78"/>
      <c r="C80" s="78"/>
      <c r="D80" s="78"/>
      <c r="E80" s="78"/>
      <c r="F80" s="78"/>
      <c r="G80" s="78"/>
      <c r="N80" s="3"/>
      <c r="O80" s="3"/>
      <c r="V80" s="35"/>
      <c r="W80" s="35"/>
      <c r="X80" s="35"/>
      <c r="Y80" s="35"/>
    </row>
    <row r="81" spans="1:25" x14ac:dyDescent="0.2">
      <c r="A81" s="79" t="s">
        <v>92</v>
      </c>
      <c r="B81" s="79"/>
      <c r="C81" s="79"/>
      <c r="D81" s="79"/>
      <c r="E81" s="79"/>
      <c r="F81" s="79"/>
      <c r="G81" s="79"/>
      <c r="N81" s="3"/>
      <c r="O81" s="3"/>
      <c r="V81" s="35"/>
      <c r="W81" s="35"/>
      <c r="X81" s="35"/>
      <c r="Y81" s="35"/>
    </row>
    <row r="82" spans="1:25" ht="6" customHeight="1" x14ac:dyDescent="0.2">
      <c r="A82" s="50"/>
      <c r="B82" s="50"/>
      <c r="C82" s="50"/>
      <c r="E82" s="97"/>
      <c r="N82" s="3"/>
      <c r="O82" s="3"/>
      <c r="V82" s="35"/>
      <c r="W82" s="35"/>
      <c r="X82" s="35"/>
      <c r="Y82" s="35"/>
    </row>
    <row r="83" spans="1:25" ht="138.75" customHeight="1" x14ac:dyDescent="0.2">
      <c r="A83" s="80" t="s">
        <v>93</v>
      </c>
      <c r="B83" s="80"/>
      <c r="C83" s="80"/>
      <c r="D83" s="80"/>
      <c r="E83" s="80"/>
      <c r="F83" s="80"/>
      <c r="G83" s="80"/>
      <c r="N83" s="3"/>
      <c r="O83" s="3"/>
      <c r="V83" s="35"/>
      <c r="W83" s="35"/>
      <c r="X83" s="35"/>
      <c r="Y83" s="35"/>
    </row>
    <row r="84" spans="1:25" ht="12.75" customHeight="1" x14ac:dyDescent="0.2">
      <c r="A84" s="63" t="s">
        <v>94</v>
      </c>
      <c r="B84" s="63"/>
      <c r="C84" s="81"/>
      <c r="D84" s="81"/>
      <c r="E84" s="81"/>
      <c r="F84" s="81"/>
      <c r="G84" s="81"/>
      <c r="N84" s="3"/>
      <c r="O84" s="3"/>
      <c r="V84" s="35"/>
      <c r="W84" s="35"/>
      <c r="X84" s="35"/>
      <c r="Y84" s="35"/>
    </row>
    <row r="85" spans="1:25" ht="9.75" customHeight="1" x14ac:dyDescent="0.2">
      <c r="A85" s="50"/>
      <c r="B85" s="50"/>
      <c r="C85" s="82"/>
      <c r="D85" s="82"/>
      <c r="E85" s="82"/>
      <c r="F85" s="82"/>
      <c r="G85" s="82"/>
      <c r="N85" s="3"/>
      <c r="O85" s="3"/>
      <c r="V85" s="35"/>
      <c r="W85" s="35"/>
      <c r="X85" s="35"/>
      <c r="Y85" s="35"/>
    </row>
    <row r="86" spans="1:25" x14ac:dyDescent="0.2">
      <c r="A86" s="83" t="s">
        <v>95</v>
      </c>
      <c r="B86" s="84"/>
      <c r="C86" s="84"/>
      <c r="D86" s="84"/>
      <c r="E86" s="84"/>
      <c r="F86" s="84"/>
      <c r="G86" s="85"/>
      <c r="N86" s="3"/>
      <c r="O86" s="3"/>
      <c r="V86" s="35"/>
      <c r="W86" s="35"/>
      <c r="X86" s="35"/>
      <c r="Y86" s="35"/>
    </row>
    <row r="87" spans="1:25" ht="51.75" customHeight="1" x14ac:dyDescent="0.2">
      <c r="A87" s="86" t="s">
        <v>96</v>
      </c>
      <c r="B87" s="87"/>
      <c r="C87" s="87"/>
      <c r="D87" s="87"/>
      <c r="E87" s="87"/>
      <c r="F87" s="87"/>
      <c r="G87" s="88"/>
      <c r="N87" s="3"/>
      <c r="O87" s="3"/>
      <c r="V87" s="35"/>
      <c r="W87" s="35"/>
      <c r="X87" s="35"/>
      <c r="Y87" s="35"/>
    </row>
    <row r="88" spans="1:25" s="90" customFormat="1" ht="12" x14ac:dyDescent="0.2">
      <c r="A88" s="89" t="s">
        <v>97</v>
      </c>
      <c r="G88" s="91"/>
      <c r="V88" s="35"/>
      <c r="W88" s="35"/>
      <c r="X88" s="35"/>
      <c r="Y88" s="35"/>
    </row>
    <row r="89" spans="1:25" s="90" customFormat="1" ht="16.5" customHeight="1" x14ac:dyDescent="0.2">
      <c r="A89" s="89"/>
      <c r="G89" s="91"/>
      <c r="V89" s="35"/>
      <c r="W89" s="35"/>
      <c r="X89" s="35"/>
      <c r="Y89" s="35"/>
    </row>
    <row r="90" spans="1:25" s="90" customFormat="1" ht="12" x14ac:dyDescent="0.2">
      <c r="A90" s="89" t="s">
        <v>98</v>
      </c>
      <c r="G90" s="91"/>
      <c r="V90" s="35"/>
      <c r="W90" s="35"/>
      <c r="X90" s="35"/>
      <c r="Y90" s="35"/>
    </row>
    <row r="91" spans="1:25" s="90" customFormat="1" ht="16.5" customHeight="1" x14ac:dyDescent="0.2">
      <c r="A91" s="89"/>
      <c r="G91" s="91"/>
      <c r="V91" s="35"/>
      <c r="W91" s="35"/>
      <c r="X91" s="35"/>
      <c r="Y91" s="35"/>
    </row>
    <row r="92" spans="1:25" s="90" customFormat="1" ht="16.5" customHeight="1" x14ac:dyDescent="0.2">
      <c r="A92" s="89" t="s">
        <v>103</v>
      </c>
      <c r="F92" s="92" t="s">
        <v>99</v>
      </c>
      <c r="G92" s="93" t="s">
        <v>100</v>
      </c>
      <c r="V92" s="35"/>
      <c r="W92" s="35"/>
      <c r="X92" s="35"/>
      <c r="Y92" s="35"/>
    </row>
    <row r="93" spans="1:25" s="97" customFormat="1" ht="6.75" customHeight="1" x14ac:dyDescent="0.2">
      <c r="A93" s="94"/>
      <c r="B93" s="95"/>
      <c r="C93" s="95"/>
      <c r="D93" s="95"/>
      <c r="E93" s="95"/>
      <c r="F93" s="95"/>
      <c r="G93" s="96"/>
      <c r="H93" s="90"/>
      <c r="I93" s="90"/>
      <c r="J93" s="90"/>
      <c r="K93" s="90"/>
      <c r="L93" s="90"/>
      <c r="V93" s="35"/>
      <c r="W93" s="35"/>
      <c r="X93" s="35"/>
      <c r="Y93" s="35"/>
    </row>
    <row r="94" spans="1:25" ht="12.75" customHeight="1" x14ac:dyDescent="0.2">
      <c r="N94" s="3"/>
      <c r="O94" s="3"/>
    </row>
    <row r="95" spans="1:25" ht="12.75" customHeight="1" x14ac:dyDescent="0.2">
      <c r="N95" s="3"/>
      <c r="O95" s="3"/>
    </row>
    <row r="96" spans="1:25" ht="6" customHeight="1" x14ac:dyDescent="0.2">
      <c r="N96" s="3"/>
      <c r="O96" s="3"/>
    </row>
    <row r="97" s="3" customFormat="1" ht="12.75" customHeight="1" x14ac:dyDescent="0.2"/>
    <row r="98" s="3" customFormat="1" ht="6" customHeight="1" x14ac:dyDescent="0.2"/>
  </sheetData>
  <mergeCells count="8">
    <mergeCell ref="A86:G86"/>
    <mergeCell ref="A87:G87"/>
    <mergeCell ref="F3:G3"/>
    <mergeCell ref="F4:G4"/>
    <mergeCell ref="C53:C54"/>
    <mergeCell ref="A80:G80"/>
    <mergeCell ref="A81:G81"/>
    <mergeCell ref="A83:G83"/>
  </mergeCells>
  <printOptions horizontalCentered="1"/>
  <pageMargins left="0.38" right="0.25" top="0.7" bottom="0.52" header="0.5" footer="0.5"/>
  <pageSetup scale="86" fitToHeight="2" orientation="portrait" blackAndWhite="1" r:id="rId1"/>
  <headerFooter alignWithMargins="0"/>
  <rowBreaks count="1" manualBreakCount="1">
    <brk id="64"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REI</vt:lpstr>
      <vt:lpstr>REI!Print_Area</vt:lpstr>
      <vt:lpstr>REI!Print_Titles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B Schlaebitz</dc:creator>
  <cp:lastModifiedBy>Gabriel B Schlaebitz</cp:lastModifiedBy>
  <dcterms:created xsi:type="dcterms:W3CDTF">2022-10-28T19:19:38Z</dcterms:created>
  <dcterms:modified xsi:type="dcterms:W3CDTF">2022-10-28T19:20:49Z</dcterms:modified>
</cp:coreProperties>
</file>