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IP-HC(WaybillData)\WIP\Routine Study Prototypes\RSAM and All Stratification\RSAM\2021\"/>
    </mc:Choice>
  </mc:AlternateContent>
  <xr:revisionPtr revIDLastSave="0" documentId="13_ncr:1_{BA401B01-279B-4F89-BDD7-BC9FCB8916F5}" xr6:coauthVersionLast="47" xr6:coauthVersionMax="47" xr10:uidLastSave="{00000000-0000-0000-0000-000000000000}"/>
  <bookViews>
    <workbookView xWindow="-110" yWindow="-110" windowWidth="19420" windowHeight="9800" activeTab="1" xr2:uid="{00000000-000D-0000-FFFF-FFFF00000000}"/>
  </bookViews>
  <sheets>
    <sheet name="RSAM" sheetId="19" r:id="rId1"/>
    <sheet name="Table 1 - RSAM" sheetId="9" r:id="rId2"/>
    <sheet name="Table 2 - RVC&gt;180" sheetId="10" r:id="rId3"/>
    <sheet name="RSAM 2021" sheetId="17" r:id="rId4"/>
    <sheet name="RSAM 2020" sheetId="16" r:id="rId5"/>
    <sheet name="RSAM 2019" sheetId="15" r:id="rId6"/>
    <sheet name="RSAM 2018" sheetId="18" r:id="rId7"/>
  </sheets>
  <definedNames>
    <definedName name="RSAM_2005_Costs_and_Revenues_for_Class_I_R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0" l="1"/>
  <c r="D16" i="10" s="1"/>
  <c r="D11" i="10"/>
  <c r="D24" i="10" s="1"/>
  <c r="D10" i="10"/>
  <c r="D23" i="10" s="1"/>
  <c r="D9" i="10"/>
  <c r="D22" i="10" s="1"/>
  <c r="D8" i="10"/>
  <c r="D21" i="10" s="1"/>
  <c r="D7" i="10"/>
  <c r="D20" i="10" s="1"/>
  <c r="D6" i="10"/>
  <c r="D19" i="10" s="1"/>
  <c r="D5" i="10"/>
  <c r="D18" i="10" s="1"/>
  <c r="D4" i="9"/>
  <c r="D16" i="9" s="1"/>
  <c r="D11" i="9"/>
  <c r="D24" i="9" s="1"/>
  <c r="D10" i="9"/>
  <c r="D23" i="9" s="1"/>
  <c r="D9" i="9"/>
  <c r="D22" i="9" s="1"/>
  <c r="D8" i="9"/>
  <c r="D21" i="9" s="1"/>
  <c r="D7" i="9"/>
  <c r="D20" i="9" s="1"/>
  <c r="D6" i="9"/>
  <c r="D19" i="9" s="1"/>
  <c r="D5" i="9"/>
  <c r="D18" i="9" s="1"/>
  <c r="C6" i="9" l="1"/>
  <c r="C5" i="10"/>
  <c r="C5" i="9"/>
  <c r="C11" i="10"/>
  <c r="C11" i="9"/>
  <c r="C10" i="10"/>
  <c r="C10" i="9"/>
  <c r="C9" i="10"/>
  <c r="C9" i="9"/>
  <c r="C8" i="10"/>
  <c r="C8" i="9"/>
  <c r="C7" i="10"/>
  <c r="C7" i="9"/>
  <c r="C6" i="10"/>
  <c r="F6" i="10" l="1"/>
  <c r="G6" i="10"/>
  <c r="E6" i="10"/>
  <c r="F7" i="10"/>
  <c r="G7" i="10"/>
  <c r="E7" i="10"/>
  <c r="F8" i="10"/>
  <c r="G8" i="10"/>
  <c r="E8" i="10"/>
  <c r="F9" i="10"/>
  <c r="G9" i="10"/>
  <c r="E9" i="10"/>
  <c r="F10" i="10"/>
  <c r="G10" i="10"/>
  <c r="E10" i="10"/>
  <c r="F11" i="10"/>
  <c r="G11" i="10"/>
  <c r="E11" i="10"/>
  <c r="G5" i="9" l="1"/>
  <c r="E5" i="10" l="1"/>
  <c r="E4" i="9"/>
  <c r="E4" i="10"/>
  <c r="E16" i="10" s="1"/>
  <c r="E18" i="10" l="1"/>
  <c r="E22" i="10"/>
  <c r="E19" i="10"/>
  <c r="E23" i="10"/>
  <c r="E20" i="10"/>
  <c r="E24" i="10"/>
  <c r="E21" i="10"/>
  <c r="E5" i="9" l="1"/>
  <c r="G4" i="10"/>
  <c r="G4" i="9"/>
  <c r="B2" i="10"/>
  <c r="B2" i="9"/>
  <c r="F4" i="9" l="1"/>
  <c r="F16" i="9" s="1"/>
  <c r="F4" i="10"/>
  <c r="G16" i="9"/>
  <c r="G16" i="10"/>
  <c r="G8" i="9" l="1"/>
  <c r="G21" i="9" s="1"/>
  <c r="G22" i="10" l="1"/>
  <c r="G6" i="9"/>
  <c r="G19" i="9" s="1"/>
  <c r="G5" i="10"/>
  <c r="G7" i="9"/>
  <c r="G20" i="9" s="1"/>
  <c r="G10" i="9"/>
  <c r="G23" i="9" s="1"/>
  <c r="G9" i="9"/>
  <c r="G22" i="9" s="1"/>
  <c r="G11" i="9"/>
  <c r="G24" i="9" s="1"/>
  <c r="G18" i="10" l="1"/>
  <c r="G24" i="10"/>
  <c r="G23" i="10"/>
  <c r="G19" i="10"/>
  <c r="G21" i="10"/>
  <c r="G20" i="10"/>
  <c r="G18" i="9"/>
  <c r="E8" i="9" l="1"/>
  <c r="E9" i="9"/>
  <c r="E22" i="9" l="1"/>
  <c r="E21" i="9"/>
  <c r="E11" i="9"/>
  <c r="E7" i="9"/>
  <c r="E10" i="9"/>
  <c r="E6" i="9"/>
  <c r="E16" i="9"/>
  <c r="F16" i="10"/>
  <c r="E19" i="9" l="1"/>
  <c r="E23" i="9"/>
  <c r="E20" i="9"/>
  <c r="E24" i="9"/>
  <c r="E18" i="9"/>
  <c r="F11" i="9"/>
  <c r="F5" i="9"/>
  <c r="F6" i="9"/>
  <c r="F9" i="9"/>
  <c r="F8" i="9"/>
  <c r="F10" i="9"/>
  <c r="F7" i="9"/>
  <c r="C18" i="9" l="1"/>
  <c r="C22" i="9"/>
  <c r="F22" i="9"/>
  <c r="C19" i="9"/>
  <c r="F19" i="9"/>
  <c r="C20" i="9"/>
  <c r="F20" i="9"/>
  <c r="C21" i="9"/>
  <c r="F21" i="9"/>
  <c r="F18" i="9"/>
  <c r="C23" i="9"/>
  <c r="F23" i="9"/>
  <c r="C24" i="9"/>
  <c r="F24" i="9"/>
  <c r="F5" i="10"/>
  <c r="C19" i="10" l="1"/>
  <c r="F19" i="10"/>
  <c r="C20" i="10"/>
  <c r="F20" i="10"/>
  <c r="C24" i="10"/>
  <c r="F24" i="10"/>
  <c r="F18" i="10"/>
  <c r="C22" i="10"/>
  <c r="F22" i="10"/>
  <c r="C23" i="10"/>
  <c r="F23" i="10"/>
  <c r="C21" i="10"/>
  <c r="F21" i="10"/>
  <c r="C18" i="10" l="1"/>
</calcChain>
</file>

<file path=xl/sharedStrings.xml><?xml version="1.0" encoding="utf-8"?>
<sst xmlns="http://schemas.openxmlformats.org/spreadsheetml/2006/main" count="151" uniqueCount="48">
  <si>
    <t>KCS</t>
  </si>
  <si>
    <t>NS</t>
  </si>
  <si>
    <t>CSXT</t>
  </si>
  <si>
    <t>BNSF</t>
  </si>
  <si>
    <t>UP</t>
  </si>
  <si>
    <t>(A)</t>
  </si>
  <si>
    <t>(B)</t>
  </si>
  <si>
    <t>(C)</t>
  </si>
  <si>
    <t>CN/GTC</t>
  </si>
  <si>
    <t>CP/SOO</t>
  </si>
  <si>
    <t>RR No.</t>
  </si>
  <si>
    <t>Railroad</t>
  </si>
  <si>
    <t>Revenue</t>
  </si>
  <si>
    <t>Variable Costs</t>
  </si>
  <si>
    <t>RVC GE 180</t>
  </si>
  <si>
    <t>(D)</t>
  </si>
  <si>
    <t>(E)=(C)/(D)</t>
  </si>
  <si>
    <t>(F)</t>
  </si>
  <si>
    <t>SOO</t>
  </si>
  <si>
    <t>RSAM</t>
  </si>
  <si>
    <t>(G)=[(C)+(F)]/(D)</t>
  </si>
  <si>
    <t>Source(s):</t>
  </si>
  <si>
    <t>Table 1</t>
  </si>
  <si>
    <t>4-Year
Average</t>
  </si>
  <si>
    <t>GTC</t>
  </si>
  <si>
    <t>RVC&gt;180</t>
  </si>
  <si>
    <t>Table 2</t>
  </si>
  <si>
    <t>Tax-Adj Shortfall (Surplus)</t>
  </si>
  <si>
    <t>4-Year</t>
  </si>
  <si>
    <t>Average</t>
  </si>
  <si>
    <t>Contents of Decision</t>
  </si>
  <si>
    <t>Year for RSAM Study</t>
  </si>
  <si>
    <t>2018 RSAM Calculation</t>
  </si>
  <si>
    <t xml:space="preserve">     Column C:  2018 Carload Waybill Sample.</t>
  </si>
  <si>
    <t xml:space="preserve">     Column D:  2018 Carload Waybill Sample.</t>
  </si>
  <si>
    <t xml:space="preserve">     Column F:  '2018 Shortfall (Surplus)' tab.</t>
  </si>
  <si>
    <t>2019 RSAM Calculation</t>
  </si>
  <si>
    <t xml:space="preserve">     Column C:  2019 Carload Waybill Sample.</t>
  </si>
  <si>
    <t xml:space="preserve">     Column D:  2019 Carload Waybill Sample.</t>
  </si>
  <si>
    <t xml:space="preserve">     Column F:  '2019 Shortfall (Surplus)' tab.</t>
  </si>
  <si>
    <t>2021 RSAM Calculation</t>
  </si>
  <si>
    <t>2020 RSAM Calculation</t>
  </si>
  <si>
    <t xml:space="preserve">     Column C:  2020 Carload Waybill Sample.</t>
  </si>
  <si>
    <t xml:space="preserve">     Column D:  2020 Carload Waybill Sample.</t>
  </si>
  <si>
    <t xml:space="preserve">     Column F:  '2020 Shortfall (Surplus)' tab.</t>
  </si>
  <si>
    <t xml:space="preserve">     Column C:  2021 Carload Waybill Sample.</t>
  </si>
  <si>
    <t xml:space="preserve">     Column D:  2021 Carload Waybill Sample.</t>
  </si>
  <si>
    <t xml:space="preserve">     Column F:  '2021 Shortfall (Surplus)'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</si>
</sst>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4" x14ac:knownFonts="1">
    <font>
      <sz val="10"/>
      <name val="MS Sans Serif"/>
    </font>
    <font>
      <b/>
      <sz val="10"/>
      <name val="MS Sans Serif"/>
      <family val="2"/>
    </font>
    <font>
      <sz val="8.5"/>
      <name val="MS Sans Serif"/>
      <family val="2"/>
    </font>
    <font>
      <b/>
      <sz val="12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sz val="10"/>
      <color theme="4"/>
      <name val="MS Sans Serif"/>
      <family val="2"/>
    </font>
    <font>
      <sz val="10"/>
      <color rgb="FFFF000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MS Sans Serif"/>
    </font>
    <font>
      <sz val="12"/>
      <color rgb="FFFF0000"/>
      <name val="Times New Roman"/>
      <family val="1"/>
    </font>
    <font>
      <sz val="10"/>
      <name val="MS Sans Serif"/>
    </font>
    <font>
      <sz val="10"/>
      <color theme="4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1">
    <xf numFmtId="0" fontId="0" fillId="0" borderId="0" xfId="0"/>
    <xf numFmtId="0" fontId="1" fillId="0" borderId="2" xfId="0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3" xfId="0" applyFont="1" applyBorder="1" applyAlignment="1">
      <alignment horizontal="centerContinuous"/>
    </xf>
    <xf numFmtId="0" fontId="5" fillId="0" borderId="5" xfId="0" quotePrefix="1" applyFont="1" applyBorder="1" applyAlignment="1">
      <alignment horizontal="center"/>
    </xf>
    <xf numFmtId="42" fontId="5" fillId="0" borderId="6" xfId="0" applyNumberFormat="1" applyFont="1" applyBorder="1"/>
    <xf numFmtId="9" fontId="5" fillId="0" borderId="5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42" fontId="5" fillId="0" borderId="1" xfId="0" applyNumberFormat="1" applyFont="1" applyBorder="1"/>
    <xf numFmtId="9" fontId="5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0" xfId="0" quotePrefix="1" applyFont="1"/>
    <xf numFmtId="9" fontId="0" fillId="0" borderId="0" xfId="0" applyNumberFormat="1"/>
    <xf numFmtId="0" fontId="7" fillId="0" borderId="0" xfId="0" applyFont="1"/>
    <xf numFmtId="0" fontId="5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top" wrapText="1"/>
    </xf>
    <xf numFmtId="9" fontId="9" fillId="0" borderId="10" xfId="0" applyNumberFormat="1" applyFont="1" applyBorder="1" applyAlignment="1">
      <alignment horizontal="center" vertical="top" wrapText="1"/>
    </xf>
    <xf numFmtId="0" fontId="9" fillId="0" borderId="0" xfId="0" applyFo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9" fontId="5" fillId="0" borderId="15" xfId="0" applyNumberFormat="1" applyFont="1" applyBorder="1" applyAlignment="1">
      <alignment horizontal="center"/>
    </xf>
    <xf numFmtId="9" fontId="5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9" fontId="5" fillId="0" borderId="0" xfId="0" applyNumberFormat="1" applyFont="1" applyAlignment="1">
      <alignment horizontal="center"/>
    </xf>
    <xf numFmtId="0" fontId="0" fillId="0" borderId="11" xfId="0" applyBorder="1"/>
    <xf numFmtId="0" fontId="10" fillId="2" borderId="12" xfId="0" applyFont="1" applyFill="1" applyBorder="1"/>
    <xf numFmtId="0" fontId="1" fillId="0" borderId="0" xfId="0" applyFont="1" applyAlignment="1">
      <alignment horizontal="center" wrapText="1"/>
    </xf>
    <xf numFmtId="9" fontId="9" fillId="0" borderId="0" xfId="0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Continuous"/>
    </xf>
    <xf numFmtId="0" fontId="7" fillId="0" borderId="0" xfId="0" applyFont="1" applyFill="1"/>
    <xf numFmtId="0" fontId="1" fillId="0" borderId="4" xfId="0" applyFont="1" applyFill="1" applyBorder="1" applyAlignment="1">
      <alignment horizontal="center" wrapText="1"/>
    </xf>
    <xf numFmtId="9" fontId="5" fillId="0" borderId="13" xfId="0" applyNumberFormat="1" applyFont="1" applyFill="1" applyBorder="1" applyAlignment="1">
      <alignment horizontal="center"/>
    </xf>
    <xf numFmtId="9" fontId="5" fillId="0" borderId="14" xfId="0" applyNumberFormat="1" applyFont="1" applyFill="1" applyBorder="1" applyAlignment="1">
      <alignment horizontal="center"/>
    </xf>
    <xf numFmtId="0" fontId="5" fillId="0" borderId="0" xfId="0" applyFont="1" applyFill="1"/>
    <xf numFmtId="9" fontId="9" fillId="0" borderId="10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0" fontId="9" fillId="0" borderId="0" xfId="0" applyFont="1" applyFill="1"/>
    <xf numFmtId="9" fontId="9" fillId="0" borderId="8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5" fillId="0" borderId="0" xfId="0" applyFont="1" applyAlignment="1"/>
    <xf numFmtId="0" fontId="1" fillId="0" borderId="0" xfId="0" applyFont="1" applyAlignment="1"/>
    <xf numFmtId="9" fontId="0" fillId="0" borderId="0" xfId="1" applyFont="1"/>
    <xf numFmtId="0" fontId="13" fillId="0" borderId="0" xfId="0" applyFont="1"/>
    <xf numFmtId="0" fontId="8" fillId="3" borderId="7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C437-352D-44D1-BF89-B69BA396C465}">
  <sheetPr>
    <pageSetUpPr fitToPage="1"/>
  </sheetPr>
  <dimension ref="A1:B1"/>
  <sheetViews>
    <sheetView zoomScale="130" zoomScaleNormal="130" workbookViewId="0">
      <selection activeCell="A10" sqref="A10"/>
    </sheetView>
  </sheetViews>
  <sheetFormatPr defaultRowHeight="13" x14ac:dyDescent="0.3"/>
  <cols>
    <col min="1" max="1" width="27.81640625" customWidth="1"/>
  </cols>
  <sheetData>
    <row r="1" spans="1:2" ht="13.5" thickBot="1" x14ac:dyDescent="0.35">
      <c r="A1" s="31" t="s">
        <v>31</v>
      </c>
      <c r="B1" s="30">
        <v>2021</v>
      </c>
    </row>
  </sheetData>
  <sheetProtection algorithmName="SHA-512" hashValue="ekgv0IMKcPUhjSzaosLwttZOGchad3tc8a/iIJiYm0aoBDcrKLFLnmnyqZC3uWJyJkSciBRHk6pCR8DGexlHNQ==" saltValue="BjwGA08VWInRgypATgvqjw==" spinCount="100000" sheet="1" objects="1" scenarios="1"/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="90" workbookViewId="0">
      <pane xSplit="2" ySplit="4" topLeftCell="C5" activePane="bottomRight" state="frozen"/>
      <selection activeCell="A3" sqref="A3"/>
      <selection pane="topRight" activeCell="A3" sqref="A3"/>
      <selection pane="bottomLeft" activeCell="A3" sqref="A3"/>
      <selection pane="bottomRight" activeCell="D10" sqref="D10"/>
    </sheetView>
  </sheetViews>
  <sheetFormatPr defaultColWidth="9.1796875" defaultRowHeight="13" x14ac:dyDescent="0.3"/>
  <cols>
    <col min="1" max="1" width="4.7265625" style="8" customWidth="1"/>
    <col min="2" max="6" width="12.7265625" style="8" customWidth="1"/>
    <col min="7" max="7" width="12.7265625" style="39" customWidth="1"/>
    <col min="8" max="9" width="12.7265625" style="8" customWidth="1"/>
    <col min="10" max="10" width="10.7265625" style="35" customWidth="1"/>
    <col min="11" max="12" width="10.7265625" style="8" customWidth="1"/>
    <col min="13" max="16384" width="9.1796875" style="8"/>
  </cols>
  <sheetData>
    <row r="1" spans="1:12" x14ac:dyDescent="0.3">
      <c r="B1" s="53" t="s">
        <v>22</v>
      </c>
      <c r="C1" s="53"/>
      <c r="D1" s="53"/>
      <c r="E1" s="53"/>
      <c r="F1" s="53"/>
      <c r="G1" s="53"/>
      <c r="H1" s="46"/>
      <c r="I1" s="46"/>
      <c r="J1" s="34"/>
      <c r="K1" s="7"/>
      <c r="L1" s="7"/>
    </row>
    <row r="2" spans="1:12" x14ac:dyDescent="0.3">
      <c r="B2" s="53" t="str">
        <f>"RSAM Mark-Up Percentages "&amp;RSAM!B1&amp;" - "&amp;RSAM!B1-3</f>
        <v>RSAM Mark-Up Percentages 2021 - 2018</v>
      </c>
      <c r="C2" s="53"/>
      <c r="D2" s="53"/>
      <c r="E2" s="53"/>
      <c r="F2" s="53"/>
      <c r="G2" s="53"/>
      <c r="H2" s="46"/>
      <c r="I2" s="46"/>
      <c r="J2" s="34"/>
      <c r="K2" s="7"/>
      <c r="L2" s="7"/>
    </row>
    <row r="4" spans="1:12" ht="26" x14ac:dyDescent="0.3">
      <c r="B4" s="5" t="s">
        <v>11</v>
      </c>
      <c r="C4" s="28" t="s">
        <v>23</v>
      </c>
      <c r="D4" s="5" t="str">
        <f>LEFT('RSAM 2021'!A1,4)</f>
        <v>2021</v>
      </c>
      <c r="E4" s="5" t="str">
        <f>LEFT('RSAM 2020'!A1,4)</f>
        <v>2020</v>
      </c>
      <c r="F4" s="5" t="str">
        <f>LEFT('RSAM 2019'!A1,4)</f>
        <v>2019</v>
      </c>
      <c r="G4" s="36" t="str">
        <f>LEFT('RSAM 2018'!A1,4)</f>
        <v>2018</v>
      </c>
      <c r="K4" s="32"/>
    </row>
    <row r="5" spans="1:12" x14ac:dyDescent="0.3">
      <c r="A5" s="4">
        <v>777</v>
      </c>
      <c r="B5" s="24" t="s">
        <v>3</v>
      </c>
      <c r="C5" s="29">
        <f>AVERAGE(D5:G5)</f>
        <v>1.8579713082882918</v>
      </c>
      <c r="D5" s="12">
        <f>VLOOKUP($A5,'RSAM 2021'!$A$6:$G$12,7,FALSE)</f>
        <v>1.7472502146803996</v>
      </c>
      <c r="E5" s="12">
        <f>VLOOKUP($A5,'RSAM 2020'!$A$6:$G$12,7,FALSE)</f>
        <v>1.6588862788075047</v>
      </c>
      <c r="F5" s="26">
        <f>VLOOKUP($A5,'RSAM 2019'!$A$6:$G$12,7,FALSE)</f>
        <v>1.714572146944358</v>
      </c>
      <c r="G5" s="37">
        <f>VLOOKUP($A5,'RSAM 2018'!$A$6:$G$12,7,FALSE)</f>
        <v>2.3111765927209045</v>
      </c>
      <c r="K5" s="29"/>
    </row>
    <row r="6" spans="1:12" x14ac:dyDescent="0.3">
      <c r="A6" s="4">
        <v>712</v>
      </c>
      <c r="B6" s="25" t="s">
        <v>2</v>
      </c>
      <c r="C6" s="29">
        <f t="shared" ref="C6:C11" si="0">AVERAGE(D6:G6)</f>
        <v>2.1055534950557266</v>
      </c>
      <c r="D6" s="15">
        <f>VLOOKUP($A6,'RSAM 2021'!$A$6:$G$12,7,FALSE)</f>
        <v>1.789107602454151</v>
      </c>
      <c r="E6" s="15">
        <f>VLOOKUP($A6,'RSAM 2020'!$A$6:$G$12,7,FALSE)</f>
        <v>2.0544911216979616</v>
      </c>
      <c r="F6" s="27">
        <f>VLOOKUP($A6,'RSAM 2019'!$A$6:$G$12,7,FALSE)</f>
        <v>2.1433459698444137</v>
      </c>
      <c r="G6" s="38">
        <f>VLOOKUP($A6,'RSAM 2018'!$A$6:$G$12,7,FALSE)</f>
        <v>2.4352692862263803</v>
      </c>
      <c r="K6" s="29"/>
    </row>
    <row r="7" spans="1:12" x14ac:dyDescent="0.3">
      <c r="A7" s="4">
        <v>103</v>
      </c>
      <c r="B7" s="25" t="s">
        <v>24</v>
      </c>
      <c r="C7" s="29">
        <f t="shared" si="0"/>
        <v>3.357167398395017</v>
      </c>
      <c r="D7" s="15">
        <f>VLOOKUP($A7,'RSAM 2021'!$A$6:$G$12,7,FALSE)</f>
        <v>3.3810589442029135</v>
      </c>
      <c r="E7" s="15">
        <f>VLOOKUP($A7,'RSAM 2020'!$A$6:$G$12,7,FALSE)</f>
        <v>2.92715222741634</v>
      </c>
      <c r="F7" s="27">
        <f>VLOOKUP($A7,'RSAM 2019'!$A$6:$G$12,7,FALSE)</f>
        <v>3.2053881864695084</v>
      </c>
      <c r="G7" s="38">
        <f>VLOOKUP($A7,'RSAM 2018'!$A$6:$G$12,7,FALSE)</f>
        <v>3.9150702354913065</v>
      </c>
      <c r="K7" s="29"/>
    </row>
    <row r="8" spans="1:12" x14ac:dyDescent="0.3">
      <c r="A8" s="4">
        <v>400</v>
      </c>
      <c r="B8" s="25" t="s">
        <v>0</v>
      </c>
      <c r="C8" s="29">
        <f t="shared" si="0"/>
        <v>3.3235853162282152</v>
      </c>
      <c r="D8" s="15">
        <f>VLOOKUP($A8,'RSAM 2021'!$A$6:$G$12,7,FALSE)</f>
        <v>3.0757767767421234</v>
      </c>
      <c r="E8" s="15">
        <f>VLOOKUP($A8,'RSAM 2020'!$A$6:$G$12,7,FALSE)</f>
        <v>2.4138825617337005</v>
      </c>
      <c r="F8" s="27">
        <f>VLOOKUP($A8,'RSAM 2019'!$A$6:$G$12,7,FALSE)</f>
        <v>3.4456642014245893</v>
      </c>
      <c r="G8" s="38">
        <f>VLOOKUP($A8,'RSAM 2018'!$A$6:$G$12,7,FALSE)</f>
        <v>4.359017725012448</v>
      </c>
      <c r="K8" s="29"/>
    </row>
    <row r="9" spans="1:12" x14ac:dyDescent="0.3">
      <c r="A9" s="4">
        <v>555</v>
      </c>
      <c r="B9" s="25" t="s">
        <v>1</v>
      </c>
      <c r="C9" s="29">
        <f t="shared" si="0"/>
        <v>2.3520592068485904</v>
      </c>
      <c r="D9" s="15">
        <f>VLOOKUP($A9,'RSAM 2021'!$A$6:$G$12,7,FALSE)</f>
        <v>2.0852247988827162</v>
      </c>
      <c r="E9" s="15">
        <f>VLOOKUP($A9,'RSAM 2020'!$A$6:$G$12,7,FALSE)</f>
        <v>2.5642894015197353</v>
      </c>
      <c r="F9" s="27">
        <f>VLOOKUP($A9,'RSAM 2019'!$A$6:$G$12,7,FALSE)</f>
        <v>2.1742110107815797</v>
      </c>
      <c r="G9" s="38">
        <f>VLOOKUP($A9,'RSAM 2018'!$A$6:$G$12,7,FALSE)</f>
        <v>2.5845116162103308</v>
      </c>
      <c r="K9" s="29"/>
    </row>
    <row r="10" spans="1:12" x14ac:dyDescent="0.3">
      <c r="A10" s="4">
        <v>105</v>
      </c>
      <c r="B10" s="25" t="s">
        <v>18</v>
      </c>
      <c r="C10" s="29">
        <f t="shared" si="0"/>
        <v>2.2274400992188692</v>
      </c>
      <c r="D10" s="15">
        <f>VLOOKUP($A10,'RSAM 2021'!$A$6:$G$12,7,FALSE)</f>
        <v>2.108829907272638</v>
      </c>
      <c r="E10" s="15">
        <f>VLOOKUP($A10,'RSAM 2020'!$A$6:$G$12,7,FALSE)</f>
        <v>2.2952225993790352</v>
      </c>
      <c r="F10" s="27">
        <f>VLOOKUP($A10,'RSAM 2019'!$A$6:$G$12,7,FALSE)</f>
        <v>2.2530839079532066</v>
      </c>
      <c r="G10" s="38">
        <f>VLOOKUP($A10,'RSAM 2018'!$A$6:$G$12,7,FALSE)</f>
        <v>2.2526239822705971</v>
      </c>
      <c r="K10" s="29"/>
    </row>
    <row r="11" spans="1:12" x14ac:dyDescent="0.3">
      <c r="A11" s="4">
        <v>802</v>
      </c>
      <c r="B11" s="25" t="s">
        <v>4</v>
      </c>
      <c r="C11" s="29">
        <f t="shared" si="0"/>
        <v>1.8604123096185881</v>
      </c>
      <c r="D11" s="15">
        <f>VLOOKUP($A11,'RSAM 2021'!$A$6:$G$12,7,FALSE)</f>
        <v>1.7972912623276205</v>
      </c>
      <c r="E11" s="15">
        <f>VLOOKUP($A11,'RSAM 2020'!$A$6:$G$12,7,FALSE)</f>
        <v>1.878580405163931</v>
      </c>
      <c r="F11" s="27">
        <f>VLOOKUP($A11,'RSAM 2019'!$A$6:$G$12,7,FALSE)</f>
        <v>1.8078949619104043</v>
      </c>
      <c r="G11" s="38">
        <f>VLOOKUP($A11,'RSAM 2018'!$A$6:$G$12,7,FALSE)</f>
        <v>1.9578826090723964</v>
      </c>
      <c r="K11" s="29"/>
    </row>
    <row r="14" spans="1:12" x14ac:dyDescent="0.3">
      <c r="B14" s="20" t="s">
        <v>30</v>
      </c>
    </row>
    <row r="15" spans="1:12" ht="13.5" thickBot="1" x14ac:dyDescent="0.35"/>
    <row r="16" spans="1:12" ht="15" x14ac:dyDescent="0.3">
      <c r="B16" s="49"/>
      <c r="C16" s="50" t="s">
        <v>28</v>
      </c>
      <c r="D16" s="55" t="str">
        <f>D4</f>
        <v>2021</v>
      </c>
      <c r="E16" s="55" t="str">
        <f>E4</f>
        <v>2020</v>
      </c>
      <c r="F16" s="55" t="str">
        <f>F4</f>
        <v>2019</v>
      </c>
      <c r="G16" s="57" t="str">
        <f>G4</f>
        <v>2018</v>
      </c>
      <c r="K16" s="54"/>
    </row>
    <row r="17" spans="2:13" ht="15.5" thickBot="1" x14ac:dyDescent="0.35">
      <c r="B17" s="51" t="s">
        <v>11</v>
      </c>
      <c r="C17" s="52" t="s">
        <v>29</v>
      </c>
      <c r="D17" s="56"/>
      <c r="E17" s="56"/>
      <c r="F17" s="56"/>
      <c r="G17" s="58"/>
      <c r="K17" s="54"/>
    </row>
    <row r="18" spans="2:13" ht="16" thickBot="1" x14ac:dyDescent="0.35">
      <c r="B18" s="21" t="s">
        <v>3</v>
      </c>
      <c r="C18" s="22">
        <f>C5</f>
        <v>1.8579713082882918</v>
      </c>
      <c r="D18" s="22">
        <f t="shared" ref="D18:D24" si="1">D5</f>
        <v>1.7472502146803996</v>
      </c>
      <c r="E18" s="22">
        <f>E5</f>
        <v>1.6588862788075047</v>
      </c>
      <c r="F18" s="22">
        <f>F5</f>
        <v>1.714572146944358</v>
      </c>
      <c r="G18" s="43">
        <f>G5</f>
        <v>2.3111765927209045</v>
      </c>
      <c r="K18" s="33"/>
    </row>
    <row r="19" spans="2:13" ht="16" thickBot="1" x14ac:dyDescent="0.35">
      <c r="B19" s="21" t="s">
        <v>2</v>
      </c>
      <c r="C19" s="22">
        <f t="shared" ref="C19" si="2">C6</f>
        <v>2.1055534950557266</v>
      </c>
      <c r="D19" s="22">
        <f t="shared" si="1"/>
        <v>1.789107602454151</v>
      </c>
      <c r="E19" s="22">
        <f t="shared" ref="E19:E24" si="3">E6</f>
        <v>2.0544911216979616</v>
      </c>
      <c r="F19" s="22">
        <f t="shared" ref="F19:F24" si="4">F6</f>
        <v>2.1433459698444137</v>
      </c>
      <c r="G19" s="43">
        <f t="shared" ref="G19:G24" si="5">G6</f>
        <v>2.4352692862263803</v>
      </c>
      <c r="K19" s="33"/>
    </row>
    <row r="20" spans="2:13" ht="16" thickBot="1" x14ac:dyDescent="0.35">
      <c r="B20" s="21" t="s">
        <v>24</v>
      </c>
      <c r="C20" s="22">
        <f t="shared" ref="C20" si="6">C7</f>
        <v>3.357167398395017</v>
      </c>
      <c r="D20" s="22">
        <f t="shared" si="1"/>
        <v>3.3810589442029135</v>
      </c>
      <c r="E20" s="22">
        <f t="shared" si="3"/>
        <v>2.92715222741634</v>
      </c>
      <c r="F20" s="22">
        <f t="shared" si="4"/>
        <v>3.2053881864695084</v>
      </c>
      <c r="G20" s="43">
        <f t="shared" si="5"/>
        <v>3.9150702354913065</v>
      </c>
      <c r="K20" s="33"/>
    </row>
    <row r="21" spans="2:13" ht="16" thickBot="1" x14ac:dyDescent="0.35">
      <c r="B21" s="21" t="s">
        <v>0</v>
      </c>
      <c r="C21" s="22">
        <f t="shared" ref="C21" si="7">C8</f>
        <v>3.3235853162282152</v>
      </c>
      <c r="D21" s="22">
        <f t="shared" si="1"/>
        <v>3.0757767767421234</v>
      </c>
      <c r="E21" s="22">
        <f t="shared" si="3"/>
        <v>2.4138825617337005</v>
      </c>
      <c r="F21" s="22">
        <f t="shared" si="4"/>
        <v>3.4456642014245893</v>
      </c>
      <c r="G21" s="43">
        <f t="shared" si="5"/>
        <v>4.359017725012448</v>
      </c>
      <c r="K21" s="33"/>
    </row>
    <row r="22" spans="2:13" ht="16" thickBot="1" x14ac:dyDescent="0.35">
      <c r="B22" s="21" t="s">
        <v>1</v>
      </c>
      <c r="C22" s="22">
        <f t="shared" ref="C22" si="8">C9</f>
        <v>2.3520592068485904</v>
      </c>
      <c r="D22" s="22">
        <f t="shared" si="1"/>
        <v>2.0852247988827162</v>
      </c>
      <c r="E22" s="22">
        <f t="shared" si="3"/>
        <v>2.5642894015197353</v>
      </c>
      <c r="F22" s="22">
        <f t="shared" si="4"/>
        <v>2.1742110107815797</v>
      </c>
      <c r="G22" s="43">
        <f t="shared" si="5"/>
        <v>2.5845116162103308</v>
      </c>
      <c r="K22" s="33"/>
    </row>
    <row r="23" spans="2:13" ht="16" thickBot="1" x14ac:dyDescent="0.35">
      <c r="B23" s="21" t="s">
        <v>18</v>
      </c>
      <c r="C23" s="22">
        <f t="shared" ref="C23" si="9">C10</f>
        <v>2.2274400992188692</v>
      </c>
      <c r="D23" s="22">
        <f t="shared" si="1"/>
        <v>2.108829907272638</v>
      </c>
      <c r="E23" s="22">
        <f t="shared" si="3"/>
        <v>2.2952225993790352</v>
      </c>
      <c r="F23" s="22">
        <f t="shared" si="4"/>
        <v>2.2530839079532066</v>
      </c>
      <c r="G23" s="43">
        <f t="shared" si="5"/>
        <v>2.2526239822705971</v>
      </c>
      <c r="K23" s="33"/>
    </row>
    <row r="24" spans="2:13" ht="16" thickBot="1" x14ac:dyDescent="0.35">
      <c r="B24" s="21" t="s">
        <v>4</v>
      </c>
      <c r="C24" s="22">
        <f t="shared" ref="C24" si="10">C11</f>
        <v>1.8604123096185881</v>
      </c>
      <c r="D24" s="22">
        <f t="shared" si="1"/>
        <v>1.7972912623276205</v>
      </c>
      <c r="E24" s="22">
        <f t="shared" si="3"/>
        <v>1.878580405163931</v>
      </c>
      <c r="F24" s="22">
        <f t="shared" si="4"/>
        <v>1.8078949619104043</v>
      </c>
      <c r="G24" s="43">
        <f t="shared" si="5"/>
        <v>1.9578826090723964</v>
      </c>
      <c r="K24" s="33"/>
    </row>
    <row r="25" spans="2:13" ht="15.5" x14ac:dyDescent="0.35">
      <c r="B25" s="23"/>
    </row>
    <row r="26" spans="2:13" ht="15.5" x14ac:dyDescent="0.35">
      <c r="B26" s="23"/>
      <c r="M26" s="23"/>
    </row>
    <row r="27" spans="2:13" ht="15.5" x14ac:dyDescent="0.35">
      <c r="B27" s="23"/>
      <c r="C27" s="23"/>
      <c r="D27" s="23"/>
      <c r="E27" s="23"/>
      <c r="F27" s="23"/>
      <c r="G27" s="42"/>
      <c r="H27" s="23"/>
      <c r="I27" s="23"/>
      <c r="J27" s="41"/>
      <c r="K27" s="23"/>
      <c r="L27" s="23"/>
    </row>
    <row r="28" spans="2:13" ht="15.5" x14ac:dyDescent="0.35">
      <c r="B28" s="23"/>
      <c r="C28" s="23"/>
      <c r="D28" s="23"/>
      <c r="E28" s="23"/>
      <c r="F28" s="23"/>
      <c r="G28" s="42"/>
      <c r="H28" s="23"/>
      <c r="I28" s="23"/>
      <c r="J28" s="41"/>
      <c r="K28" s="23"/>
      <c r="L28" s="23"/>
    </row>
    <row r="29" spans="2:13" ht="15.5" x14ac:dyDescent="0.35">
      <c r="B29" s="23"/>
    </row>
  </sheetData>
  <sheetProtection algorithmName="SHA-512" hashValue="GtCHr1Pk2RVKEul5pCW5awFgNUmhNTTZBoiq4OV5pITauxsl22HDrqlSkqn0+DCQY4HT21td19dxGa9I003LsA==" saltValue="R4UNDExzfALUCAEhenFZxQ==" spinCount="100000" sheet="1" objects="1" scenarios="1"/>
  <mergeCells count="7">
    <mergeCell ref="B2:G2"/>
    <mergeCell ref="B1:G1"/>
    <mergeCell ref="K16:K17"/>
    <mergeCell ref="E16:E17"/>
    <mergeCell ref="F16:F17"/>
    <mergeCell ref="G16:G17"/>
    <mergeCell ref="D16:D17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>
    <oddFooter>&amp;L&amp;F [&amp;A]&amp;RPage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zoomScale="90" workbookViewId="0">
      <pane xSplit="2" ySplit="4" topLeftCell="C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796875" defaultRowHeight="13" x14ac:dyDescent="0.3"/>
  <cols>
    <col min="1" max="1" width="4.7265625" style="8" customWidth="1"/>
    <col min="2" max="9" width="12.7265625" style="8" customWidth="1"/>
    <col min="10" max="10" width="10.7265625" style="35" customWidth="1"/>
    <col min="11" max="11" width="10.7265625" style="8" customWidth="1"/>
    <col min="12" max="16384" width="9.1796875" style="8"/>
  </cols>
  <sheetData>
    <row r="1" spans="1:11" x14ac:dyDescent="0.3">
      <c r="B1" s="53" t="s">
        <v>26</v>
      </c>
      <c r="C1" s="53"/>
      <c r="D1" s="53"/>
      <c r="E1" s="53"/>
      <c r="F1" s="53"/>
      <c r="G1" s="53"/>
      <c r="H1" s="46"/>
      <c r="I1" s="46"/>
      <c r="J1" s="45"/>
      <c r="K1" s="45"/>
    </row>
    <row r="2" spans="1:11" x14ac:dyDescent="0.3">
      <c r="B2" s="53" t="str">
        <f>"RVC&gt;180 Percentages "&amp;RSAM!B1&amp;" - "&amp;RSAM!B1-3</f>
        <v>RVC&gt;180 Percentages 2021 - 2018</v>
      </c>
      <c r="C2" s="53"/>
      <c r="D2" s="53"/>
      <c r="E2" s="53"/>
      <c r="F2" s="53"/>
      <c r="G2" s="53"/>
      <c r="H2" s="46"/>
      <c r="I2" s="46"/>
      <c r="J2" s="44"/>
      <c r="K2" s="20"/>
    </row>
    <row r="4" spans="1:11" ht="26" x14ac:dyDescent="0.3">
      <c r="B4" s="5" t="s">
        <v>11</v>
      </c>
      <c r="C4" s="28" t="s">
        <v>23</v>
      </c>
      <c r="D4" s="5" t="str">
        <f>LEFT('RSAM 2021'!A1,4)</f>
        <v>2021</v>
      </c>
      <c r="E4" s="5" t="str">
        <f>LEFT('RSAM 2020'!A1,4)</f>
        <v>2020</v>
      </c>
      <c r="F4" s="5" t="str">
        <f>LEFT('RSAM 2019'!A1,4)</f>
        <v>2019</v>
      </c>
      <c r="G4" s="36" t="str">
        <f>LEFT('RSAM 2018'!A1,4)</f>
        <v>2018</v>
      </c>
      <c r="K4" s="32"/>
    </row>
    <row r="5" spans="1:11" x14ac:dyDescent="0.3">
      <c r="A5" s="4">
        <v>777</v>
      </c>
      <c r="B5" s="24" t="s">
        <v>3</v>
      </c>
      <c r="C5" s="29">
        <f>AVERAGE(D5:G5)</f>
        <v>2.2849774727795094</v>
      </c>
      <c r="D5" s="12">
        <f>VLOOKUP($A5,'RSAM 2021'!$A$6:$G$12,5,FALSE)</f>
        <v>2.3113392516124174</v>
      </c>
      <c r="E5" s="12">
        <f>VLOOKUP($A5,'RSAM 2020'!$A$6:$G$12,5,FALSE)</f>
        <v>2.3340425176536441</v>
      </c>
      <c r="F5" s="26">
        <f>VLOOKUP($A5,'RSAM 2019'!$A$6:$G$12,5,FALSE)</f>
        <v>2.2765257962546737</v>
      </c>
      <c r="G5" s="37">
        <f>VLOOKUP($A5,'RSAM 2018'!$A$6:$G$12,5,FALSE)</f>
        <v>2.2180023255973018</v>
      </c>
      <c r="K5" s="29"/>
    </row>
    <row r="6" spans="1:11" x14ac:dyDescent="0.3">
      <c r="A6" s="4">
        <v>712</v>
      </c>
      <c r="B6" s="25" t="s">
        <v>2</v>
      </c>
      <c r="C6" s="29">
        <f t="shared" ref="C6:C11" si="0">AVERAGE(D6:G6)</f>
        <v>2.6878414629237626</v>
      </c>
      <c r="D6" s="15">
        <f>VLOOKUP($A6,'RSAM 2021'!$A$6:$G$12,5,FALSE)</f>
        <v>2.7197571322989886</v>
      </c>
      <c r="E6" s="15">
        <f>VLOOKUP($A6,'RSAM 2020'!$A$6:$G$12,5,FALSE)</f>
        <v>2.7120385738071908</v>
      </c>
      <c r="F6" s="27">
        <f>VLOOKUP($A6,'RSAM 2019'!$A$6:$G$12,5,FALSE)</f>
        <v>2.7239288022456227</v>
      </c>
      <c r="G6" s="38">
        <f>VLOOKUP($A6,'RSAM 2018'!$A$6:$G$12,5,FALSE)</f>
        <v>2.5956413433432473</v>
      </c>
      <c r="K6" s="29"/>
    </row>
    <row r="7" spans="1:11" x14ac:dyDescent="0.3">
      <c r="A7" s="4">
        <v>103</v>
      </c>
      <c r="B7" s="25" t="s">
        <v>24</v>
      </c>
      <c r="C7" s="29">
        <f t="shared" si="0"/>
        <v>2.7448425990442944</v>
      </c>
      <c r="D7" s="15">
        <f>VLOOKUP($A7,'RSAM 2021'!$A$6:$G$12,5,FALSE)</f>
        <v>2.7327577120165349</v>
      </c>
      <c r="E7" s="15">
        <f>VLOOKUP($A7,'RSAM 2020'!$A$6:$G$12,5,FALSE)</f>
        <v>2.7481816425289733</v>
      </c>
      <c r="F7" s="27">
        <f>VLOOKUP($A7,'RSAM 2019'!$A$6:$G$12,5,FALSE)</f>
        <v>2.7596070393986651</v>
      </c>
      <c r="G7" s="38">
        <f>VLOOKUP($A7,'RSAM 2018'!$A$6:$G$12,5,FALSE)</f>
        <v>2.7388240022330046</v>
      </c>
      <c r="K7" s="29"/>
    </row>
    <row r="8" spans="1:11" x14ac:dyDescent="0.3">
      <c r="A8" s="4">
        <v>400</v>
      </c>
      <c r="B8" s="25" t="s">
        <v>0</v>
      </c>
      <c r="C8" s="29">
        <f t="shared" si="0"/>
        <v>2.4242936600315792</v>
      </c>
      <c r="D8" s="15">
        <f>VLOOKUP($A8,'RSAM 2021'!$A$6:$G$12,5,FALSE)</f>
        <v>2.3798851979149798</v>
      </c>
      <c r="E8" s="15">
        <f>VLOOKUP($A8,'RSAM 2020'!$A$6:$G$12,5,FALSE)</f>
        <v>2.4641208126501359</v>
      </c>
      <c r="F8" s="27">
        <f>VLOOKUP($A8,'RSAM 2019'!$A$6:$G$12,5,FALSE)</f>
        <v>2.3744384869140496</v>
      </c>
      <c r="G8" s="38">
        <f>VLOOKUP($A8,'RSAM 2018'!$A$6:$G$12,5,FALSE)</f>
        <v>2.4787301426471524</v>
      </c>
      <c r="K8" s="29"/>
    </row>
    <row r="9" spans="1:11" x14ac:dyDescent="0.3">
      <c r="A9" s="4">
        <v>555</v>
      </c>
      <c r="B9" s="25" t="s">
        <v>1</v>
      </c>
      <c r="C9" s="29">
        <f t="shared" si="0"/>
        <v>2.5129659828999524</v>
      </c>
      <c r="D9" s="15">
        <f>VLOOKUP($A9,'RSAM 2021'!$A$6:$G$12,5,FALSE)</f>
        <v>2.5321359999071982</v>
      </c>
      <c r="E9" s="15">
        <f>VLOOKUP($A9,'RSAM 2020'!$A$6:$G$12,5,FALSE)</f>
        <v>2.5003881815868363</v>
      </c>
      <c r="F9" s="27">
        <f>VLOOKUP($A9,'RSAM 2019'!$A$6:$G$12,5,FALSE)</f>
        <v>2.5366468894412235</v>
      </c>
      <c r="G9" s="38">
        <f>VLOOKUP($A9,'RSAM 2018'!$A$6:$G$12,5,FALSE)</f>
        <v>2.4826928606645513</v>
      </c>
      <c r="K9" s="29"/>
    </row>
    <row r="10" spans="1:11" x14ac:dyDescent="0.3">
      <c r="A10" s="4">
        <v>105</v>
      </c>
      <c r="B10" s="25" t="s">
        <v>18</v>
      </c>
      <c r="C10" s="29">
        <f t="shared" si="0"/>
        <v>2.5439591961086689</v>
      </c>
      <c r="D10" s="15">
        <f>VLOOKUP($A10,'RSAM 2021'!$A$6:$G$12,5,FALSE)</f>
        <v>2.5700442190774022</v>
      </c>
      <c r="E10" s="15">
        <f>VLOOKUP($A10,'RSAM 2020'!$A$6:$G$12,5,FALSE)</f>
        <v>2.66479260074528</v>
      </c>
      <c r="F10" s="27">
        <f>VLOOKUP($A10,'RSAM 2019'!$A$6:$G$12,5,FALSE)</f>
        <v>2.4995805969805334</v>
      </c>
      <c r="G10" s="38">
        <f>VLOOKUP($A10,'RSAM 2018'!$A$6:$G$12,5,FALSE)</f>
        <v>2.4414193676314606</v>
      </c>
      <c r="K10" s="29"/>
    </row>
    <row r="11" spans="1:11" x14ac:dyDescent="0.3">
      <c r="A11" s="4">
        <v>802</v>
      </c>
      <c r="B11" s="25" t="s">
        <v>4</v>
      </c>
      <c r="C11" s="29">
        <f t="shared" si="0"/>
        <v>2.5138793079509112</v>
      </c>
      <c r="D11" s="15">
        <f>VLOOKUP($A11,'RSAM 2021'!$A$6:$G$12,5,FALSE)</f>
        <v>2.539327044218691</v>
      </c>
      <c r="E11" s="15">
        <f>VLOOKUP($A11,'RSAM 2020'!$A$6:$G$12,5,FALSE)</f>
        <v>2.6139567178964982</v>
      </c>
      <c r="F11" s="27">
        <f>VLOOKUP($A11,'RSAM 2019'!$A$6:$G$12,5,FALSE)</f>
        <v>2.4885438160300741</v>
      </c>
      <c r="G11" s="38">
        <f>VLOOKUP($A11,'RSAM 2018'!$A$6:$G$12,5,FALSE)</f>
        <v>2.4136896536583823</v>
      </c>
      <c r="K11" s="29"/>
    </row>
    <row r="12" spans="1:11" x14ac:dyDescent="0.3">
      <c r="G12" s="39"/>
    </row>
    <row r="13" spans="1:11" x14ac:dyDescent="0.3">
      <c r="G13" s="39"/>
    </row>
    <row r="14" spans="1:11" x14ac:dyDescent="0.3">
      <c r="B14" s="20" t="s">
        <v>30</v>
      </c>
      <c r="G14" s="39"/>
    </row>
    <row r="15" spans="1:11" ht="13.5" thickBot="1" x14ac:dyDescent="0.35">
      <c r="G15" s="39"/>
    </row>
    <row r="16" spans="1:11" ht="15.5" thickBot="1" x14ac:dyDescent="0.35">
      <c r="B16" s="49"/>
      <c r="C16" s="50" t="s">
        <v>28</v>
      </c>
      <c r="D16" s="59" t="str">
        <f>D4</f>
        <v>2021</v>
      </c>
      <c r="E16" s="59" t="str">
        <f>E4</f>
        <v>2020</v>
      </c>
      <c r="F16" s="59" t="str">
        <f>F4</f>
        <v>2019</v>
      </c>
      <c r="G16" s="60" t="str">
        <f>G4</f>
        <v>2018</v>
      </c>
      <c r="K16" s="54"/>
    </row>
    <row r="17" spans="2:11" ht="15.5" thickBot="1" x14ac:dyDescent="0.35">
      <c r="B17" s="51" t="s">
        <v>11</v>
      </c>
      <c r="C17" s="52" t="s">
        <v>29</v>
      </c>
      <c r="D17" s="59"/>
      <c r="E17" s="59"/>
      <c r="F17" s="59"/>
      <c r="G17" s="60"/>
      <c r="K17" s="54"/>
    </row>
    <row r="18" spans="2:11" ht="16" thickBot="1" x14ac:dyDescent="0.35">
      <c r="B18" s="21" t="s">
        <v>3</v>
      </c>
      <c r="C18" s="22">
        <f>C5</f>
        <v>2.2849774727795094</v>
      </c>
      <c r="D18" s="22">
        <f t="shared" ref="D18:D24" si="1">D5</f>
        <v>2.3113392516124174</v>
      </c>
      <c r="E18" s="22">
        <f t="shared" ref="E18" si="2">E5</f>
        <v>2.3340425176536441</v>
      </c>
      <c r="F18" s="22">
        <f>F5</f>
        <v>2.2765257962546737</v>
      </c>
      <c r="G18" s="40">
        <f>G5</f>
        <v>2.2180023255973018</v>
      </c>
      <c r="K18" s="33"/>
    </row>
    <row r="19" spans="2:11" ht="16" thickBot="1" x14ac:dyDescent="0.35">
      <c r="B19" s="21" t="s">
        <v>2</v>
      </c>
      <c r="C19" s="22">
        <f t="shared" ref="C19" si="3">C6</f>
        <v>2.6878414629237626</v>
      </c>
      <c r="D19" s="22">
        <f t="shared" si="1"/>
        <v>2.7197571322989886</v>
      </c>
      <c r="E19" s="22">
        <f t="shared" ref="E19" si="4">E6</f>
        <v>2.7120385738071908</v>
      </c>
      <c r="F19" s="22">
        <f t="shared" ref="F19:F24" si="5">F6</f>
        <v>2.7239288022456227</v>
      </c>
      <c r="G19" s="40">
        <f t="shared" ref="G19:G24" si="6">G6</f>
        <v>2.5956413433432473</v>
      </c>
      <c r="K19" s="33"/>
    </row>
    <row r="20" spans="2:11" ht="16" thickBot="1" x14ac:dyDescent="0.35">
      <c r="B20" s="21" t="s">
        <v>24</v>
      </c>
      <c r="C20" s="22">
        <f t="shared" ref="C20" si="7">C7</f>
        <v>2.7448425990442944</v>
      </c>
      <c r="D20" s="22">
        <f t="shared" si="1"/>
        <v>2.7327577120165349</v>
      </c>
      <c r="E20" s="22">
        <f t="shared" ref="E20" si="8">E7</f>
        <v>2.7481816425289733</v>
      </c>
      <c r="F20" s="22">
        <f t="shared" si="5"/>
        <v>2.7596070393986651</v>
      </c>
      <c r="G20" s="40">
        <f t="shared" si="6"/>
        <v>2.7388240022330046</v>
      </c>
      <c r="K20" s="33"/>
    </row>
    <row r="21" spans="2:11" ht="16" thickBot="1" x14ac:dyDescent="0.35">
      <c r="B21" s="21" t="s">
        <v>0</v>
      </c>
      <c r="C21" s="22">
        <f t="shared" ref="C21" si="9">C8</f>
        <v>2.4242936600315792</v>
      </c>
      <c r="D21" s="22">
        <f t="shared" si="1"/>
        <v>2.3798851979149798</v>
      </c>
      <c r="E21" s="22">
        <f t="shared" ref="E21" si="10">E8</f>
        <v>2.4641208126501359</v>
      </c>
      <c r="F21" s="22">
        <f t="shared" si="5"/>
        <v>2.3744384869140496</v>
      </c>
      <c r="G21" s="40">
        <f t="shared" si="6"/>
        <v>2.4787301426471524</v>
      </c>
      <c r="K21" s="33"/>
    </row>
    <row r="22" spans="2:11" ht="16" thickBot="1" x14ac:dyDescent="0.35">
      <c r="B22" s="21" t="s">
        <v>1</v>
      </c>
      <c r="C22" s="22">
        <f t="shared" ref="C22" si="11">C9</f>
        <v>2.5129659828999524</v>
      </c>
      <c r="D22" s="22">
        <f t="shared" si="1"/>
        <v>2.5321359999071982</v>
      </c>
      <c r="E22" s="22">
        <f t="shared" ref="E22" si="12">E9</f>
        <v>2.5003881815868363</v>
      </c>
      <c r="F22" s="22">
        <f t="shared" si="5"/>
        <v>2.5366468894412235</v>
      </c>
      <c r="G22" s="40">
        <f t="shared" si="6"/>
        <v>2.4826928606645513</v>
      </c>
      <c r="K22" s="33"/>
    </row>
    <row r="23" spans="2:11" ht="16" thickBot="1" x14ac:dyDescent="0.35">
      <c r="B23" s="21" t="s">
        <v>18</v>
      </c>
      <c r="C23" s="22">
        <f t="shared" ref="C23" si="13">C10</f>
        <v>2.5439591961086689</v>
      </c>
      <c r="D23" s="22">
        <f t="shared" si="1"/>
        <v>2.5700442190774022</v>
      </c>
      <c r="E23" s="22">
        <f t="shared" ref="E23" si="14">E10</f>
        <v>2.66479260074528</v>
      </c>
      <c r="F23" s="22">
        <f t="shared" si="5"/>
        <v>2.4995805969805334</v>
      </c>
      <c r="G23" s="40">
        <f t="shared" si="6"/>
        <v>2.4414193676314606</v>
      </c>
      <c r="K23" s="33"/>
    </row>
    <row r="24" spans="2:11" ht="16" thickBot="1" x14ac:dyDescent="0.35">
      <c r="B24" s="21" t="s">
        <v>4</v>
      </c>
      <c r="C24" s="22">
        <f t="shared" ref="C24" si="15">C11</f>
        <v>2.5138793079509112</v>
      </c>
      <c r="D24" s="22">
        <f t="shared" si="1"/>
        <v>2.539327044218691</v>
      </c>
      <c r="E24" s="22">
        <f t="shared" ref="E24" si="16">E11</f>
        <v>2.6139567178964982</v>
      </c>
      <c r="F24" s="22">
        <f t="shared" si="5"/>
        <v>2.4885438160300741</v>
      </c>
      <c r="G24" s="40">
        <f t="shared" si="6"/>
        <v>2.4136896536583823</v>
      </c>
      <c r="K24" s="33"/>
    </row>
  </sheetData>
  <sheetProtection algorithmName="SHA-512" hashValue="/t5BqXzrT4JW9hJBI2X4i9PaHzr0JzqUA8bPq2OnMWcbygByCHjudT9jCFkPYUWs2qWhgjZE1sitA05cErEIPA==" saltValue="UgEMFlpZgTLvIMDDRlFcZw==" spinCount="100000" sheet="1" objects="1" scenarios="1"/>
  <mergeCells count="7">
    <mergeCell ref="B2:G2"/>
    <mergeCell ref="B1:G1"/>
    <mergeCell ref="E16:E17"/>
    <mergeCell ref="K16:K17"/>
    <mergeCell ref="F16:F17"/>
    <mergeCell ref="G16:G17"/>
    <mergeCell ref="D16:D17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&amp;L&amp;F [&amp;A]&amp;RPage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topLeftCell="A4" workbookViewId="0">
      <selection activeCell="F16" sqref="F16"/>
    </sheetView>
  </sheetViews>
  <sheetFormatPr defaultRowHeight="13" x14ac:dyDescent="0.3"/>
  <cols>
    <col min="2" max="2" width="10.7265625" customWidth="1"/>
    <col min="3" max="4" width="16.7265625" customWidth="1"/>
    <col min="5" max="5" width="12.7265625" customWidth="1"/>
    <col min="6" max="6" width="18.7265625" customWidth="1"/>
    <col min="7" max="7" width="12.7265625" customWidth="1"/>
  </cols>
  <sheetData>
    <row r="1" spans="1:8" ht="15.5" x14ac:dyDescent="0.35">
      <c r="A1" s="6" t="s">
        <v>40</v>
      </c>
      <c r="B1" s="7"/>
      <c r="C1" s="7"/>
      <c r="D1" s="7"/>
      <c r="E1" s="7"/>
      <c r="F1" s="7"/>
      <c r="G1" s="7"/>
    </row>
    <row r="2" spans="1:8" x14ac:dyDescent="0.3">
      <c r="A2" s="8"/>
      <c r="B2" s="8"/>
      <c r="C2" s="8"/>
      <c r="D2" s="8"/>
      <c r="E2" s="8"/>
      <c r="F2" s="8"/>
      <c r="G2" s="8"/>
    </row>
    <row r="3" spans="1:8" x14ac:dyDescent="0.3">
      <c r="A3" s="4" t="s">
        <v>5</v>
      </c>
      <c r="B3" s="4" t="s">
        <v>6</v>
      </c>
      <c r="C3" s="4" t="s">
        <v>7</v>
      </c>
      <c r="D3" s="4" t="s">
        <v>15</v>
      </c>
      <c r="E3" s="4" t="s">
        <v>16</v>
      </c>
      <c r="F3" s="4" t="s">
        <v>17</v>
      </c>
      <c r="G3" s="4" t="s">
        <v>20</v>
      </c>
    </row>
    <row r="4" spans="1:8" x14ac:dyDescent="0.3">
      <c r="A4" s="8"/>
      <c r="B4" s="8"/>
      <c r="C4" s="1" t="s">
        <v>14</v>
      </c>
      <c r="D4" s="9"/>
      <c r="E4" s="8"/>
      <c r="F4" s="8"/>
      <c r="G4" s="8"/>
    </row>
    <row r="5" spans="1:8" ht="26" x14ac:dyDescent="0.3">
      <c r="A5" s="2" t="s">
        <v>10</v>
      </c>
      <c r="B5" s="3" t="s">
        <v>11</v>
      </c>
      <c r="C5" s="2" t="s">
        <v>12</v>
      </c>
      <c r="D5" s="2" t="s">
        <v>13</v>
      </c>
      <c r="E5" s="2" t="s">
        <v>25</v>
      </c>
      <c r="F5" s="5" t="s">
        <v>27</v>
      </c>
      <c r="G5" s="2" t="s">
        <v>19</v>
      </c>
    </row>
    <row r="6" spans="1:8" x14ac:dyDescent="0.3">
      <c r="A6" s="10">
        <v>103</v>
      </c>
      <c r="B6" s="10" t="s">
        <v>8</v>
      </c>
      <c r="C6" s="11">
        <v>1792627.102</v>
      </c>
      <c r="D6" s="11">
        <v>655977.32799999998</v>
      </c>
      <c r="E6" s="12">
        <v>2.7327577120165349</v>
      </c>
      <c r="F6" s="11">
        <v>425270.91002872831</v>
      </c>
      <c r="G6" s="12">
        <v>3.3810589442029135</v>
      </c>
      <c r="H6" s="19"/>
    </row>
    <row r="7" spans="1:8" x14ac:dyDescent="0.3">
      <c r="A7" s="13">
        <v>105</v>
      </c>
      <c r="B7" s="13" t="s">
        <v>9</v>
      </c>
      <c r="C7" s="14">
        <v>922668.03099999996</v>
      </c>
      <c r="D7" s="14">
        <v>359008.62099999998</v>
      </c>
      <c r="E7" s="15">
        <v>2.5700442190774022</v>
      </c>
      <c r="F7" s="14">
        <v>-165579.91406649241</v>
      </c>
      <c r="G7" s="15">
        <v>2.108829907272638</v>
      </c>
    </row>
    <row r="8" spans="1:8" x14ac:dyDescent="0.3">
      <c r="A8" s="13">
        <v>400</v>
      </c>
      <c r="B8" s="13" t="s">
        <v>0</v>
      </c>
      <c r="C8" s="14">
        <v>455365.76299999998</v>
      </c>
      <c r="D8" s="14">
        <v>191339.38200000001</v>
      </c>
      <c r="E8" s="15">
        <v>2.3798851979149798</v>
      </c>
      <c r="F8" s="14">
        <v>133151.46463178992</v>
      </c>
      <c r="G8" s="15">
        <v>3.0757767767421234</v>
      </c>
    </row>
    <row r="9" spans="1:8" x14ac:dyDescent="0.3">
      <c r="A9" s="13">
        <v>555</v>
      </c>
      <c r="B9" s="13" t="s">
        <v>1</v>
      </c>
      <c r="C9" s="14">
        <v>5161326.7089999998</v>
      </c>
      <c r="D9" s="14">
        <v>2038329.1850000001</v>
      </c>
      <c r="E9" s="15">
        <v>2.5321359999071982</v>
      </c>
      <c r="F9" s="14">
        <v>-910952.14415160369</v>
      </c>
      <c r="G9" s="15">
        <v>2.0852247988827162</v>
      </c>
    </row>
    <row r="10" spans="1:8" x14ac:dyDescent="0.3">
      <c r="A10" s="13">
        <v>712</v>
      </c>
      <c r="B10" s="13" t="s">
        <v>2</v>
      </c>
      <c r="C10" s="14">
        <v>4766795.3710000003</v>
      </c>
      <c r="D10" s="14">
        <v>1752654.7919999999</v>
      </c>
      <c r="E10" s="15">
        <v>2.7197571322989886</v>
      </c>
      <c r="F10" s="14">
        <v>-1631107.3581551018</v>
      </c>
      <c r="G10" s="15">
        <v>1.789107602454151</v>
      </c>
    </row>
    <row r="11" spans="1:8" x14ac:dyDescent="0.3">
      <c r="A11" s="13">
        <v>777</v>
      </c>
      <c r="B11" s="13" t="s">
        <v>3</v>
      </c>
      <c r="C11" s="14">
        <v>7735409.3449999997</v>
      </c>
      <c r="D11" s="14">
        <v>3346721.75</v>
      </c>
      <c r="E11" s="15">
        <v>2.3113392516124174</v>
      </c>
      <c r="F11" s="14">
        <v>-1887849.0488369372</v>
      </c>
      <c r="G11" s="15">
        <v>1.7472502146803996</v>
      </c>
    </row>
    <row r="12" spans="1:8" x14ac:dyDescent="0.3">
      <c r="A12" s="13">
        <v>802</v>
      </c>
      <c r="B12" s="13" t="s">
        <v>4</v>
      </c>
      <c r="C12" s="14">
        <v>12591383.853</v>
      </c>
      <c r="D12" s="14">
        <v>4958551.4720000001</v>
      </c>
      <c r="E12" s="15">
        <v>2.539327044218691</v>
      </c>
      <c r="F12" s="14">
        <v>-3679422.6185726398</v>
      </c>
      <c r="G12" s="15">
        <v>1.7972912623276205</v>
      </c>
    </row>
    <row r="14" spans="1:8" x14ac:dyDescent="0.3">
      <c r="F14" s="16"/>
    </row>
    <row r="15" spans="1:8" x14ac:dyDescent="0.3">
      <c r="A15" t="s">
        <v>21</v>
      </c>
    </row>
    <row r="16" spans="1:8" x14ac:dyDescent="0.3">
      <c r="A16" s="17" t="s">
        <v>45</v>
      </c>
    </row>
    <row r="17" spans="1:1" x14ac:dyDescent="0.3">
      <c r="A17" s="17" t="s">
        <v>46</v>
      </c>
    </row>
    <row r="18" spans="1:1" x14ac:dyDescent="0.3">
      <c r="A18" s="17" t="s">
        <v>47</v>
      </c>
    </row>
  </sheetData>
  <sheetProtection algorithmName="SHA-512" hashValue="x7s7QJIhPCp+BGPc6He0WO6gPtrOd0EgCSBnWZKu9RV2E5zs9RPNJCytlBcQmmJkYl3qFbwbLzr2ofhJqz+qEw==" saltValue="v75QYsOaIRN54oXiTsY4i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"/>
  <sheetViews>
    <sheetView topLeftCell="A10" workbookViewId="0">
      <selection activeCell="C16" sqref="C16"/>
    </sheetView>
  </sheetViews>
  <sheetFormatPr defaultRowHeight="13" x14ac:dyDescent="0.3"/>
  <cols>
    <col min="2" max="2" width="10.7265625" customWidth="1"/>
    <col min="3" max="4" width="16.7265625" customWidth="1"/>
    <col min="5" max="5" width="12.7265625" customWidth="1"/>
    <col min="6" max="6" width="18.7265625" customWidth="1"/>
    <col min="7" max="7" width="12.7265625" customWidth="1"/>
  </cols>
  <sheetData>
    <row r="1" spans="1:7" ht="15.5" x14ac:dyDescent="0.35">
      <c r="A1" s="6" t="s">
        <v>41</v>
      </c>
      <c r="B1" s="7"/>
      <c r="C1" s="7"/>
      <c r="D1" s="7"/>
      <c r="E1" s="7"/>
      <c r="F1" s="7"/>
      <c r="G1" s="7"/>
    </row>
    <row r="2" spans="1:7" x14ac:dyDescent="0.3">
      <c r="A2" s="8"/>
      <c r="B2" s="8"/>
      <c r="C2" s="8"/>
      <c r="D2" s="8"/>
      <c r="E2" s="8"/>
      <c r="F2" s="8"/>
      <c r="G2" s="8"/>
    </row>
    <row r="3" spans="1:7" x14ac:dyDescent="0.3">
      <c r="A3" s="4" t="s">
        <v>5</v>
      </c>
      <c r="B3" s="4" t="s">
        <v>6</v>
      </c>
      <c r="C3" s="4" t="s">
        <v>7</v>
      </c>
      <c r="D3" s="4" t="s">
        <v>15</v>
      </c>
      <c r="E3" s="4" t="s">
        <v>16</v>
      </c>
      <c r="F3" s="4" t="s">
        <v>17</v>
      </c>
      <c r="G3" s="4" t="s">
        <v>20</v>
      </c>
    </row>
    <row r="4" spans="1:7" x14ac:dyDescent="0.3">
      <c r="A4" s="8"/>
      <c r="B4" s="8"/>
      <c r="C4" s="1" t="s">
        <v>14</v>
      </c>
      <c r="D4" s="9"/>
      <c r="E4" s="8"/>
      <c r="F4" s="8"/>
      <c r="G4" s="8"/>
    </row>
    <row r="5" spans="1:7" ht="26" x14ac:dyDescent="0.3">
      <c r="A5" s="2" t="s">
        <v>10</v>
      </c>
      <c r="B5" s="3" t="s">
        <v>11</v>
      </c>
      <c r="C5" s="2" t="s">
        <v>12</v>
      </c>
      <c r="D5" s="2" t="s">
        <v>13</v>
      </c>
      <c r="E5" s="2" t="s">
        <v>25</v>
      </c>
      <c r="F5" s="5" t="s">
        <v>27</v>
      </c>
      <c r="G5" s="2" t="s">
        <v>19</v>
      </c>
    </row>
    <row r="6" spans="1:7" x14ac:dyDescent="0.3">
      <c r="A6" s="10">
        <v>103</v>
      </c>
      <c r="B6" s="10" t="s">
        <v>8</v>
      </c>
      <c r="C6" s="11">
        <v>1716101.1610000001</v>
      </c>
      <c r="D6" s="11">
        <v>624449.68500000006</v>
      </c>
      <c r="E6" s="12">
        <v>2.7481816425289733</v>
      </c>
      <c r="F6" s="11">
        <v>111758.12535718198</v>
      </c>
      <c r="G6" s="12">
        <v>2.92715222741634</v>
      </c>
    </row>
    <row r="7" spans="1:7" x14ac:dyDescent="0.3">
      <c r="A7" s="13">
        <v>105</v>
      </c>
      <c r="B7" s="13" t="s">
        <v>9</v>
      </c>
      <c r="C7" s="14">
        <v>1035484.821</v>
      </c>
      <c r="D7" s="14">
        <v>388579.89199999999</v>
      </c>
      <c r="E7" s="15">
        <v>2.66479260074528</v>
      </c>
      <c r="F7" s="14">
        <v>-143607.47121733526</v>
      </c>
      <c r="G7" s="15">
        <v>2.2952225993790352</v>
      </c>
    </row>
    <row r="8" spans="1:7" x14ac:dyDescent="0.3">
      <c r="A8" s="13">
        <v>400</v>
      </c>
      <c r="B8" s="13" t="s">
        <v>0</v>
      </c>
      <c r="C8" s="14">
        <v>503567.54200000002</v>
      </c>
      <c r="D8" s="14">
        <v>204359.924</v>
      </c>
      <c r="E8" s="15">
        <v>2.4641208126501359</v>
      </c>
      <c r="F8" s="14">
        <v>-10266.685139175666</v>
      </c>
      <c r="G8" s="15">
        <v>2.4138825617337005</v>
      </c>
    </row>
    <row r="9" spans="1:7" x14ac:dyDescent="0.3">
      <c r="A9" s="13">
        <v>555</v>
      </c>
      <c r="B9" s="13" t="s">
        <v>1</v>
      </c>
      <c r="C9" s="14">
        <v>4712389.2589999996</v>
      </c>
      <c r="D9" s="14">
        <v>1884663.067</v>
      </c>
      <c r="E9" s="15">
        <v>2.5003881815868363</v>
      </c>
      <c r="F9" s="14">
        <v>120432.26914377886</v>
      </c>
      <c r="G9" s="15">
        <v>2.5642894015197353</v>
      </c>
    </row>
    <row r="10" spans="1:7" x14ac:dyDescent="0.3">
      <c r="A10" s="13">
        <v>712</v>
      </c>
      <c r="B10" s="13" t="s">
        <v>2</v>
      </c>
      <c r="C10" s="14">
        <v>4499751.0619999999</v>
      </c>
      <c r="D10" s="14">
        <v>1659176.645</v>
      </c>
      <c r="E10" s="15">
        <v>2.7120385738071908</v>
      </c>
      <c r="F10" s="14">
        <v>-1090987.3755188896</v>
      </c>
      <c r="G10" s="15">
        <v>2.0544911216979616</v>
      </c>
    </row>
    <row r="11" spans="1:7" x14ac:dyDescent="0.3">
      <c r="A11" s="13">
        <v>777</v>
      </c>
      <c r="B11" s="13" t="s">
        <v>3</v>
      </c>
      <c r="C11" s="14">
        <v>8571773.0669999998</v>
      </c>
      <c r="D11" s="14">
        <v>3672500.8229999999</v>
      </c>
      <c r="E11" s="15">
        <v>2.3340425176536441</v>
      </c>
      <c r="F11" s="14">
        <v>-2479511.8428160315</v>
      </c>
      <c r="G11" s="15">
        <v>1.6588862788075047</v>
      </c>
    </row>
    <row r="12" spans="1:7" x14ac:dyDescent="0.3">
      <c r="A12" s="13">
        <v>802</v>
      </c>
      <c r="B12" s="13" t="s">
        <v>4</v>
      </c>
      <c r="C12" s="14">
        <v>12888156.639</v>
      </c>
      <c r="D12" s="14">
        <v>4930516.466</v>
      </c>
      <c r="E12" s="15">
        <v>2.6139567178964982</v>
      </c>
      <c r="F12" s="14">
        <v>-3625785.0186342867</v>
      </c>
      <c r="G12" s="15">
        <v>1.878580405163931</v>
      </c>
    </row>
    <row r="14" spans="1:7" x14ac:dyDescent="0.3">
      <c r="F14" s="16"/>
    </row>
    <row r="15" spans="1:7" x14ac:dyDescent="0.3">
      <c r="A15" t="s">
        <v>21</v>
      </c>
    </row>
    <row r="16" spans="1:7" x14ac:dyDescent="0.3">
      <c r="A16" s="17" t="s">
        <v>42</v>
      </c>
    </row>
    <row r="17" spans="1:8" x14ac:dyDescent="0.3">
      <c r="A17" s="17" t="s">
        <v>43</v>
      </c>
    </row>
    <row r="18" spans="1:8" x14ac:dyDescent="0.3">
      <c r="A18" s="17" t="s">
        <v>44</v>
      </c>
    </row>
    <row r="19" spans="1:8" x14ac:dyDescent="0.3">
      <c r="C19" s="47"/>
      <c r="D19" s="47"/>
    </row>
    <row r="20" spans="1:8" x14ac:dyDescent="0.3">
      <c r="A20" s="48"/>
      <c r="B20" s="48"/>
      <c r="C20" s="48"/>
      <c r="D20" s="48"/>
      <c r="E20" s="48"/>
      <c r="F20" s="48"/>
      <c r="G20" s="48"/>
      <c r="H20" s="48"/>
    </row>
    <row r="21" spans="1:8" x14ac:dyDescent="0.3">
      <c r="A21" s="48"/>
      <c r="B21" s="48"/>
      <c r="C21" s="48"/>
      <c r="D21" s="48"/>
      <c r="E21" s="48"/>
      <c r="F21" s="48"/>
      <c r="G21" s="48"/>
      <c r="H21" s="48"/>
    </row>
    <row r="22" spans="1:8" x14ac:dyDescent="0.3">
      <c r="A22" s="48"/>
      <c r="B22" s="48"/>
      <c r="C22" s="48"/>
      <c r="D22" s="48"/>
      <c r="E22" s="48"/>
      <c r="F22" s="48"/>
      <c r="G22" s="48"/>
      <c r="H22" s="48"/>
    </row>
    <row r="23" spans="1:8" x14ac:dyDescent="0.3">
      <c r="A23" s="48"/>
      <c r="B23" s="48"/>
      <c r="C23" s="48"/>
      <c r="D23" s="48"/>
      <c r="E23" s="48"/>
      <c r="F23" s="48"/>
      <c r="G23" s="48"/>
      <c r="H23" s="48"/>
    </row>
    <row r="24" spans="1:8" x14ac:dyDescent="0.3">
      <c r="A24" s="48"/>
      <c r="B24" s="48"/>
      <c r="C24" s="48"/>
      <c r="D24" s="48"/>
      <c r="E24" s="48"/>
      <c r="F24" s="48"/>
      <c r="G24" s="48"/>
      <c r="H24" s="48"/>
    </row>
    <row r="25" spans="1:8" x14ac:dyDescent="0.3">
      <c r="A25" s="48"/>
      <c r="B25" s="48"/>
      <c r="C25" s="48"/>
      <c r="D25" s="48"/>
      <c r="E25" s="48"/>
      <c r="F25" s="48"/>
      <c r="G25" s="48"/>
      <c r="H25" s="48"/>
    </row>
  </sheetData>
  <sheetProtection algorithmName="SHA-512" hashValue="nk4I20NK7JGNimAEQ6GLJUfQSgZWTKogZhyRbi4SZY/exQJYLFkusQAABGWX7I27R+NIU0sU9G05m5M4IW6IMQ==" saltValue="LAZZuEvdcz2SjOkHA2qWx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>
      <selection activeCell="F10" sqref="F10"/>
    </sheetView>
  </sheetViews>
  <sheetFormatPr defaultRowHeight="13" x14ac:dyDescent="0.3"/>
  <cols>
    <col min="2" max="2" width="10.7265625" customWidth="1"/>
    <col min="3" max="4" width="16.7265625" customWidth="1"/>
    <col min="5" max="5" width="12.7265625" customWidth="1"/>
    <col min="6" max="6" width="18.7265625" customWidth="1"/>
    <col min="7" max="7" width="12.7265625" customWidth="1"/>
  </cols>
  <sheetData>
    <row r="1" spans="1:7" ht="15.5" x14ac:dyDescent="0.35">
      <c r="A1" s="6" t="s">
        <v>36</v>
      </c>
      <c r="B1" s="7"/>
      <c r="C1" s="7"/>
      <c r="D1" s="7"/>
      <c r="E1" s="7"/>
      <c r="F1" s="7"/>
      <c r="G1" s="7"/>
    </row>
    <row r="2" spans="1:7" x14ac:dyDescent="0.3">
      <c r="A2" s="8"/>
      <c r="B2" s="8"/>
      <c r="C2" s="8"/>
      <c r="D2" s="8"/>
      <c r="E2" s="8"/>
      <c r="F2" s="8"/>
      <c r="G2" s="8"/>
    </row>
    <row r="3" spans="1:7" x14ac:dyDescent="0.3">
      <c r="A3" s="4" t="s">
        <v>5</v>
      </c>
      <c r="B3" s="4" t="s">
        <v>6</v>
      </c>
      <c r="C3" s="4" t="s">
        <v>7</v>
      </c>
      <c r="D3" s="4" t="s">
        <v>15</v>
      </c>
      <c r="E3" s="4" t="s">
        <v>16</v>
      </c>
      <c r="F3" s="4" t="s">
        <v>17</v>
      </c>
      <c r="G3" s="4" t="s">
        <v>20</v>
      </c>
    </row>
    <row r="4" spans="1:7" x14ac:dyDescent="0.3">
      <c r="A4" s="8"/>
      <c r="B4" s="8"/>
      <c r="C4" s="1" t="s">
        <v>14</v>
      </c>
      <c r="D4" s="9"/>
      <c r="E4" s="8"/>
      <c r="F4" s="8"/>
      <c r="G4" s="8"/>
    </row>
    <row r="5" spans="1:7" ht="26" x14ac:dyDescent="0.3">
      <c r="A5" s="2" t="s">
        <v>10</v>
      </c>
      <c r="B5" s="3" t="s">
        <v>11</v>
      </c>
      <c r="C5" s="2" t="s">
        <v>12</v>
      </c>
      <c r="D5" s="2" t="s">
        <v>13</v>
      </c>
      <c r="E5" s="2" t="s">
        <v>25</v>
      </c>
      <c r="F5" s="5" t="s">
        <v>27</v>
      </c>
      <c r="G5" s="2" t="s">
        <v>19</v>
      </c>
    </row>
    <row r="6" spans="1:7" x14ac:dyDescent="0.3">
      <c r="A6" s="10">
        <v>103</v>
      </c>
      <c r="B6" s="10" t="s">
        <v>8</v>
      </c>
      <c r="C6" s="11">
        <v>1820797.9609999999</v>
      </c>
      <c r="D6" s="11">
        <v>659803.34699999995</v>
      </c>
      <c r="E6" s="12">
        <v>2.7596070393986651</v>
      </c>
      <c r="F6" s="11">
        <v>294127.89286684181</v>
      </c>
      <c r="G6" s="12">
        <v>3.2053881864695084</v>
      </c>
    </row>
    <row r="7" spans="1:7" x14ac:dyDescent="0.3">
      <c r="A7" s="13">
        <v>105</v>
      </c>
      <c r="B7" s="13" t="s">
        <v>9</v>
      </c>
      <c r="C7" s="14">
        <v>1007745.686</v>
      </c>
      <c r="D7" s="14">
        <v>403165.91</v>
      </c>
      <c r="E7" s="15">
        <v>2.4995805969805334</v>
      </c>
      <c r="F7" s="14">
        <v>-99379.061943689216</v>
      </c>
      <c r="G7" s="15">
        <v>2.2530839079532066</v>
      </c>
    </row>
    <row r="8" spans="1:7" x14ac:dyDescent="0.3">
      <c r="A8" s="13">
        <v>400</v>
      </c>
      <c r="B8" s="13" t="s">
        <v>0</v>
      </c>
      <c r="C8" s="14">
        <v>427259.46500000003</v>
      </c>
      <c r="D8" s="14">
        <v>179941.26500000001</v>
      </c>
      <c r="E8" s="15">
        <v>2.3744384869140496</v>
      </c>
      <c r="F8" s="14">
        <v>192757.71016955544</v>
      </c>
      <c r="G8" s="15">
        <v>3.4456642014245893</v>
      </c>
    </row>
    <row r="9" spans="1:7" x14ac:dyDescent="0.3">
      <c r="A9" s="13">
        <v>555</v>
      </c>
      <c r="B9" s="13" t="s">
        <v>1</v>
      </c>
      <c r="C9" s="14">
        <v>5136525.0599999996</v>
      </c>
      <c r="D9" s="14">
        <v>2024927.112</v>
      </c>
      <c r="E9" s="15">
        <v>2.5366468894412235</v>
      </c>
      <c r="F9" s="14">
        <v>-733906.23705945443</v>
      </c>
      <c r="G9" s="15">
        <v>2.1742110107815797</v>
      </c>
    </row>
    <row r="10" spans="1:7" x14ac:dyDescent="0.3">
      <c r="A10" s="13">
        <v>712</v>
      </c>
      <c r="B10" s="13" t="s">
        <v>2</v>
      </c>
      <c r="C10" s="14">
        <v>5165477.0279999999</v>
      </c>
      <c r="D10" s="14">
        <v>1896333.3489999999</v>
      </c>
      <c r="E10" s="15">
        <v>2.7239288022456227</v>
      </c>
      <c r="F10" s="14">
        <v>-1100978.5869392897</v>
      </c>
      <c r="G10" s="15">
        <v>2.1433459698444137</v>
      </c>
    </row>
    <row r="11" spans="1:7" x14ac:dyDescent="0.3">
      <c r="A11" s="13">
        <v>777</v>
      </c>
      <c r="B11" s="13" t="s">
        <v>3</v>
      </c>
      <c r="C11" s="14">
        <v>7271127.2510000002</v>
      </c>
      <c r="D11" s="14">
        <v>3193957.7680000002</v>
      </c>
      <c r="E11" s="15">
        <v>2.2765257962546737</v>
      </c>
      <c r="F11" s="14">
        <v>-1794856.2234706299</v>
      </c>
      <c r="G11" s="15">
        <v>1.714572146944358</v>
      </c>
    </row>
    <row r="12" spans="1:7" x14ac:dyDescent="0.3">
      <c r="A12" s="13">
        <v>802</v>
      </c>
      <c r="B12" s="13" t="s">
        <v>4</v>
      </c>
      <c r="C12" s="14">
        <v>12512741.736</v>
      </c>
      <c r="D12" s="14">
        <v>5028138.0039999997</v>
      </c>
      <c r="E12" s="15">
        <v>2.4885438160300741</v>
      </c>
      <c r="F12" s="14">
        <v>-3422396.3707781634</v>
      </c>
      <c r="G12" s="15">
        <v>1.8078949619104043</v>
      </c>
    </row>
    <row r="14" spans="1:7" x14ac:dyDescent="0.3">
      <c r="F14" s="16"/>
    </row>
    <row r="15" spans="1:7" x14ac:dyDescent="0.3">
      <c r="A15" t="s">
        <v>21</v>
      </c>
    </row>
    <row r="16" spans="1:7" x14ac:dyDescent="0.3">
      <c r="A16" s="17" t="s">
        <v>37</v>
      </c>
    </row>
    <row r="17" spans="1:1" x14ac:dyDescent="0.3">
      <c r="A17" s="17" t="s">
        <v>38</v>
      </c>
    </row>
    <row r="18" spans="1:1" x14ac:dyDescent="0.3">
      <c r="A18" s="17" t="s">
        <v>39</v>
      </c>
    </row>
  </sheetData>
  <sheetProtection algorithmName="SHA-512" hashValue="FFnK9aGUhySysUNKeK0RmdT7vP3yebAM5239XjnqxyvKQzTyeqIYGv4I97+DQJxv3Gak7QktDH8EBqMvwNHl+g==" saltValue="3n01uhFpNlJLKqQ8nfzAe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workbookViewId="0">
      <selection activeCell="D11" sqref="D11"/>
    </sheetView>
  </sheetViews>
  <sheetFormatPr defaultRowHeight="13" x14ac:dyDescent="0.3"/>
  <cols>
    <col min="2" max="2" width="10.7265625" customWidth="1"/>
    <col min="3" max="4" width="16.7265625" customWidth="1"/>
    <col min="5" max="5" width="12.7265625" customWidth="1"/>
    <col min="6" max="6" width="18.7265625" customWidth="1"/>
    <col min="7" max="7" width="12.7265625" customWidth="1"/>
  </cols>
  <sheetData>
    <row r="1" spans="1:8" ht="15.5" x14ac:dyDescent="0.35">
      <c r="A1" s="6" t="s">
        <v>32</v>
      </c>
      <c r="B1" s="7"/>
      <c r="C1" s="7"/>
      <c r="D1" s="7"/>
      <c r="E1" s="7"/>
      <c r="F1" s="7"/>
      <c r="G1" s="7"/>
    </row>
    <row r="2" spans="1:8" x14ac:dyDescent="0.3">
      <c r="A2" s="8"/>
      <c r="B2" s="8"/>
      <c r="C2" s="8"/>
      <c r="D2" s="8"/>
      <c r="E2" s="8"/>
      <c r="F2" s="8"/>
      <c r="G2" s="8"/>
    </row>
    <row r="3" spans="1:8" x14ac:dyDescent="0.3">
      <c r="A3" s="4" t="s">
        <v>5</v>
      </c>
      <c r="B3" s="4" t="s">
        <v>6</v>
      </c>
      <c r="C3" s="4" t="s">
        <v>7</v>
      </c>
      <c r="D3" s="4" t="s">
        <v>15</v>
      </c>
      <c r="E3" s="4" t="s">
        <v>16</v>
      </c>
      <c r="F3" s="4" t="s">
        <v>17</v>
      </c>
      <c r="G3" s="4" t="s">
        <v>20</v>
      </c>
    </row>
    <row r="4" spans="1:8" x14ac:dyDescent="0.3">
      <c r="A4" s="8"/>
      <c r="B4" s="8"/>
      <c r="C4" s="1" t="s">
        <v>14</v>
      </c>
      <c r="D4" s="9"/>
      <c r="E4" s="8"/>
      <c r="F4" s="8"/>
      <c r="G4" s="8"/>
    </row>
    <row r="5" spans="1:8" ht="26" x14ac:dyDescent="0.3">
      <c r="A5" s="2" t="s">
        <v>10</v>
      </c>
      <c r="B5" s="3" t="s">
        <v>11</v>
      </c>
      <c r="C5" s="2" t="s">
        <v>12</v>
      </c>
      <c r="D5" s="2" t="s">
        <v>13</v>
      </c>
      <c r="E5" s="2" t="s">
        <v>25</v>
      </c>
      <c r="F5" s="5" t="s">
        <v>27</v>
      </c>
      <c r="G5" s="2" t="s">
        <v>19</v>
      </c>
    </row>
    <row r="6" spans="1:8" x14ac:dyDescent="0.3">
      <c r="A6" s="10">
        <v>103</v>
      </c>
      <c r="B6" s="10" t="s">
        <v>8</v>
      </c>
      <c r="C6" s="11">
        <v>1548741.26</v>
      </c>
      <c r="D6" s="11">
        <v>565476.73699999996</v>
      </c>
      <c r="E6" s="12">
        <v>2.7388240022330046</v>
      </c>
      <c r="F6" s="11">
        <v>665139.88189144561</v>
      </c>
      <c r="G6" s="12">
        <v>3.9150702354913065</v>
      </c>
      <c r="H6" s="18"/>
    </row>
    <row r="7" spans="1:8" x14ac:dyDescent="0.3">
      <c r="A7" s="13">
        <v>105</v>
      </c>
      <c r="B7" s="13" t="s">
        <v>9</v>
      </c>
      <c r="C7" s="14">
        <v>791497.65599999996</v>
      </c>
      <c r="D7" s="14">
        <v>324195.69799999997</v>
      </c>
      <c r="E7" s="15">
        <v>2.4414193676314606</v>
      </c>
      <c r="F7" s="14">
        <v>-61206.651736244145</v>
      </c>
      <c r="G7" s="15">
        <v>2.2526239822705971</v>
      </c>
      <c r="H7" s="18"/>
    </row>
    <row r="8" spans="1:8" x14ac:dyDescent="0.3">
      <c r="A8" s="13">
        <v>400</v>
      </c>
      <c r="B8" s="13" t="s">
        <v>0</v>
      </c>
      <c r="C8" s="14">
        <v>335347.86700000003</v>
      </c>
      <c r="D8" s="14">
        <v>135290.18799999999</v>
      </c>
      <c r="E8" s="15">
        <v>2.4787301426471524</v>
      </c>
      <c r="F8" s="14">
        <v>254384.46051226629</v>
      </c>
      <c r="G8" s="15">
        <v>4.359017725012448</v>
      </c>
      <c r="H8" s="18"/>
    </row>
    <row r="9" spans="1:8" x14ac:dyDescent="0.3">
      <c r="A9" s="13">
        <v>555</v>
      </c>
      <c r="B9" s="13" t="s">
        <v>1</v>
      </c>
      <c r="C9" s="14">
        <v>4581487.2520000003</v>
      </c>
      <c r="D9" s="14">
        <v>1845370.132</v>
      </c>
      <c r="E9" s="15">
        <v>2.4826928606645513</v>
      </c>
      <c r="F9" s="14">
        <v>187893.29036159077</v>
      </c>
      <c r="G9" s="15">
        <v>2.5845116162103308</v>
      </c>
      <c r="H9" s="18"/>
    </row>
    <row r="10" spans="1:8" x14ac:dyDescent="0.3">
      <c r="A10" s="13">
        <v>712</v>
      </c>
      <c r="B10" s="13" t="s">
        <v>2</v>
      </c>
      <c r="C10" s="14">
        <v>4910062.7740000002</v>
      </c>
      <c r="D10" s="14">
        <v>1891656.868</v>
      </c>
      <c r="E10" s="15">
        <v>2.5956413433432473</v>
      </c>
      <c r="F10" s="14">
        <v>-303368.9032804101</v>
      </c>
      <c r="G10" s="15">
        <v>2.4352692862263803</v>
      </c>
      <c r="H10" s="18"/>
    </row>
    <row r="11" spans="1:8" x14ac:dyDescent="0.3">
      <c r="A11" s="13">
        <v>777</v>
      </c>
      <c r="B11" s="13" t="s">
        <v>3</v>
      </c>
      <c r="C11" s="14">
        <v>5215622.8779999996</v>
      </c>
      <c r="D11" s="14">
        <v>2351495.676</v>
      </c>
      <c r="E11" s="15">
        <v>2.2180023255973018</v>
      </c>
      <c r="F11" s="14">
        <v>219098.88625562022</v>
      </c>
      <c r="G11" s="15">
        <v>2.3111765927209045</v>
      </c>
      <c r="H11" s="18"/>
    </row>
    <row r="12" spans="1:8" x14ac:dyDescent="0.3">
      <c r="A12" s="13">
        <v>802</v>
      </c>
      <c r="B12" s="13" t="s">
        <v>4</v>
      </c>
      <c r="C12" s="14">
        <v>10286304.442</v>
      </c>
      <c r="D12" s="14">
        <v>4261651.6279999996</v>
      </c>
      <c r="E12" s="15">
        <v>2.4136896536583823</v>
      </c>
      <c r="F12" s="14">
        <v>-1942490.8336137345</v>
      </c>
      <c r="G12" s="15">
        <v>1.9578826090723964</v>
      </c>
      <c r="H12" s="18"/>
    </row>
    <row r="13" spans="1:8" x14ac:dyDescent="0.3">
      <c r="C13" s="8"/>
      <c r="D13" s="8"/>
      <c r="E13" s="8"/>
      <c r="F13" s="8"/>
      <c r="G13" s="8"/>
    </row>
    <row r="14" spans="1:8" x14ac:dyDescent="0.3">
      <c r="F14" s="16"/>
    </row>
    <row r="15" spans="1:8" x14ac:dyDescent="0.3">
      <c r="A15" t="s">
        <v>21</v>
      </c>
    </row>
    <row r="16" spans="1:8" x14ac:dyDescent="0.3">
      <c r="A16" s="17" t="s">
        <v>33</v>
      </c>
    </row>
    <row r="17" spans="1:1" x14ac:dyDescent="0.3">
      <c r="A17" s="17" t="s">
        <v>34</v>
      </c>
    </row>
    <row r="18" spans="1:1" x14ac:dyDescent="0.3">
      <c r="A18" s="17" t="s">
        <v>35</v>
      </c>
    </row>
  </sheetData>
  <sheetProtection algorithmName="SHA-512" hashValue="AwbRkbu9kP7nMEQiQrycgTestXF6Flus4PdZfBCjauYPAyBtp+kgx1JTjMY/qe6wveZHZm8+qpmj6Qhoj5/Cag==" saltValue="nuquk6fpiinqTSXTb4XxqQ==" spinCount="100000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RSAM</vt:lpstr>
      <vt:lpstr>Table 1 - RSAM</vt:lpstr>
      <vt:lpstr>Table 2 - RVC&gt;180</vt:lpstr>
      <vt:lpstr>RSAM 2021</vt:lpstr>
      <vt:lpstr>RSAM 2020</vt:lpstr>
      <vt:lpstr>RSAM 2019</vt:lpstr>
      <vt:lpstr>RSAM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Pelsey</dc:creator>
  <cp:lastModifiedBy>Dusenberry, Alexander</cp:lastModifiedBy>
  <cp:lastPrinted>2018-03-30T19:12:45Z</cp:lastPrinted>
  <dcterms:created xsi:type="dcterms:W3CDTF">2007-11-28T21:38:04Z</dcterms:created>
  <dcterms:modified xsi:type="dcterms:W3CDTF">2023-01-24T14:46:57Z</dcterms:modified>
</cp:coreProperties>
</file>