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bgov-my.sharepoint.com/personal/douglas_pelsey2_stb_gov/Documents/Desktop/Reference/Templates/Wage Form A&amp;B/2024 and 2025 Annual Files/Final Files/Files to Post/"/>
    </mc:Choice>
  </mc:AlternateContent>
  <xr:revisionPtr revIDLastSave="35" documentId="8_{54430786-6387-4375-A60F-30FFF0552FFA}" xr6:coauthVersionLast="47" xr6:coauthVersionMax="47" xr10:uidLastSave="{3325D3BB-893D-4A2E-9E07-CFE19E0BEB17}"/>
  <bookViews>
    <workbookView xWindow="19090" yWindow="-1340" windowWidth="19420" windowHeight="11500" activeTab="2" xr2:uid="{00000000-000D-0000-FFFF-FFFF00000000}"/>
  </bookViews>
  <sheets>
    <sheet name="STB-1245-ALL-CARRIERS-2025" sheetId="3" r:id="rId1"/>
    <sheet name="Annual Totals" sheetId="5" r:id="rId2"/>
    <sheet name="Compilation" sheetId="1" r:id="rId3"/>
  </sheets>
  <definedNames>
    <definedName name="_xlnm._FilterDatabase" localSheetId="1" hidden="1">'Annual Totals'!$A$1:$S$446</definedName>
    <definedName name="_xlnm._FilterDatabase" localSheetId="0" hidden="1">'STB-1245-ALL-CARRIERS-2025'!$A$1:$T$1781</definedName>
    <definedName name="_xlnm.Print_Area" localSheetId="2">Compilation!$A$1:$I$439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34" i="1" l="1"/>
  <c r="E433" i="1"/>
  <c r="E432" i="1"/>
  <c r="E431" i="1"/>
  <c r="E430" i="1"/>
  <c r="E429" i="1"/>
  <c r="D434" i="1"/>
  <c r="D433" i="1"/>
  <c r="D432" i="1"/>
  <c r="D431" i="1"/>
  <c r="D430" i="1"/>
  <c r="D429" i="1"/>
  <c r="C434" i="1"/>
  <c r="C433" i="1"/>
  <c r="C432" i="1"/>
  <c r="C431" i="1"/>
  <c r="C430" i="1"/>
  <c r="C429" i="1"/>
  <c r="E409" i="1"/>
  <c r="E399" i="1"/>
  <c r="E394" i="1"/>
  <c r="E374" i="1"/>
  <c r="E369" i="1"/>
  <c r="E364" i="1"/>
  <c r="E359" i="1"/>
  <c r="D409" i="1"/>
  <c r="D399" i="1"/>
  <c r="D394" i="1"/>
  <c r="D374" i="1"/>
  <c r="D369" i="1"/>
  <c r="D364" i="1"/>
  <c r="D359" i="1"/>
  <c r="C409" i="1"/>
  <c r="C399" i="1"/>
  <c r="C394" i="1"/>
  <c r="C374" i="1"/>
  <c r="C369" i="1"/>
  <c r="C364" i="1"/>
  <c r="C359" i="1"/>
  <c r="E340" i="1"/>
  <c r="E339" i="1"/>
  <c r="E338" i="1"/>
  <c r="E337" i="1"/>
  <c r="E336" i="1"/>
  <c r="E324" i="1"/>
  <c r="E323" i="1"/>
  <c r="E322" i="1"/>
  <c r="E321" i="1"/>
  <c r="E320" i="1"/>
  <c r="E301" i="1"/>
  <c r="E300" i="1"/>
  <c r="E299" i="1"/>
  <c r="E298" i="1"/>
  <c r="E297" i="1"/>
  <c r="E293" i="1"/>
  <c r="E292" i="1"/>
  <c r="E291" i="1"/>
  <c r="E290" i="1"/>
  <c r="E289" i="1"/>
  <c r="E270" i="1"/>
  <c r="E269" i="1"/>
  <c r="E268" i="1"/>
  <c r="E267" i="1"/>
  <c r="E266" i="1"/>
  <c r="E262" i="1"/>
  <c r="E261" i="1"/>
  <c r="E260" i="1"/>
  <c r="E259" i="1"/>
  <c r="E258" i="1"/>
  <c r="E254" i="1"/>
  <c r="E253" i="1"/>
  <c r="E252" i="1"/>
  <c r="E251" i="1"/>
  <c r="E250" i="1"/>
  <c r="D340" i="1"/>
  <c r="D339" i="1"/>
  <c r="D338" i="1"/>
  <c r="D337" i="1"/>
  <c r="D336" i="1"/>
  <c r="D324" i="1"/>
  <c r="D323" i="1"/>
  <c r="D322" i="1"/>
  <c r="D321" i="1"/>
  <c r="D320" i="1"/>
  <c r="D301" i="1"/>
  <c r="D300" i="1"/>
  <c r="D299" i="1"/>
  <c r="D298" i="1"/>
  <c r="D297" i="1"/>
  <c r="D293" i="1"/>
  <c r="D292" i="1"/>
  <c r="D291" i="1"/>
  <c r="D290" i="1"/>
  <c r="D289" i="1"/>
  <c r="D270" i="1"/>
  <c r="D269" i="1"/>
  <c r="D268" i="1"/>
  <c r="D267" i="1"/>
  <c r="D266" i="1"/>
  <c r="D262" i="1"/>
  <c r="D261" i="1"/>
  <c r="D260" i="1"/>
  <c r="D259" i="1"/>
  <c r="D258" i="1"/>
  <c r="D254" i="1"/>
  <c r="D253" i="1"/>
  <c r="D252" i="1"/>
  <c r="D251" i="1"/>
  <c r="D250" i="1"/>
  <c r="C340" i="1"/>
  <c r="C339" i="1"/>
  <c r="C338" i="1"/>
  <c r="C337" i="1"/>
  <c r="C336" i="1"/>
  <c r="C324" i="1"/>
  <c r="C323" i="1"/>
  <c r="C322" i="1"/>
  <c r="C321" i="1"/>
  <c r="C320" i="1"/>
  <c r="C301" i="1"/>
  <c r="C300" i="1"/>
  <c r="C299" i="1"/>
  <c r="C298" i="1"/>
  <c r="C297" i="1"/>
  <c r="C293" i="1"/>
  <c r="C292" i="1"/>
  <c r="C291" i="1"/>
  <c r="C290" i="1"/>
  <c r="C289" i="1"/>
  <c r="C270" i="1"/>
  <c r="C269" i="1"/>
  <c r="C268" i="1"/>
  <c r="C267" i="1"/>
  <c r="C266" i="1"/>
  <c r="C262" i="1"/>
  <c r="C261" i="1"/>
  <c r="C260" i="1"/>
  <c r="C259" i="1"/>
  <c r="C258" i="1"/>
  <c r="C254" i="1"/>
  <c r="C253" i="1"/>
  <c r="C252" i="1"/>
  <c r="C251" i="1"/>
  <c r="C250" i="1"/>
  <c r="H230" i="1"/>
  <c r="H220" i="1"/>
  <c r="H215" i="1"/>
  <c r="H196" i="1"/>
  <c r="H191" i="1"/>
  <c r="H186" i="1"/>
  <c r="H181" i="1"/>
  <c r="G230" i="1"/>
  <c r="G220" i="1"/>
  <c r="G215" i="1"/>
  <c r="G196" i="1"/>
  <c r="G191" i="1"/>
  <c r="G186" i="1"/>
  <c r="G181" i="1"/>
  <c r="F230" i="1"/>
  <c r="F220" i="1"/>
  <c r="F215" i="1"/>
  <c r="F196" i="1"/>
  <c r="F191" i="1"/>
  <c r="F186" i="1"/>
  <c r="F181" i="1"/>
  <c r="E230" i="1"/>
  <c r="E220" i="1"/>
  <c r="E215" i="1"/>
  <c r="E196" i="1"/>
  <c r="E191" i="1"/>
  <c r="E186" i="1"/>
  <c r="E181" i="1"/>
  <c r="D230" i="1"/>
  <c r="D220" i="1"/>
  <c r="D215" i="1"/>
  <c r="D196" i="1"/>
  <c r="D191" i="1"/>
  <c r="D186" i="1"/>
  <c r="D181" i="1"/>
  <c r="C230" i="1"/>
  <c r="C220" i="1"/>
  <c r="C215" i="1"/>
  <c r="C196" i="1"/>
  <c r="C191" i="1"/>
  <c r="C186" i="1"/>
  <c r="C181" i="1"/>
  <c r="G163" i="1"/>
  <c r="G162" i="1"/>
  <c r="G161" i="1"/>
  <c r="G160" i="1"/>
  <c r="G159" i="1"/>
  <c r="G147" i="1"/>
  <c r="G146" i="1"/>
  <c r="G145" i="1"/>
  <c r="G144" i="1"/>
  <c r="G143" i="1"/>
  <c r="G124" i="1"/>
  <c r="G123" i="1"/>
  <c r="G122" i="1"/>
  <c r="G121" i="1"/>
  <c r="G120" i="1"/>
  <c r="G116" i="1"/>
  <c r="G115" i="1"/>
  <c r="G114" i="1"/>
  <c r="G113" i="1"/>
  <c r="G112" i="1"/>
  <c r="G93" i="1"/>
  <c r="G92" i="1"/>
  <c r="G91" i="1"/>
  <c r="G90" i="1"/>
  <c r="G89" i="1"/>
  <c r="G85" i="1"/>
  <c r="G84" i="1"/>
  <c r="G83" i="1"/>
  <c r="G82" i="1"/>
  <c r="G81" i="1"/>
  <c r="G77" i="1"/>
  <c r="G76" i="1"/>
  <c r="G75" i="1"/>
  <c r="G74" i="1"/>
  <c r="G73" i="1"/>
  <c r="F163" i="1"/>
  <c r="F162" i="1"/>
  <c r="F161" i="1"/>
  <c r="F160" i="1"/>
  <c r="F159" i="1"/>
  <c r="F147" i="1"/>
  <c r="F146" i="1"/>
  <c r="F145" i="1"/>
  <c r="F144" i="1"/>
  <c r="F143" i="1"/>
  <c r="F124" i="1"/>
  <c r="F123" i="1"/>
  <c r="F122" i="1"/>
  <c r="F121" i="1"/>
  <c r="F120" i="1"/>
  <c r="F116" i="1"/>
  <c r="F115" i="1"/>
  <c r="F114" i="1"/>
  <c r="F113" i="1"/>
  <c r="F112" i="1"/>
  <c r="F93" i="1"/>
  <c r="F92" i="1"/>
  <c r="F91" i="1"/>
  <c r="F90" i="1"/>
  <c r="F89" i="1"/>
  <c r="F85" i="1"/>
  <c r="F84" i="1"/>
  <c r="F83" i="1"/>
  <c r="F82" i="1"/>
  <c r="F81" i="1"/>
  <c r="F77" i="1"/>
  <c r="F76" i="1"/>
  <c r="F75" i="1"/>
  <c r="F74" i="1"/>
  <c r="F73" i="1"/>
  <c r="E163" i="1"/>
  <c r="E162" i="1"/>
  <c r="E161" i="1"/>
  <c r="E160" i="1"/>
  <c r="E159" i="1"/>
  <c r="E147" i="1"/>
  <c r="E146" i="1"/>
  <c r="E145" i="1"/>
  <c r="E144" i="1"/>
  <c r="E143" i="1"/>
  <c r="E124" i="1"/>
  <c r="E123" i="1"/>
  <c r="E122" i="1"/>
  <c r="E121" i="1"/>
  <c r="E120" i="1"/>
  <c r="E116" i="1"/>
  <c r="E115" i="1"/>
  <c r="E114" i="1"/>
  <c r="E113" i="1"/>
  <c r="E112" i="1"/>
  <c r="E93" i="1"/>
  <c r="E92" i="1"/>
  <c r="E91" i="1"/>
  <c r="E90" i="1"/>
  <c r="E89" i="1"/>
  <c r="E85" i="1"/>
  <c r="E84" i="1"/>
  <c r="E83" i="1"/>
  <c r="E82" i="1"/>
  <c r="E81" i="1"/>
  <c r="E77" i="1"/>
  <c r="E76" i="1"/>
  <c r="E75" i="1"/>
  <c r="E74" i="1"/>
  <c r="E73" i="1"/>
  <c r="D163" i="1"/>
  <c r="D162" i="1"/>
  <c r="D161" i="1"/>
  <c r="D160" i="1"/>
  <c r="D159" i="1"/>
  <c r="D147" i="1"/>
  <c r="D146" i="1"/>
  <c r="D145" i="1"/>
  <c r="D144" i="1"/>
  <c r="D143" i="1"/>
  <c r="D124" i="1"/>
  <c r="D123" i="1"/>
  <c r="D122" i="1"/>
  <c r="D121" i="1"/>
  <c r="D120" i="1"/>
  <c r="D116" i="1"/>
  <c r="D115" i="1"/>
  <c r="D114" i="1"/>
  <c r="D113" i="1"/>
  <c r="D112" i="1"/>
  <c r="D93" i="1"/>
  <c r="D92" i="1"/>
  <c r="D91" i="1"/>
  <c r="D90" i="1"/>
  <c r="D89" i="1"/>
  <c r="D85" i="1"/>
  <c r="D84" i="1"/>
  <c r="D83" i="1"/>
  <c r="D82" i="1"/>
  <c r="D81" i="1"/>
  <c r="D77" i="1"/>
  <c r="D76" i="1"/>
  <c r="D75" i="1"/>
  <c r="D74" i="1"/>
  <c r="D73" i="1"/>
  <c r="C163" i="1"/>
  <c r="C162" i="1"/>
  <c r="C161" i="1"/>
  <c r="C160" i="1"/>
  <c r="C159" i="1"/>
  <c r="C147" i="1"/>
  <c r="C146" i="1"/>
  <c r="C145" i="1"/>
  <c r="C144" i="1"/>
  <c r="C143" i="1"/>
  <c r="C124" i="1"/>
  <c r="C123" i="1"/>
  <c r="C122" i="1"/>
  <c r="C121" i="1"/>
  <c r="C120" i="1"/>
  <c r="C116" i="1"/>
  <c r="C115" i="1"/>
  <c r="C114" i="1"/>
  <c r="C113" i="1"/>
  <c r="C112" i="1"/>
  <c r="C93" i="1"/>
  <c r="C92" i="1"/>
  <c r="C91" i="1"/>
  <c r="C90" i="1"/>
  <c r="C89" i="1"/>
  <c r="C85" i="1"/>
  <c r="C84" i="1"/>
  <c r="C83" i="1"/>
  <c r="C82" i="1"/>
  <c r="C81" i="1"/>
  <c r="C77" i="1"/>
  <c r="C76" i="1"/>
  <c r="C75" i="1"/>
  <c r="C74" i="1"/>
  <c r="C73" i="1"/>
  <c r="F60" i="1"/>
  <c r="I2" i="1"/>
  <c r="S2" i="5"/>
  <c r="R2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2" i="5"/>
  <c r="S263" i="5"/>
  <c r="S264" i="5"/>
  <c r="S265" i="5"/>
  <c r="S266" i="5"/>
  <c r="S267" i="5"/>
  <c r="S268" i="5"/>
  <c r="S269" i="5"/>
  <c r="S270" i="5"/>
  <c r="S271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6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S311" i="5"/>
  <c r="S312" i="5"/>
  <c r="S313" i="5"/>
  <c r="S314" i="5"/>
  <c r="S315" i="5"/>
  <c r="S316" i="5"/>
  <c r="S317" i="5"/>
  <c r="S318" i="5"/>
  <c r="S319" i="5"/>
  <c r="S320" i="5"/>
  <c r="S321" i="5"/>
  <c r="S322" i="5"/>
  <c r="S323" i="5"/>
  <c r="S324" i="5"/>
  <c r="S325" i="5"/>
  <c r="S326" i="5"/>
  <c r="S327" i="5"/>
  <c r="S328" i="5"/>
  <c r="S329" i="5"/>
  <c r="S330" i="5"/>
  <c r="S331" i="5"/>
  <c r="S332" i="5"/>
  <c r="S333" i="5"/>
  <c r="S334" i="5"/>
  <c r="S335" i="5"/>
  <c r="S336" i="5"/>
  <c r="S337" i="5"/>
  <c r="S338" i="5"/>
  <c r="S339" i="5"/>
  <c r="S340" i="5"/>
  <c r="S341" i="5"/>
  <c r="S342" i="5"/>
  <c r="S343" i="5"/>
  <c r="S344" i="5"/>
  <c r="S345" i="5"/>
  <c r="S346" i="5"/>
  <c r="S347" i="5"/>
  <c r="S348" i="5"/>
  <c r="S349" i="5"/>
  <c r="S350" i="5"/>
  <c r="S351" i="5"/>
  <c r="S352" i="5"/>
  <c r="S353" i="5"/>
  <c r="S354" i="5"/>
  <c r="S355" i="5"/>
  <c r="S356" i="5"/>
  <c r="S357" i="5"/>
  <c r="S358" i="5"/>
  <c r="S359" i="5"/>
  <c r="S360" i="5"/>
  <c r="S361" i="5"/>
  <c r="S362" i="5"/>
  <c r="S363" i="5"/>
  <c r="S364" i="5"/>
  <c r="S365" i="5"/>
  <c r="S366" i="5"/>
  <c r="S367" i="5"/>
  <c r="S368" i="5"/>
  <c r="S369" i="5"/>
  <c r="S370" i="5"/>
  <c r="S371" i="5"/>
  <c r="S372" i="5"/>
  <c r="S373" i="5"/>
  <c r="S374" i="5"/>
  <c r="S375" i="5"/>
  <c r="S376" i="5"/>
  <c r="S377" i="5"/>
  <c r="S378" i="5"/>
  <c r="S379" i="5"/>
  <c r="S380" i="5"/>
  <c r="S381" i="5"/>
  <c r="S382" i="5"/>
  <c r="S383" i="5"/>
  <c r="S384" i="5"/>
  <c r="S385" i="5"/>
  <c r="S386" i="5"/>
  <c r="S387" i="5"/>
  <c r="S388" i="5"/>
  <c r="S389" i="5"/>
  <c r="S390" i="5"/>
  <c r="S391" i="5"/>
  <c r="S392" i="5"/>
  <c r="S393" i="5"/>
  <c r="S394" i="5"/>
  <c r="S395" i="5"/>
  <c r="S396" i="5"/>
  <c r="S397" i="5"/>
  <c r="S398" i="5"/>
  <c r="S399" i="5"/>
  <c r="S400" i="5"/>
  <c r="S401" i="5"/>
  <c r="S402" i="5"/>
  <c r="S403" i="5"/>
  <c r="S404" i="5"/>
  <c r="S405" i="5"/>
  <c r="S406" i="5"/>
  <c r="S407" i="5"/>
  <c r="S408" i="5"/>
  <c r="S409" i="5"/>
  <c r="S410" i="5"/>
  <c r="S411" i="5"/>
  <c r="S412" i="5"/>
  <c r="S413" i="5"/>
  <c r="S414" i="5"/>
  <c r="S415" i="5"/>
  <c r="S416" i="5"/>
  <c r="S417" i="5"/>
  <c r="S418" i="5"/>
  <c r="S419" i="5"/>
  <c r="S420" i="5"/>
  <c r="S421" i="5"/>
  <c r="S422" i="5"/>
  <c r="S423" i="5"/>
  <c r="S424" i="5"/>
  <c r="S425" i="5"/>
  <c r="S426" i="5"/>
  <c r="S427" i="5"/>
  <c r="S428" i="5"/>
  <c r="S429" i="5"/>
  <c r="S430" i="5"/>
  <c r="S431" i="5"/>
  <c r="S432" i="5"/>
  <c r="S433" i="5"/>
  <c r="S434" i="5"/>
  <c r="S435" i="5"/>
  <c r="S436" i="5"/>
  <c r="S437" i="5"/>
  <c r="S438" i="5"/>
  <c r="S439" i="5"/>
  <c r="S440" i="5"/>
  <c r="S441" i="5"/>
  <c r="S442" i="5"/>
  <c r="S443" i="5"/>
  <c r="S444" i="5"/>
  <c r="S445" i="5"/>
  <c r="S446" i="5"/>
  <c r="C328" i="1" l="1"/>
  <c r="F394" i="1" l="1"/>
  <c r="F369" i="1"/>
  <c r="F399" i="1"/>
  <c r="F320" i="1"/>
  <c r="D330" i="1"/>
  <c r="C329" i="1"/>
  <c r="F359" i="1"/>
  <c r="F336" i="1"/>
  <c r="E330" i="1"/>
  <c r="E331" i="1"/>
  <c r="E332" i="1"/>
  <c r="D331" i="1"/>
  <c r="D332" i="1"/>
  <c r="F250" i="1"/>
  <c r="I220" i="1"/>
  <c r="I215" i="1"/>
  <c r="C436" i="1"/>
  <c r="F409" i="1"/>
  <c r="F364" i="1"/>
  <c r="C404" i="1"/>
  <c r="E328" i="1"/>
  <c r="D328" i="1"/>
  <c r="E329" i="1"/>
  <c r="D329" i="1"/>
  <c r="C330" i="1"/>
  <c r="C331" i="1"/>
  <c r="C332" i="1"/>
  <c r="I186" i="1"/>
  <c r="I181" i="1"/>
  <c r="H159" i="1"/>
  <c r="C197" i="1"/>
  <c r="C225" i="1"/>
  <c r="C19" i="1" s="1"/>
  <c r="F231" i="1"/>
  <c r="C231" i="1"/>
  <c r="H143" i="1"/>
  <c r="C221" i="1"/>
  <c r="H73" i="1"/>
  <c r="C182" i="1"/>
  <c r="H144" i="1"/>
  <c r="H145" i="1"/>
  <c r="H146" i="1"/>
  <c r="H147" i="1"/>
  <c r="H120" i="1"/>
  <c r="C216" i="1"/>
  <c r="H112" i="1"/>
  <c r="H89" i="1"/>
  <c r="C192" i="1"/>
  <c r="H81" i="1"/>
  <c r="C187" i="1"/>
  <c r="E151" i="1"/>
  <c r="F14" i="1" s="1"/>
  <c r="E152" i="1"/>
  <c r="F152" i="1"/>
  <c r="G152" i="1"/>
  <c r="F153" i="1"/>
  <c r="G153" i="1"/>
  <c r="E154" i="1"/>
  <c r="F154" i="1"/>
  <c r="G154" i="1"/>
  <c r="E155" i="1"/>
  <c r="G155" i="1"/>
  <c r="D152" i="1"/>
  <c r="D154" i="1"/>
  <c r="D155" i="1"/>
  <c r="C151" i="1"/>
  <c r="C14" i="1" s="1"/>
  <c r="E153" i="1"/>
  <c r="F155" i="1"/>
  <c r="D153" i="1"/>
  <c r="D404" i="1"/>
  <c r="E404" i="1"/>
  <c r="D225" i="1"/>
  <c r="E225" i="1"/>
  <c r="F225" i="1"/>
  <c r="F19" i="1" s="1"/>
  <c r="G225" i="1"/>
  <c r="H225" i="1"/>
  <c r="C152" i="1"/>
  <c r="C153" i="1"/>
  <c r="C154" i="1"/>
  <c r="C155" i="1"/>
  <c r="C18" i="1" s="1"/>
  <c r="D151" i="1"/>
  <c r="F151" i="1"/>
  <c r="G151" i="1"/>
  <c r="B44" i="1" l="1"/>
  <c r="B49" i="1"/>
  <c r="C405" i="1"/>
  <c r="H151" i="1"/>
  <c r="I14" i="1" s="1"/>
  <c r="C226" i="1"/>
  <c r="D44" i="1" l="1"/>
  <c r="F321" i="1"/>
  <c r="F322" i="1"/>
  <c r="F323" i="1"/>
  <c r="F324" i="1"/>
  <c r="F400" i="1" l="1"/>
  <c r="H160" i="1"/>
  <c r="H161" i="1"/>
  <c r="H162" i="1"/>
  <c r="H163" i="1"/>
  <c r="H121" i="1"/>
  <c r="H122" i="1"/>
  <c r="H123" i="1"/>
  <c r="H124" i="1"/>
  <c r="H113" i="1"/>
  <c r="H114" i="1"/>
  <c r="H115" i="1"/>
  <c r="H116" i="1"/>
  <c r="H82" i="1"/>
  <c r="H83" i="1"/>
  <c r="H84" i="1"/>
  <c r="H85" i="1"/>
  <c r="H74" i="1"/>
  <c r="H75" i="1"/>
  <c r="H76" i="1"/>
  <c r="H77" i="1"/>
  <c r="I182" i="1" l="1"/>
  <c r="F251" i="1"/>
  <c r="F252" i="1"/>
  <c r="F253" i="1"/>
  <c r="F254" i="1"/>
  <c r="F360" i="1" l="1"/>
  <c r="G221" i="1"/>
  <c r="H93" i="1"/>
  <c r="H155" i="1" s="1"/>
  <c r="I18" i="1" s="1"/>
  <c r="H92" i="1"/>
  <c r="H154" i="1" s="1"/>
  <c r="I17" i="1" s="1"/>
  <c r="H91" i="1"/>
  <c r="H153" i="1" s="1"/>
  <c r="I16" i="1" s="1"/>
  <c r="H90" i="1"/>
  <c r="H152" i="1" s="1"/>
  <c r="I15" i="1" s="1"/>
  <c r="F258" i="1" l="1"/>
  <c r="F259" i="1"/>
  <c r="F260" i="1"/>
  <c r="F261" i="1"/>
  <c r="F262" i="1"/>
  <c r="F266" i="1"/>
  <c r="F267" i="1"/>
  <c r="F268" i="1"/>
  <c r="F269" i="1"/>
  <c r="F270" i="1"/>
  <c r="I221" i="1"/>
  <c r="F370" i="1" l="1"/>
  <c r="F365" i="1"/>
  <c r="F416" i="1"/>
  <c r="F381" i="1"/>
  <c r="F346" i="1"/>
  <c r="F307" i="1"/>
  <c r="F276" i="1"/>
  <c r="F237" i="1"/>
  <c r="F170" i="1"/>
  <c r="F204" i="1"/>
  <c r="F130" i="1"/>
  <c r="F99" i="1"/>
  <c r="F374" i="1" l="1"/>
  <c r="F404" i="1" l="1"/>
  <c r="F340" i="1"/>
  <c r="F339" i="1"/>
  <c r="F338" i="1"/>
  <c r="F337" i="1"/>
  <c r="I230" i="1"/>
  <c r="I231" i="1" s="1"/>
  <c r="I196" i="1"/>
  <c r="I191" i="1"/>
  <c r="F410" i="1" l="1"/>
  <c r="I225" i="1"/>
  <c r="F289" i="1"/>
  <c r="F290" i="1"/>
  <c r="F291" i="1"/>
  <c r="F292" i="1"/>
  <c r="F293" i="1"/>
  <c r="F297" i="1"/>
  <c r="F298" i="1"/>
  <c r="F299" i="1"/>
  <c r="F300" i="1"/>
  <c r="F301" i="1"/>
  <c r="E216" i="1"/>
  <c r="F329" i="1" l="1"/>
  <c r="F330" i="1"/>
  <c r="F331" i="1"/>
  <c r="F332" i="1"/>
  <c r="F395" i="1"/>
  <c r="F375" i="1"/>
  <c r="F328" i="1"/>
  <c r="E49" i="1"/>
  <c r="C410" i="1" l="1"/>
  <c r="H44" i="1" l="1"/>
  <c r="D231" i="1" l="1"/>
  <c r="C395" i="1" l="1"/>
  <c r="I216" i="1" l="1"/>
  <c r="I30" i="1" l="1"/>
  <c r="D182" i="1" l="1"/>
  <c r="E410" i="1" l="1"/>
  <c r="D410" i="1"/>
  <c r="H19" i="1"/>
  <c r="E19" i="1"/>
  <c r="E14" i="1"/>
  <c r="G226" i="1" l="1"/>
  <c r="H226" i="1"/>
  <c r="E226" i="1"/>
  <c r="F226" i="1"/>
  <c r="D226" i="1"/>
  <c r="G14" i="1"/>
  <c r="H14" i="1"/>
  <c r="G15" i="1"/>
  <c r="H15" i="1"/>
  <c r="C360" i="1" l="1"/>
  <c r="D360" i="1"/>
  <c r="E360" i="1"/>
  <c r="C400" i="1"/>
  <c r="D395" i="1"/>
  <c r="E395" i="1"/>
  <c r="D400" i="1"/>
  <c r="E400" i="1"/>
  <c r="D216" i="1"/>
  <c r="C370" i="1"/>
  <c r="D370" i="1"/>
  <c r="E370" i="1"/>
  <c r="C365" i="1"/>
  <c r="D365" i="1"/>
  <c r="E365" i="1"/>
  <c r="C375" i="1"/>
  <c r="D375" i="1"/>
  <c r="E375" i="1"/>
  <c r="C17" i="1"/>
  <c r="E18" i="1"/>
  <c r="E17" i="1"/>
  <c r="E16" i="1"/>
  <c r="E15" i="1"/>
  <c r="C15" i="1"/>
  <c r="G231" i="1"/>
  <c r="H231" i="1"/>
  <c r="H221" i="1"/>
  <c r="F221" i="1"/>
  <c r="D221" i="1"/>
  <c r="E221" i="1"/>
  <c r="G197" i="1"/>
  <c r="H197" i="1"/>
  <c r="F197" i="1"/>
  <c r="D197" i="1"/>
  <c r="E197" i="1"/>
  <c r="H192" i="1"/>
  <c r="G192" i="1"/>
  <c r="F192" i="1"/>
  <c r="E192" i="1"/>
  <c r="D192" i="1"/>
  <c r="H187" i="1"/>
  <c r="G187" i="1"/>
  <c r="F187" i="1"/>
  <c r="D187" i="1"/>
  <c r="E187" i="1"/>
  <c r="H182" i="1"/>
  <c r="G182" i="1"/>
  <c r="F182" i="1"/>
  <c r="E182" i="1"/>
  <c r="E436" i="1"/>
  <c r="D436" i="1"/>
  <c r="H49" i="1"/>
  <c r="H48" i="1"/>
  <c r="E48" i="1"/>
  <c r="B48" i="1"/>
  <c r="H47" i="1"/>
  <c r="E47" i="1"/>
  <c r="B47" i="1"/>
  <c r="H46" i="1"/>
  <c r="E46" i="1"/>
  <c r="B46" i="1"/>
  <c r="B45" i="1"/>
  <c r="E44" i="1"/>
  <c r="G19" i="1"/>
  <c r="I19" i="1" s="1"/>
  <c r="I20" i="1" s="1"/>
  <c r="H17" i="1"/>
  <c r="G17" i="1"/>
  <c r="F17" i="1"/>
  <c r="H16" i="1"/>
  <c r="G16" i="1"/>
  <c r="F16" i="1"/>
  <c r="F15" i="1"/>
  <c r="B50" i="1" l="1"/>
  <c r="I44" i="1"/>
  <c r="G44" i="1"/>
  <c r="I197" i="1"/>
  <c r="F405" i="1"/>
  <c r="I49" i="1"/>
  <c r="F49" i="1" s="1"/>
  <c r="E405" i="1"/>
  <c r="H45" i="1"/>
  <c r="H50" i="1" s="1"/>
  <c r="I48" i="1"/>
  <c r="F48" i="1" s="1"/>
  <c r="I47" i="1"/>
  <c r="F47" i="1" s="1"/>
  <c r="E45" i="1"/>
  <c r="D405" i="1"/>
  <c r="E231" i="1"/>
  <c r="G18" i="1"/>
  <c r="G20" i="1" s="1"/>
  <c r="G216" i="1"/>
  <c r="F18" i="1"/>
  <c r="D48" i="1" s="1"/>
  <c r="F216" i="1"/>
  <c r="I192" i="1"/>
  <c r="I187" i="1"/>
  <c r="E20" i="1"/>
  <c r="G49" i="1"/>
  <c r="C16" i="1"/>
  <c r="C20" i="1" s="1"/>
  <c r="D14" i="1" s="1"/>
  <c r="D45" i="1"/>
  <c r="D46" i="1"/>
  <c r="I46" i="1"/>
  <c r="C46" i="1" s="1"/>
  <c r="D49" i="1"/>
  <c r="G46" i="1"/>
  <c r="G47" i="1"/>
  <c r="D47" i="1"/>
  <c r="E50" i="1" l="1"/>
  <c r="C44" i="1"/>
  <c r="F44" i="1"/>
  <c r="I45" i="1"/>
  <c r="F45" i="1" s="1"/>
  <c r="G45" i="1"/>
  <c r="I226" i="1"/>
  <c r="G48" i="1"/>
  <c r="F20" i="1"/>
  <c r="D19" i="1"/>
  <c r="C47" i="1"/>
  <c r="C48" i="1"/>
  <c r="H216" i="1"/>
  <c r="C49" i="1"/>
  <c r="F46" i="1"/>
  <c r="G50" i="1" l="1"/>
  <c r="I50" i="1"/>
  <c r="F50" i="1" s="1"/>
  <c r="C45" i="1"/>
  <c r="D50" i="1"/>
  <c r="D15" i="1"/>
  <c r="D18" i="1"/>
  <c r="D17" i="1"/>
  <c r="D16" i="1"/>
  <c r="H18" i="1"/>
  <c r="H20" i="1" s="1"/>
  <c r="C50" i="1" l="1"/>
  <c r="D20" i="1"/>
</calcChain>
</file>

<file path=xl/sharedStrings.xml><?xml version="1.0" encoding="utf-8"?>
<sst xmlns="http://schemas.openxmlformats.org/spreadsheetml/2006/main" count="31731" uniqueCount="220">
  <si>
    <t>Page 1 of 13</t>
  </si>
  <si>
    <t>Statement No. A-300</t>
  </si>
  <si>
    <t>SURFACE TRANSPORTATION BOARD</t>
  </si>
  <si>
    <t>WAGE STATISTICS OF CLASS I RAILROADS IN THE UNITED STATES</t>
  </si>
  <si>
    <t>Number of Employees</t>
  </si>
  <si>
    <t>Service Hours</t>
  </si>
  <si>
    <t xml:space="preserve">        Middle</t>
  </si>
  <si>
    <t xml:space="preserve">        Percent</t>
  </si>
  <si>
    <t xml:space="preserve">        No. Paid</t>
  </si>
  <si>
    <t>Straight</t>
  </si>
  <si>
    <t>Overtime</t>
  </si>
  <si>
    <t xml:space="preserve">        of</t>
  </si>
  <si>
    <t xml:space="preserve">        During</t>
  </si>
  <si>
    <t>Time</t>
  </si>
  <si>
    <t>Paid</t>
  </si>
  <si>
    <t>Other</t>
  </si>
  <si>
    <t>Group</t>
  </si>
  <si>
    <t>Reporting Group</t>
  </si>
  <si>
    <t xml:space="preserve">        Month</t>
  </si>
  <si>
    <t xml:space="preserve">        Total</t>
  </si>
  <si>
    <t>Paid For (1)</t>
  </si>
  <si>
    <t>For (2)</t>
  </si>
  <si>
    <t>Allowances</t>
  </si>
  <si>
    <t xml:space="preserve">     TOTAL</t>
  </si>
  <si>
    <t>No.</t>
  </si>
  <si>
    <t xml:space="preserve">        (A)</t>
  </si>
  <si>
    <t xml:space="preserve">        (B)</t>
  </si>
  <si>
    <t xml:space="preserve">        (C)</t>
  </si>
  <si>
    <t>(D)</t>
  </si>
  <si>
    <t>(E)</t>
  </si>
  <si>
    <t>(F)</t>
  </si>
  <si>
    <t xml:space="preserve">     (G)</t>
  </si>
  <si>
    <t>Executives, Officials, &amp; Staff Assistants</t>
  </si>
  <si>
    <t>Professional &amp; Administrative</t>
  </si>
  <si>
    <t>Maintenance of Way &amp; Structures</t>
  </si>
  <si>
    <t>Maintenance of Equipment &amp; Stores</t>
  </si>
  <si>
    <t>Transportation (Other than Train &amp; Engine)</t>
  </si>
  <si>
    <t>Transportation (Train &amp; Engine)</t>
  </si>
  <si>
    <t xml:space="preserve">   TOTAL ALL GROUPS</t>
  </si>
  <si>
    <t xml:space="preserve"> (1)  Includes "Straight Time Paid For" in train and engine service and "Time Actually Worked and Paid At Straight Time Rates" in other services.</t>
  </si>
  <si>
    <t xml:space="preserve"> (2) Includes all "Overtime" in train and engine service and "Overtime Paid For At Punitive Rates" in other services.</t>
  </si>
  <si>
    <t xml:space="preserve">Source:  Annual Wage Forms A and B submitted by Class I Railroads.  </t>
  </si>
  <si>
    <t xml:space="preserve">             These reports have not been verified by the Surface Transportation Board.</t>
  </si>
  <si>
    <t>Page 2 of 13</t>
  </si>
  <si>
    <t>Statement No. B-300</t>
  </si>
  <si>
    <t>Compensation</t>
  </si>
  <si>
    <t>Percent</t>
  </si>
  <si>
    <t>Average</t>
  </si>
  <si>
    <t>Of</t>
  </si>
  <si>
    <t>TOTAL</t>
  </si>
  <si>
    <t>Total</t>
  </si>
  <si>
    <t>Compen-</t>
  </si>
  <si>
    <t>COMPEN-</t>
  </si>
  <si>
    <t>Rates</t>
  </si>
  <si>
    <t>sation</t>
  </si>
  <si>
    <t>SATION</t>
  </si>
  <si>
    <t>(000)</t>
  </si>
  <si>
    <t>(H)</t>
  </si>
  <si>
    <t>(I)</t>
  </si>
  <si>
    <t>(J)</t>
  </si>
  <si>
    <t>(K)</t>
  </si>
  <si>
    <t>(L)</t>
  </si>
  <si>
    <t>(M)</t>
  </si>
  <si>
    <t>(N)</t>
  </si>
  <si>
    <t>(O)</t>
  </si>
  <si>
    <t>Page 3 of 13</t>
  </si>
  <si>
    <t>---------------Service Hours---------------</t>
  </si>
  <si>
    <t>Av No. of</t>
  </si>
  <si>
    <t>Time worked</t>
  </si>
  <si>
    <t>Time paid</t>
  </si>
  <si>
    <t>Employees</t>
  </si>
  <si>
    <t>and paid for</t>
  </si>
  <si>
    <t>paid for at</t>
  </si>
  <si>
    <t>for but</t>
  </si>
  <si>
    <t>time</t>
  </si>
  <si>
    <t>Paid During</t>
  </si>
  <si>
    <t>straight</t>
  </si>
  <si>
    <t>punitive</t>
  </si>
  <si>
    <t>not</t>
  </si>
  <si>
    <t xml:space="preserve">paid </t>
  </si>
  <si>
    <t>Mid Month</t>
  </si>
  <si>
    <t>Month</t>
  </si>
  <si>
    <t>time rates</t>
  </si>
  <si>
    <t>rates</t>
  </si>
  <si>
    <t>worked</t>
  </si>
  <si>
    <t>for</t>
  </si>
  <si>
    <t>Burlington Northern - Santa Fe</t>
  </si>
  <si>
    <t>CSX</t>
  </si>
  <si>
    <t>CN/Grand Trunk Western (All CN US Operations)</t>
  </si>
  <si>
    <t>Page 4 of 13</t>
  </si>
  <si>
    <t>............................................Service Hours.....................................................</t>
  </si>
  <si>
    <t>Norfolk Southern</t>
  </si>
  <si>
    <t>Page 5 of 13</t>
  </si>
  <si>
    <t>Union Pacific</t>
  </si>
  <si>
    <t>Total All Class I Railroads</t>
  </si>
  <si>
    <t>AMTRAK</t>
  </si>
  <si>
    <t>Page 6 of 13</t>
  </si>
  <si>
    <t>Constr.</t>
  </si>
  <si>
    <t>Allow</t>
  </si>
  <si>
    <t>Actually</t>
  </si>
  <si>
    <t>Vacation</t>
  </si>
  <si>
    <t xml:space="preserve">Service </t>
  </si>
  <si>
    <t>Worked</t>
  </si>
  <si>
    <t>For</t>
  </si>
  <si>
    <t>Etc</t>
  </si>
  <si>
    <t>Hours</t>
  </si>
  <si>
    <t>Page 7 of 13</t>
  </si>
  <si>
    <t>Page 8 of 13</t>
  </si>
  <si>
    <t>compensation</t>
  </si>
  <si>
    <t>Page 9 of 13</t>
  </si>
  <si>
    <t>Page 10 of 13</t>
  </si>
  <si>
    <t>Page 11 of 13</t>
  </si>
  <si>
    <t>Over</t>
  </si>
  <si>
    <t>Page 12 of 13</t>
  </si>
  <si>
    <t>Page 13 of 13</t>
  </si>
  <si>
    <t>Miles</t>
  </si>
  <si>
    <t>Total Trips</t>
  </si>
  <si>
    <t>Paid For</t>
  </si>
  <si>
    <t>Less Than</t>
  </si>
  <si>
    <t>But</t>
  </si>
  <si>
    <t>A Minimum</t>
  </si>
  <si>
    <t>Run</t>
  </si>
  <si>
    <t>Not Run</t>
  </si>
  <si>
    <t>Was Paid</t>
  </si>
  <si>
    <t>(P)</t>
  </si>
  <si>
    <t>(Q)</t>
  </si>
  <si>
    <t>(R)</t>
  </si>
  <si>
    <t>OFFICE OF ECONOMICS</t>
  </si>
  <si>
    <t>Hours *</t>
  </si>
  <si>
    <t>............................................Compensation (Thousands of Dollars).........................................</t>
  </si>
  <si>
    <t>COMPENSATION (In thousands of dollars)</t>
  </si>
  <si>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</si>
  <si>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</si>
  <si>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</si>
  <si>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</si>
  <si>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</si>
  <si>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</si>
  <si>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</si>
  <si>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</si>
  <si>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</si>
  <si>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</si>
  <si>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</si>
  <si>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</si>
  <si>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</si>
  <si>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</si>
  <si>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</si>
  <si>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</si>
  <si>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report_year</t>
  </si>
  <si>
    <t>report_quarter</t>
  </si>
  <si>
    <t>report_amended_boolean</t>
  </si>
  <si>
    <t>fact_value</t>
  </si>
  <si>
    <t>STB</t>
  </si>
  <si>
    <t>2140-0004</t>
  </si>
  <si>
    <t>OE</t>
  </si>
  <si>
    <t>Report of Railroad Employees, Service, and Compensation</t>
  </si>
  <si>
    <t>railroad_employees_service_compensation</t>
  </si>
  <si>
    <t>quarterly</t>
  </si>
  <si>
    <t>Average number of employees</t>
  </si>
  <si>
    <t>L100-Executives, Officials, and Staff Assistants</t>
  </si>
  <si>
    <t>employees</t>
  </si>
  <si>
    <t>Public</t>
  </si>
  <si>
    <t>person</t>
  </si>
  <si>
    <t>decimal(18,0)</t>
  </si>
  <si>
    <t>AMTK</t>
  </si>
  <si>
    <t>National Railroad Passenger Corporation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</si>
  <si>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</si>
  <si>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</si>
  <si>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</si>
  <si>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</si>
  <si>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</si>
  <si>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Average number of employees who received pay during period</t>
  </si>
  <si>
    <t>employees_receiving_pay</t>
  </si>
  <si>
    <t>Service hours: Straight time worked and paid for</t>
  </si>
  <si>
    <t>straight_hours_worked</t>
  </si>
  <si>
    <t>hours</t>
  </si>
  <si>
    <t>Service hours: Straight time actually worked</t>
  </si>
  <si>
    <t>Service hours: Straight time paid for</t>
  </si>
  <si>
    <t>straight_hours_paid</t>
  </si>
  <si>
    <t>Service hours: Overtime hours paid at punitive rates</t>
  </si>
  <si>
    <t>overtime_hours_paid</t>
  </si>
  <si>
    <t>Service hours: Overtime hours paid</t>
  </si>
  <si>
    <t>Service hours: Hours paid but not worked</t>
  </si>
  <si>
    <t>nonwork_hours_paid</t>
  </si>
  <si>
    <t>Service hours: Hours of vacation, constructive allowances, holidays, etc.</t>
  </si>
  <si>
    <t>Service hours: Total hours paid</t>
  </si>
  <si>
    <t>total_hours_paid</t>
  </si>
  <si>
    <t>Service hours: Total service hours</t>
  </si>
  <si>
    <t>Compensation: Straight time worked and paid</t>
  </si>
  <si>
    <t>straight_time_worked_compensation</t>
  </si>
  <si>
    <t>dollars</t>
  </si>
  <si>
    <t>Compensation: Straight time paid for</t>
  </si>
  <si>
    <t>Compensation: Overtime paid for at punitive rates</t>
  </si>
  <si>
    <t>overtime_paid_compensation</t>
  </si>
  <si>
    <t>Compensation: Overtime paid</t>
  </si>
  <si>
    <t>Compensation: Time paid but not worked</t>
  </si>
  <si>
    <t>compensation_paid_no_work</t>
  </si>
  <si>
    <t>Compensation: constructive allowance, vacations, holidays</t>
  </si>
  <si>
    <t>Compensation: Total compensation</t>
  </si>
  <si>
    <t>total_compensation</t>
  </si>
  <si>
    <t>BNSF</t>
  </si>
  <si>
    <t>BNSF RAILWAY</t>
  </si>
  <si>
    <t>Total miles actually run</t>
  </si>
  <si>
    <t>miles_run</t>
  </si>
  <si>
    <t>miles</t>
  </si>
  <si>
    <t>Miles paid for but not run</t>
  </si>
  <si>
    <t>miles_paid_not_run</t>
  </si>
  <si>
    <t>Total number of trips for which not less than a minimum day was paid</t>
  </si>
  <si>
    <t>trips_at_least_a_minimum_day</t>
  </si>
  <si>
    <t>trips</t>
  </si>
  <si>
    <t>integer</t>
  </si>
  <si>
    <t>CPKC</t>
  </si>
  <si>
    <t>CSXT</t>
  </si>
  <si>
    <t>CSX Transportation, Inc.</t>
  </si>
  <si>
    <t>GTC</t>
  </si>
  <si>
    <t>NS</t>
  </si>
  <si>
    <t>Norfolk Southern Railway Company</t>
  </si>
  <si>
    <t>UP</t>
  </si>
  <si>
    <t>Union Pacific Railroad</t>
  </si>
  <si>
    <t>employee_group_no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</si>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</sst>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\(#,##0.000\)"/>
    <numFmt numFmtId="165" formatCode="###,000"/>
    <numFmt numFmtId="166" formatCode="_(* #,##0_);_(* \(#,##0\);_(* &quot;-&quot;??_);_(@_)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name val="Verdana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sz val="8"/>
      <color rgb="FF1F497D"/>
      <name val="Verdana"/>
      <family val="2"/>
    </font>
    <font>
      <sz val="8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9"/>
      <name val="Arial"/>
      <family val="2"/>
    </font>
    <font>
      <sz val="8"/>
      <name val="Helv"/>
    </font>
    <font>
      <sz val="14"/>
      <name val="Arial"/>
      <family val="2"/>
    </font>
    <font>
      <sz val="8"/>
      <color rgb="FF92D050"/>
      <name val="Arial"/>
      <family val="2"/>
    </font>
    <font>
      <sz val="10"/>
      <color theme="8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</fills>
  <borders count="5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6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5" applyNumberFormat="0" applyAlignment="0" applyProtection="0"/>
    <xf numFmtId="0" fontId="15" fillId="6" borderId="16" applyNumberFormat="0" applyAlignment="0" applyProtection="0"/>
    <xf numFmtId="0" fontId="16" fillId="6" borderId="15" applyNumberFormat="0" applyAlignment="0" applyProtection="0"/>
    <xf numFmtId="0" fontId="17" fillId="0" borderId="17" applyNumberFormat="0" applyFill="0" applyAlignment="0" applyProtection="0"/>
    <xf numFmtId="0" fontId="18" fillId="7" borderId="1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0" fontId="2" fillId="0" borderId="0"/>
    <xf numFmtId="0" fontId="2" fillId="8" borderId="19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6" fillId="0" borderId="0">
      <alignment wrapText="1"/>
    </xf>
    <xf numFmtId="0" fontId="6" fillId="0" borderId="0"/>
    <xf numFmtId="0" fontId="6" fillId="0" borderId="0"/>
    <xf numFmtId="0" fontId="6" fillId="0" borderId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3" fontId="25" fillId="0" borderId="0" applyFont="0" applyFill="0" applyBorder="0" applyAlignment="0" applyProtection="0"/>
    <xf numFmtId="0" fontId="25" fillId="0" borderId="0"/>
    <xf numFmtId="0" fontId="1" fillId="8" borderId="1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0" borderId="0" applyNumberFormat="0" applyFill="0" applyBorder="0" applyAlignment="0" applyProtection="0"/>
    <xf numFmtId="0" fontId="34" fillId="0" borderId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15" applyNumberFormat="0" applyAlignment="0" applyProtection="0"/>
    <xf numFmtId="0" fontId="42" fillId="6" borderId="16" applyNumberFormat="0" applyAlignment="0" applyProtection="0"/>
    <xf numFmtId="0" fontId="43" fillId="6" borderId="15" applyNumberFormat="0" applyAlignment="0" applyProtection="0"/>
    <xf numFmtId="0" fontId="44" fillId="0" borderId="17" applyNumberFormat="0" applyFill="0" applyAlignment="0" applyProtection="0"/>
    <xf numFmtId="0" fontId="45" fillId="7" borderId="18" applyNumberFormat="0" applyAlignment="0" applyProtection="0"/>
    <xf numFmtId="0" fontId="46" fillId="0" borderId="0" applyNumberFormat="0" applyFill="0" applyBorder="0" applyAlignment="0" applyProtection="0"/>
    <xf numFmtId="0" fontId="34" fillId="8" borderId="19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0" applyNumberFormat="0" applyFill="0" applyAlignment="0" applyProtection="0"/>
    <xf numFmtId="0" fontId="49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49" fillId="32" borderId="0" applyNumberFormat="0" applyBorder="0" applyAlignment="0" applyProtection="0"/>
    <xf numFmtId="0" fontId="1" fillId="0" borderId="0"/>
    <xf numFmtId="0" fontId="3" fillId="0" borderId="0"/>
    <xf numFmtId="0" fontId="34" fillId="8" borderId="19" applyNumberFormat="0" applyFont="0" applyAlignment="0" applyProtection="0"/>
    <xf numFmtId="0" fontId="1" fillId="0" borderId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33" fillId="0" borderId="23" applyNumberFormat="0" applyProtection="0">
      <alignment horizontal="right" vertical="center"/>
    </xf>
    <xf numFmtId="0" fontId="31" fillId="34" borderId="24" applyNumberFormat="0" applyAlignment="0" applyProtection="0">
      <alignment horizontal="left" vertical="center" indent="1"/>
    </xf>
    <xf numFmtId="0" fontId="32" fillId="35" borderId="24" applyNumberFormat="0" applyAlignment="0" applyProtection="0">
      <alignment horizontal="left" vertical="center" indent="1"/>
    </xf>
    <xf numFmtId="165" fontId="33" fillId="36" borderId="24" applyNumberFormat="0" applyAlignment="0" applyProtection="0">
      <alignment horizontal="left" vertical="center" indent="1"/>
    </xf>
    <xf numFmtId="0" fontId="34" fillId="0" borderId="0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0" fontId="34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1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31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29" fillId="43" borderId="0" applyNumberFormat="0" applyBorder="0" applyAlignment="0" applyProtection="0"/>
    <xf numFmtId="0" fontId="29" fillId="51" borderId="0" applyNumberFormat="0" applyBorder="0" applyAlignment="0" applyProtection="0"/>
    <xf numFmtId="0" fontId="53" fillId="44" borderId="0" applyNumberFormat="0" applyBorder="0" applyAlignment="0" applyProtection="0"/>
    <xf numFmtId="0" fontId="53" fillId="52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29" fillId="53" borderId="0" applyNumberFormat="0" applyBorder="0" applyAlignment="0" applyProtection="0"/>
    <xf numFmtId="0" fontId="29" fillId="54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3" fillId="57" borderId="0" applyNumberFormat="0" applyBorder="0" applyAlignment="0" applyProtection="0"/>
    <xf numFmtId="0" fontId="53" fillId="58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54" fillId="55" borderId="0" applyNumberFormat="0" applyBorder="0" applyAlignment="0" applyProtection="0"/>
    <xf numFmtId="0" fontId="39" fillId="3" borderId="0" applyNumberFormat="0" applyBorder="0" applyAlignment="0" applyProtection="0"/>
    <xf numFmtId="0" fontId="55" fillId="59" borderId="25" applyNumberFormat="0" applyAlignment="0" applyProtection="0"/>
    <xf numFmtId="0" fontId="43" fillId="6" borderId="15" applyNumberFormat="0" applyAlignment="0" applyProtection="0"/>
    <xf numFmtId="0" fontId="56" fillId="52" borderId="27" applyNumberFormat="0" applyAlignment="0" applyProtection="0"/>
    <xf numFmtId="0" fontId="45" fillId="7" borderId="18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52" fillId="62" borderId="0" applyNumberFormat="0" applyBorder="0" applyAlignment="0" applyProtection="0"/>
    <xf numFmtId="0" fontId="29" fillId="48" borderId="0" applyNumberFormat="0" applyBorder="0" applyAlignment="0" applyProtection="0"/>
    <xf numFmtId="0" fontId="38" fillId="2" borderId="0" applyNumberFormat="0" applyBorder="0" applyAlignment="0" applyProtection="0"/>
    <xf numFmtId="0" fontId="57" fillId="0" borderId="28" applyNumberFormat="0" applyFill="0" applyAlignment="0" applyProtection="0"/>
    <xf numFmtId="0" fontId="35" fillId="0" borderId="12" applyNumberFormat="0" applyFill="0" applyAlignment="0" applyProtection="0"/>
    <xf numFmtId="0" fontId="58" fillId="0" borderId="29" applyNumberFormat="0" applyFill="0" applyAlignment="0" applyProtection="0"/>
    <xf numFmtId="0" fontId="36" fillId="0" borderId="13" applyNumberFormat="0" applyFill="0" applyAlignment="0" applyProtection="0"/>
    <xf numFmtId="0" fontId="59" fillId="0" borderId="30" applyNumberFormat="0" applyFill="0" applyAlignment="0" applyProtection="0"/>
    <xf numFmtId="0" fontId="37" fillId="0" borderId="14" applyNumberFormat="0" applyFill="0" applyAlignment="0" applyProtection="0"/>
    <xf numFmtId="0" fontId="5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0" fillId="56" borderId="25" applyNumberFormat="0" applyAlignment="0" applyProtection="0"/>
    <xf numFmtId="0" fontId="41" fillId="5" borderId="15" applyNumberFormat="0" applyAlignment="0" applyProtection="0"/>
    <xf numFmtId="0" fontId="61" fillId="0" borderId="31" applyNumberFormat="0" applyFill="0" applyAlignment="0" applyProtection="0"/>
    <xf numFmtId="0" fontId="44" fillId="0" borderId="17" applyNumberFormat="0" applyFill="0" applyAlignment="0" applyProtection="0"/>
    <xf numFmtId="0" fontId="61" fillId="56" borderId="0" applyNumberFormat="0" applyBorder="0" applyAlignment="0" applyProtection="0"/>
    <xf numFmtId="0" fontId="40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8" borderId="19" applyNumberFormat="0" applyFont="0" applyAlignment="0" applyProtection="0"/>
    <xf numFmtId="0" fontId="34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62" fillId="59" borderId="32" applyNumberFormat="0" applyAlignment="0" applyProtection="0"/>
    <xf numFmtId="0" fontId="42" fillId="6" borderId="16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4" fillId="80" borderId="33" applyNumberFormat="0">
      <protection locked="0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66" fillId="0" borderId="0" applyNumberFormat="0" applyFill="0" applyBorder="0" applyAlignment="0" applyProtection="0"/>
    <xf numFmtId="0" fontId="52" fillId="0" borderId="35" applyNumberFormat="0" applyFill="0" applyAlignment="0" applyProtection="0"/>
    <xf numFmtId="0" fontId="48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" fillId="85" borderId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54" fillId="55" borderId="0" applyNumberFormat="0" applyBorder="0" applyAlignment="0" applyProtection="0"/>
    <xf numFmtId="0" fontId="55" fillId="59" borderId="25" applyNumberFormat="0" applyAlignment="0" applyProtection="0"/>
    <xf numFmtId="0" fontId="56" fillId="52" borderId="27" applyNumberFormat="0" applyAlignment="0" applyProtection="0"/>
    <xf numFmtId="0" fontId="29" fillId="48" borderId="0" applyNumberFormat="0" applyBorder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9" fillId="0" borderId="30" applyNumberFormat="0" applyFill="0" applyAlignment="0" applyProtection="0"/>
    <xf numFmtId="0" fontId="59" fillId="0" borderId="0" applyNumberFormat="0" applyFill="0" applyBorder="0" applyAlignment="0" applyProtection="0"/>
    <xf numFmtId="0" fontId="60" fillId="56" borderId="25" applyNumberFormat="0" applyAlignment="0" applyProtection="0"/>
    <xf numFmtId="0" fontId="61" fillId="0" borderId="31" applyNumberFormat="0" applyFill="0" applyAlignment="0" applyProtection="0"/>
    <xf numFmtId="0" fontId="61" fillId="56" borderId="0" applyNumberFormat="0" applyBorder="0" applyAlignment="0" applyProtection="0"/>
    <xf numFmtId="0" fontId="4" fillId="55" borderId="25" applyNumberFormat="0" applyFont="0" applyAlignment="0" applyProtection="0"/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4" fillId="80" borderId="33" applyNumberFormat="0">
      <protection locked="0"/>
    </xf>
    <xf numFmtId="4" fontId="4" fillId="0" borderId="25" applyNumberFormat="0" applyProtection="0">
      <alignment horizontal="right" vertical="center"/>
    </xf>
    <xf numFmtId="4" fontId="4" fillId="37" borderId="25" applyNumberFormat="0" applyProtection="0">
      <alignment horizontal="left" vertical="center" indent="1"/>
    </xf>
    <xf numFmtId="0" fontId="4" fillId="84" borderId="21"/>
    <xf numFmtId="0" fontId="52" fillId="0" borderId="35" applyNumberFormat="0" applyFill="0" applyAlignment="0" applyProtection="0"/>
    <xf numFmtId="0" fontId="6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5" borderId="0"/>
    <xf numFmtId="0" fontId="29" fillId="48" borderId="0" applyNumberFormat="0" applyBorder="0" applyAlignment="0" applyProtection="0"/>
    <xf numFmtId="0" fontId="61" fillId="56" borderId="0" applyNumberFormat="0" applyBorder="0" applyAlignment="0" applyProtection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9" borderId="25" applyNumberFormat="0" applyProtection="0">
      <alignment horizontal="left" vertical="center" indent="1"/>
    </xf>
    <xf numFmtId="0" fontId="4" fillId="76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4" fontId="4" fillId="37" borderId="25" applyNumberFormat="0" applyProtection="0">
      <alignment horizontal="left" vertical="center" indent="1"/>
    </xf>
    <xf numFmtId="0" fontId="4" fillId="84" borderId="21"/>
    <xf numFmtId="0" fontId="1" fillId="0" borderId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5" applyNumberFormat="0" applyAlignment="0" applyProtection="0"/>
    <xf numFmtId="0" fontId="15" fillId="6" borderId="16" applyNumberFormat="0" applyAlignment="0" applyProtection="0"/>
    <xf numFmtId="0" fontId="16" fillId="6" borderId="15" applyNumberFormat="0" applyAlignment="0" applyProtection="0"/>
    <xf numFmtId="0" fontId="17" fillId="0" borderId="17" applyNumberFormat="0" applyFill="0" applyAlignment="0" applyProtection="0"/>
    <xf numFmtId="0" fontId="18" fillId="7" borderId="18" applyNumberFormat="0" applyAlignment="0" applyProtection="0"/>
    <xf numFmtId="0" fontId="19" fillId="0" borderId="0" applyNumberFormat="0" applyFill="0" applyBorder="0" applyAlignment="0" applyProtection="0"/>
    <xf numFmtId="0" fontId="1" fillId="8" borderId="19" applyNumberFormat="0" applyFont="0" applyAlignment="0" applyProtection="0"/>
    <xf numFmtId="0" fontId="21" fillId="0" borderId="2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4" fontId="4" fillId="37" borderId="25" applyNumberFormat="0" applyProtection="0">
      <alignment horizontal="left" vertical="center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43" fontId="25" fillId="0" borderId="0" applyFont="0" applyFill="0" applyBorder="0" applyAlignment="0" applyProtection="0"/>
    <xf numFmtId="0" fontId="25" fillId="0" borderId="0"/>
    <xf numFmtId="4" fontId="4" fillId="63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9" borderId="25" applyNumberFormat="0" applyProtection="0">
      <alignment horizontal="left" vertical="center" indent="1"/>
    </xf>
    <xf numFmtId="0" fontId="4" fillId="76" borderId="25" applyNumberFormat="0" applyProtection="0">
      <alignment horizontal="left" vertical="center" indent="1"/>
    </xf>
    <xf numFmtId="0" fontId="4" fillId="84" borderId="21"/>
    <xf numFmtId="43" fontId="4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53" fillId="42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3" fillId="52" borderId="0" applyNumberFormat="0" applyBorder="0" applyAlignment="0" applyProtection="0"/>
    <xf numFmtId="0" fontId="53" fillId="41" borderId="0" applyNumberFormat="0" applyBorder="0" applyAlignment="0" applyProtection="0"/>
    <xf numFmtId="0" fontId="53" fillId="58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4" fillId="38" borderId="26" applyNumberFormat="0" applyProtection="0">
      <alignment horizontal="left" vertical="top" indent="1"/>
    </xf>
    <xf numFmtId="0" fontId="55" fillId="59" borderId="25" applyNumberFormat="0" applyAlignment="0" applyProtection="0"/>
    <xf numFmtId="0" fontId="60" fillId="56" borderId="25" applyNumberFormat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62" fillId="59" borderId="32" applyNumberFormat="0" applyAlignment="0" applyProtection="0"/>
    <xf numFmtId="4" fontId="63" fillId="64" borderId="25" applyNumberFormat="0" applyProtection="0">
      <alignment vertical="center"/>
    </xf>
    <xf numFmtId="0" fontId="50" fillId="63" borderId="26" applyNumberFormat="0" applyProtection="0">
      <alignment horizontal="left" vertical="top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6" applyNumberFormat="0" applyProtection="0">
      <alignment horizontal="left" vertical="top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0" borderId="25" applyNumberFormat="0" applyProtection="0">
      <alignment horizontal="right" vertical="center"/>
    </xf>
    <xf numFmtId="0" fontId="55" fillId="59" borderId="25" applyNumberFormat="0" applyAlignment="0" applyProtection="0"/>
    <xf numFmtId="0" fontId="60" fillId="56" borderId="25" applyNumberFormat="0" applyAlignment="0" applyProtection="0"/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5" borderId="25" applyNumberFormat="0" applyProtection="0">
      <alignment horizontal="right" vertical="center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4" fillId="0" borderId="25" applyNumberFormat="0" applyProtection="0">
      <alignment horizontal="right" vertical="center"/>
    </xf>
    <xf numFmtId="0" fontId="55" fillId="59" borderId="25" applyNumberFormat="0" applyAlignment="0" applyProtection="0"/>
    <xf numFmtId="0" fontId="60" fillId="56" borderId="25" applyNumberFormat="0" applyAlignment="0" applyProtection="0"/>
    <xf numFmtId="4" fontId="4" fillId="37" borderId="25" applyNumberFormat="0" applyProtection="0">
      <alignment horizontal="left" vertical="center" indent="1"/>
    </xf>
    <xf numFmtId="0" fontId="4" fillId="38" borderId="26" applyNumberFormat="0" applyProtection="0">
      <alignment horizontal="left" vertical="top" indent="1"/>
    </xf>
    <xf numFmtId="4" fontId="4" fillId="37" borderId="25" applyNumberFormat="0" applyProtection="0">
      <alignment horizontal="left" vertical="center" indent="1"/>
    </xf>
    <xf numFmtId="4" fontId="4" fillId="67" borderId="22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4" fontId="64" fillId="83" borderId="22" applyNumberFormat="0" applyProtection="0">
      <alignment horizontal="left" vertical="center" indent="1"/>
    </xf>
    <xf numFmtId="0" fontId="62" fillId="59" borderId="32" applyNumberFormat="0" applyAlignment="0" applyProtection="0"/>
    <xf numFmtId="4" fontId="4" fillId="63" borderId="25" applyNumberFormat="0" applyProtection="0">
      <alignment vertical="center"/>
    </xf>
    <xf numFmtId="4" fontId="63" fillId="64" borderId="25" applyNumberFormat="0" applyProtection="0">
      <alignment vertical="center"/>
    </xf>
    <xf numFmtId="4" fontId="4" fillId="64" borderId="25" applyNumberFormat="0" applyProtection="0">
      <alignment horizontal="left" vertical="center" indent="1"/>
    </xf>
    <xf numFmtId="0" fontId="50" fillId="63" borderId="26" applyNumberFormat="0" applyProtection="0">
      <alignment horizontal="left" vertical="top" indent="1"/>
    </xf>
    <xf numFmtId="4" fontId="4" fillId="65" borderId="25" applyNumberFormat="0" applyProtection="0">
      <alignment horizontal="right" vertical="center"/>
    </xf>
    <xf numFmtId="4" fontId="4" fillId="66" borderId="25" applyNumberFormat="0" applyProtection="0">
      <alignment horizontal="right" vertical="center"/>
    </xf>
    <xf numFmtId="4" fontId="4" fillId="67" borderId="22" applyNumberFormat="0" applyProtection="0">
      <alignment horizontal="right" vertical="center"/>
    </xf>
    <xf numFmtId="4" fontId="4" fillId="68" borderId="25" applyNumberFormat="0" applyProtection="0">
      <alignment horizontal="right" vertical="center"/>
    </xf>
    <xf numFmtId="4" fontId="4" fillId="69" borderId="25" applyNumberFormat="0" applyProtection="0">
      <alignment horizontal="right" vertical="center"/>
    </xf>
    <xf numFmtId="4" fontId="4" fillId="70" borderId="25" applyNumberFormat="0" applyProtection="0">
      <alignment horizontal="right" vertical="center"/>
    </xf>
    <xf numFmtId="4" fontId="4" fillId="71" borderId="25" applyNumberFormat="0" applyProtection="0">
      <alignment horizontal="right" vertical="center"/>
    </xf>
    <xf numFmtId="4" fontId="4" fillId="72" borderId="25" applyNumberFormat="0" applyProtection="0">
      <alignment horizontal="right" vertical="center"/>
    </xf>
    <xf numFmtId="4" fontId="4" fillId="73" borderId="25" applyNumberFormat="0" applyProtection="0">
      <alignment horizontal="right" vertical="center"/>
    </xf>
    <xf numFmtId="4" fontId="4" fillId="74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3" fillId="38" borderId="22" applyNumberFormat="0" applyProtection="0">
      <alignment horizontal="left" vertical="center" indent="1"/>
    </xf>
    <xf numFmtId="4" fontId="4" fillId="75" borderId="25" applyNumberFormat="0" applyProtection="0">
      <alignment horizontal="right" vertical="center"/>
    </xf>
    <xf numFmtId="4" fontId="4" fillId="76" borderId="22" applyNumberFormat="0" applyProtection="0">
      <alignment horizontal="left" vertical="center" indent="1"/>
    </xf>
    <xf numFmtId="4" fontId="4" fillId="75" borderId="22" applyNumberFormat="0" applyProtection="0">
      <alignment horizontal="left" vertical="center" indent="1"/>
    </xf>
    <xf numFmtId="0" fontId="4" fillId="77" borderId="25" applyNumberFormat="0" applyProtection="0">
      <alignment horizontal="left" vertical="center" indent="1"/>
    </xf>
    <xf numFmtId="0" fontId="4" fillId="78" borderId="25" applyNumberFormat="0" applyProtection="0">
      <alignment horizontal="left" vertical="center" indent="1"/>
    </xf>
    <xf numFmtId="0" fontId="4" fillId="75" borderId="26" applyNumberFormat="0" applyProtection="0">
      <alignment horizontal="left" vertical="top" indent="1"/>
    </xf>
    <xf numFmtId="0" fontId="4" fillId="79" borderId="25" applyNumberFormat="0" applyProtection="0">
      <alignment horizontal="left" vertical="center" indent="1"/>
    </xf>
    <xf numFmtId="0" fontId="4" fillId="79" borderId="26" applyNumberFormat="0" applyProtection="0">
      <alignment horizontal="left" vertical="top" indent="1"/>
    </xf>
    <xf numFmtId="0" fontId="4" fillId="76" borderId="25" applyNumberFormat="0" applyProtection="0">
      <alignment horizontal="left" vertical="center" indent="1"/>
    </xf>
    <xf numFmtId="0" fontId="4" fillId="76" borderId="26" applyNumberFormat="0" applyProtection="0">
      <alignment horizontal="left" vertical="top" indent="1"/>
    </xf>
    <xf numFmtId="0" fontId="51" fillId="38" borderId="34" applyBorder="0"/>
    <xf numFmtId="4" fontId="30" fillId="81" borderId="26" applyNumberFormat="0" applyProtection="0">
      <alignment vertical="center"/>
    </xf>
    <xf numFmtId="4" fontId="63" fillId="33" borderId="21" applyNumberFormat="0" applyProtection="0">
      <alignment vertical="center"/>
    </xf>
    <xf numFmtId="4" fontId="30" fillId="77" borderId="26" applyNumberFormat="0" applyProtection="0">
      <alignment horizontal="left" vertical="center" indent="1"/>
    </xf>
    <xf numFmtId="0" fontId="30" fillId="81" borderId="26" applyNumberFormat="0" applyProtection="0">
      <alignment horizontal="left" vertical="top" indent="1"/>
    </xf>
    <xf numFmtId="4" fontId="63" fillId="82" borderId="25" applyNumberFormat="0" applyProtection="0">
      <alignment horizontal="right" vertical="center"/>
    </xf>
    <xf numFmtId="0" fontId="30" fillId="75" borderId="26" applyNumberFormat="0" applyProtection="0">
      <alignment horizontal="left" vertical="top" indent="1"/>
    </xf>
    <xf numFmtId="4" fontId="64" fillId="83" borderId="22" applyNumberFormat="0" applyProtection="0">
      <alignment horizontal="left" vertical="center" indent="1"/>
    </xf>
    <xf numFmtId="0" fontId="4" fillId="84" borderId="21"/>
    <xf numFmtId="4" fontId="65" fillId="80" borderId="25" applyNumberFormat="0" applyProtection="0">
      <alignment horizontal="right" vertical="center"/>
    </xf>
    <xf numFmtId="0" fontId="52" fillId="0" borderId="35" applyNumberFormat="0" applyFill="0" applyAlignment="0" applyProtection="0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63" fillId="33" borderId="21" applyNumberFormat="0" applyProtection="0">
      <alignment vertical="center"/>
    </xf>
    <xf numFmtId="0" fontId="4" fillId="84" borderId="21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0" fontId="55" fillId="59" borderId="37" applyNumberFormat="0" applyAlignment="0" applyProtection="0"/>
    <xf numFmtId="0" fontId="60" fillId="56" borderId="37" applyNumberFormat="0" applyAlignment="0" applyProtection="0"/>
    <xf numFmtId="0" fontId="4" fillId="55" borderId="37" applyNumberFormat="0" applyFon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4" fontId="4" fillId="0" borderId="37" applyNumberFormat="0" applyProtection="0">
      <alignment horizontal="right" vertical="center"/>
    </xf>
    <xf numFmtId="4" fontId="4" fillId="37" borderId="37" applyNumberFormat="0" applyProtection="0">
      <alignment horizontal="left" vertical="center" indent="1"/>
    </xf>
    <xf numFmtId="0" fontId="4" fillId="84" borderId="36"/>
    <xf numFmtId="0" fontId="52" fillId="0" borderId="41" applyNumberFormat="0" applyFill="0" applyAlignment="0" applyProtection="0"/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6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4" fontId="4" fillId="37" borderId="37" applyNumberFormat="0" applyProtection="0">
      <alignment horizontal="left" vertical="center" indent="1"/>
    </xf>
    <xf numFmtId="0" fontId="4" fillId="84" borderId="36"/>
    <xf numFmtId="0" fontId="3" fillId="0" borderId="0">
      <alignment wrapText="1"/>
    </xf>
    <xf numFmtId="4" fontId="4" fillId="37" borderId="37" applyNumberFormat="0" applyProtection="0">
      <alignment horizontal="left" vertical="center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4" fontId="4" fillId="63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0" fontId="68" fillId="0" borderId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9" borderId="37" applyNumberFormat="0" applyProtection="0">
      <alignment horizontal="left" vertical="center" indent="1"/>
    </xf>
    <xf numFmtId="0" fontId="4" fillId="76" borderId="37" applyNumberFormat="0" applyProtection="0">
      <alignment horizontal="left" vertical="center" indent="1"/>
    </xf>
    <xf numFmtId="0" fontId="4" fillId="84" borderId="36"/>
    <xf numFmtId="0" fontId="4" fillId="38" borderId="38" applyNumberFormat="0" applyProtection="0">
      <alignment horizontal="left" vertical="top" indent="1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63" fillId="64" borderId="37" applyNumberFormat="0" applyProtection="0">
      <alignment vertical="center"/>
    </xf>
    <xf numFmtId="0" fontId="50" fillId="63" borderId="38" applyNumberFormat="0" applyProtection="0">
      <alignment horizontal="left" vertical="top" indent="1"/>
    </xf>
    <xf numFmtId="43" fontId="27" fillId="0" borderId="0" applyFont="0" applyFill="0" applyBorder="0" applyAlignment="0" applyProtection="0"/>
    <xf numFmtId="0" fontId="4" fillId="75" borderId="38" applyNumberFormat="0" applyProtection="0">
      <alignment horizontal="left" vertical="top" indent="1"/>
    </xf>
    <xf numFmtId="0" fontId="4" fillId="79" borderId="38" applyNumberFormat="0" applyProtection="0">
      <alignment horizontal="left" vertical="top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4" fillId="0" borderId="37" applyNumberFormat="0" applyProtection="0">
      <alignment horizontal="right" vertical="center"/>
    </xf>
    <xf numFmtId="0" fontId="55" fillId="59" borderId="37" applyNumberFormat="0" applyAlignment="0" applyProtection="0"/>
    <xf numFmtId="0" fontId="60" fillId="56" borderId="37" applyNumberFormat="0" applyAlignment="0" applyProtection="0"/>
    <xf numFmtId="4" fontId="4" fillId="37" borderId="37" applyNumberFormat="0" applyProtection="0">
      <alignment horizontal="left" vertical="center" indent="1"/>
    </xf>
    <xf numFmtId="0" fontId="4" fillId="38" borderId="38" applyNumberFormat="0" applyProtection="0">
      <alignment horizontal="left" vertical="top" indent="1"/>
    </xf>
    <xf numFmtId="4" fontId="4" fillId="37" borderId="37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2" fillId="59" borderId="39" applyNumberFormat="0" applyAlignment="0" applyProtection="0"/>
    <xf numFmtId="4" fontId="4" fillId="63" borderId="37" applyNumberFormat="0" applyProtection="0">
      <alignment vertical="center"/>
    </xf>
    <xf numFmtId="4" fontId="63" fillId="64" borderId="37" applyNumberFormat="0" applyProtection="0">
      <alignment vertical="center"/>
    </xf>
    <xf numFmtId="4" fontId="4" fillId="64" borderId="37" applyNumberFormat="0" applyProtection="0">
      <alignment horizontal="left" vertical="center" indent="1"/>
    </xf>
    <xf numFmtId="0" fontId="50" fillId="63" borderId="38" applyNumberFormat="0" applyProtection="0">
      <alignment horizontal="left" vertical="top" indent="1"/>
    </xf>
    <xf numFmtId="4" fontId="4" fillId="65" borderId="37" applyNumberFormat="0" applyProtection="0">
      <alignment horizontal="right" vertical="center"/>
    </xf>
    <xf numFmtId="4" fontId="4" fillId="66" borderId="37" applyNumberFormat="0" applyProtection="0">
      <alignment horizontal="right" vertical="center"/>
    </xf>
    <xf numFmtId="4" fontId="4" fillId="68" borderId="37" applyNumberFormat="0" applyProtection="0">
      <alignment horizontal="right" vertical="center"/>
    </xf>
    <xf numFmtId="4" fontId="4" fillId="69" borderId="37" applyNumberFormat="0" applyProtection="0">
      <alignment horizontal="right" vertical="center"/>
    </xf>
    <xf numFmtId="4" fontId="4" fillId="70" borderId="37" applyNumberFormat="0" applyProtection="0">
      <alignment horizontal="right" vertical="center"/>
    </xf>
    <xf numFmtId="4" fontId="4" fillId="71" borderId="37" applyNumberFormat="0" applyProtection="0">
      <alignment horizontal="right" vertical="center"/>
    </xf>
    <xf numFmtId="4" fontId="4" fillId="72" borderId="37" applyNumberFormat="0" applyProtection="0">
      <alignment horizontal="right" vertical="center"/>
    </xf>
    <xf numFmtId="4" fontId="4" fillId="73" borderId="37" applyNumberFormat="0" applyProtection="0">
      <alignment horizontal="right" vertical="center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4" fillId="75" borderId="37" applyNumberFormat="0" applyProtection="0">
      <alignment horizontal="right" vertical="center"/>
    </xf>
    <xf numFmtId="0" fontId="4" fillId="77" borderId="37" applyNumberFormat="0" applyProtection="0">
      <alignment horizontal="left" vertical="center" indent="1"/>
    </xf>
    <xf numFmtId="0" fontId="4" fillId="78" borderId="37" applyNumberFormat="0" applyProtection="0">
      <alignment horizontal="left" vertical="center" indent="1"/>
    </xf>
    <xf numFmtId="0" fontId="4" fillId="75" borderId="38" applyNumberFormat="0" applyProtection="0">
      <alignment horizontal="left" vertical="top" indent="1"/>
    </xf>
    <xf numFmtId="0" fontId="4" fillId="79" borderId="37" applyNumberFormat="0" applyProtection="0">
      <alignment horizontal="left" vertical="center" indent="1"/>
    </xf>
    <xf numFmtId="0" fontId="4" fillId="79" borderId="38" applyNumberFormat="0" applyProtection="0">
      <alignment horizontal="left" vertical="top" indent="1"/>
    </xf>
    <xf numFmtId="0" fontId="4" fillId="76" borderId="37" applyNumberFormat="0" applyProtection="0">
      <alignment horizontal="left" vertical="center" indent="1"/>
    </xf>
    <xf numFmtId="0" fontId="4" fillId="76" borderId="38" applyNumberFormat="0" applyProtection="0">
      <alignment horizontal="left" vertical="top" indent="1"/>
    </xf>
    <xf numFmtId="0" fontId="51" fillId="38" borderId="40" applyBorder="0"/>
    <xf numFmtId="4" fontId="30" fillId="81" borderId="38" applyNumberFormat="0" applyProtection="0">
      <alignment vertical="center"/>
    </xf>
    <xf numFmtId="4" fontId="63" fillId="33" borderId="36" applyNumberFormat="0" applyProtection="0">
      <alignment vertical="center"/>
    </xf>
    <xf numFmtId="4" fontId="30" fillId="77" borderId="38" applyNumberFormat="0" applyProtection="0">
      <alignment horizontal="left" vertical="center" indent="1"/>
    </xf>
    <xf numFmtId="0" fontId="30" fillId="81" borderId="38" applyNumberFormat="0" applyProtection="0">
      <alignment horizontal="left" vertical="top" indent="1"/>
    </xf>
    <xf numFmtId="4" fontId="63" fillId="82" borderId="37" applyNumberFormat="0" applyProtection="0">
      <alignment horizontal="right" vertical="center"/>
    </xf>
    <xf numFmtId="0" fontId="30" fillId="75" borderId="38" applyNumberFormat="0" applyProtection="0">
      <alignment horizontal="left" vertical="top" indent="1"/>
    </xf>
    <xf numFmtId="0" fontId="4" fillId="84" borderId="36"/>
    <xf numFmtId="4" fontId="65" fillId="80" borderId="37" applyNumberFormat="0" applyProtection="0">
      <alignment horizontal="right" vertical="center"/>
    </xf>
    <xf numFmtId="0" fontId="52" fillId="0" borderId="41" applyNumberFormat="0" applyFill="0" applyAlignment="0" applyProtection="0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63" fillId="33" borderId="36" applyNumberFormat="0" applyProtection="0">
      <alignment vertical="center"/>
    </xf>
    <xf numFmtId="0" fontId="4" fillId="84" borderId="36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0" fontId="55" fillId="59" borderId="43" applyNumberFormat="0" applyAlignment="0" applyProtection="0"/>
    <xf numFmtId="0" fontId="60" fillId="56" borderId="43" applyNumberFormat="0" applyAlignment="0" applyProtection="0"/>
    <xf numFmtId="0" fontId="4" fillId="55" borderId="43" applyNumberFormat="0" applyFon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4" fontId="4" fillId="0" borderId="43" applyNumberFormat="0" applyProtection="0">
      <alignment horizontal="right" vertical="center"/>
    </xf>
    <xf numFmtId="4" fontId="4" fillId="37" borderId="43" applyNumberFormat="0" applyProtection="0">
      <alignment horizontal="left" vertical="center" indent="1"/>
    </xf>
    <xf numFmtId="0" fontId="4" fillId="84" borderId="42"/>
    <xf numFmtId="0" fontId="52" fillId="0" borderId="48" applyNumberFormat="0" applyFill="0" applyAlignment="0" applyProtection="0"/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9" borderId="43" applyNumberFormat="0" applyProtection="0">
      <alignment horizontal="left" vertical="center" indent="1"/>
    </xf>
    <xf numFmtId="0" fontId="4" fillId="76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4" fontId="4" fillId="37" borderId="43" applyNumberFormat="0" applyProtection="0">
      <alignment horizontal="left" vertical="center" indent="1"/>
    </xf>
    <xf numFmtId="0" fontId="4" fillId="84" borderId="42"/>
    <xf numFmtId="4" fontId="4" fillId="37" borderId="43" applyNumberFormat="0" applyProtection="0">
      <alignment horizontal="left" vertical="center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4" fontId="4" fillId="63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9" borderId="43" applyNumberFormat="0" applyProtection="0">
      <alignment horizontal="left" vertical="center" indent="1"/>
    </xf>
    <xf numFmtId="0" fontId="4" fillId="76" borderId="43" applyNumberFormat="0" applyProtection="0">
      <alignment horizontal="left" vertical="center" indent="1"/>
    </xf>
    <xf numFmtId="0" fontId="4" fillId="84" borderId="42"/>
    <xf numFmtId="0" fontId="4" fillId="38" borderId="44" applyNumberFormat="0" applyProtection="0">
      <alignment horizontal="left" vertical="top" indent="1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63" fillId="64" borderId="43" applyNumberFormat="0" applyProtection="0">
      <alignment vertical="center"/>
    </xf>
    <xf numFmtId="0" fontId="50" fillId="63" borderId="44" applyNumberFormat="0" applyProtection="0">
      <alignment horizontal="left" vertical="top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4" applyNumberFormat="0" applyProtection="0">
      <alignment horizontal="left" vertical="top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5" borderId="43" applyNumberFormat="0" applyProtection="0">
      <alignment horizontal="right" vertical="center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4" fillId="0" borderId="43" applyNumberFormat="0" applyProtection="0">
      <alignment horizontal="right" vertical="center"/>
    </xf>
    <xf numFmtId="0" fontId="55" fillId="59" borderId="43" applyNumberFormat="0" applyAlignment="0" applyProtection="0"/>
    <xf numFmtId="0" fontId="60" fillId="56" borderId="43" applyNumberFormat="0" applyAlignment="0" applyProtection="0"/>
    <xf numFmtId="4" fontId="4" fillId="37" borderId="43" applyNumberFormat="0" applyProtection="0">
      <alignment horizontal="left" vertical="center" indent="1"/>
    </xf>
    <xf numFmtId="0" fontId="4" fillId="38" borderId="44" applyNumberFormat="0" applyProtection="0">
      <alignment horizontal="left" vertical="top" indent="1"/>
    </xf>
    <xf numFmtId="4" fontId="4" fillId="37" borderId="43" applyNumberFormat="0" applyProtection="0">
      <alignment horizontal="left" vertical="center" indent="1"/>
    </xf>
    <xf numFmtId="4" fontId="4" fillId="67" borderId="46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4" fontId="64" fillId="83" borderId="46" applyNumberFormat="0" applyProtection="0">
      <alignment horizontal="left" vertical="center" indent="1"/>
    </xf>
    <xf numFmtId="0" fontId="62" fillId="59" borderId="45" applyNumberFormat="0" applyAlignment="0" applyProtection="0"/>
    <xf numFmtId="4" fontId="4" fillId="63" borderId="43" applyNumberFormat="0" applyProtection="0">
      <alignment vertical="center"/>
    </xf>
    <xf numFmtId="4" fontId="63" fillId="64" borderId="43" applyNumberFormat="0" applyProtection="0">
      <alignment vertical="center"/>
    </xf>
    <xf numFmtId="4" fontId="4" fillId="64" borderId="43" applyNumberFormat="0" applyProtection="0">
      <alignment horizontal="left" vertical="center" indent="1"/>
    </xf>
    <xf numFmtId="0" fontId="50" fillId="63" borderId="44" applyNumberFormat="0" applyProtection="0">
      <alignment horizontal="left" vertical="top" indent="1"/>
    </xf>
    <xf numFmtId="4" fontId="4" fillId="65" borderId="43" applyNumberFormat="0" applyProtection="0">
      <alignment horizontal="right" vertical="center"/>
    </xf>
    <xf numFmtId="4" fontId="4" fillId="66" borderId="43" applyNumberFormat="0" applyProtection="0">
      <alignment horizontal="right" vertical="center"/>
    </xf>
    <xf numFmtId="4" fontId="4" fillId="67" borderId="46" applyNumberFormat="0" applyProtection="0">
      <alignment horizontal="right" vertical="center"/>
    </xf>
    <xf numFmtId="4" fontId="4" fillId="68" borderId="43" applyNumberFormat="0" applyProtection="0">
      <alignment horizontal="right" vertical="center"/>
    </xf>
    <xf numFmtId="4" fontId="4" fillId="69" borderId="43" applyNumberFormat="0" applyProtection="0">
      <alignment horizontal="right" vertical="center"/>
    </xf>
    <xf numFmtId="4" fontId="4" fillId="70" borderId="43" applyNumberFormat="0" applyProtection="0">
      <alignment horizontal="right" vertical="center"/>
    </xf>
    <xf numFmtId="4" fontId="4" fillId="71" borderId="43" applyNumberFormat="0" applyProtection="0">
      <alignment horizontal="right" vertical="center"/>
    </xf>
    <xf numFmtId="4" fontId="4" fillId="72" borderId="43" applyNumberFormat="0" applyProtection="0">
      <alignment horizontal="right" vertical="center"/>
    </xf>
    <xf numFmtId="4" fontId="4" fillId="73" borderId="43" applyNumberFormat="0" applyProtection="0">
      <alignment horizontal="right" vertical="center"/>
    </xf>
    <xf numFmtId="4" fontId="4" fillId="74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3" fillId="38" borderId="46" applyNumberFormat="0" applyProtection="0">
      <alignment horizontal="left" vertical="center" indent="1"/>
    </xf>
    <xf numFmtId="4" fontId="4" fillId="75" borderId="43" applyNumberFormat="0" applyProtection="0">
      <alignment horizontal="right" vertical="center"/>
    </xf>
    <xf numFmtId="4" fontId="4" fillId="76" borderId="46" applyNumberFormat="0" applyProtection="0">
      <alignment horizontal="left" vertical="center" indent="1"/>
    </xf>
    <xf numFmtId="4" fontId="4" fillId="75" borderId="46" applyNumberFormat="0" applyProtection="0">
      <alignment horizontal="left" vertical="center" indent="1"/>
    </xf>
    <xf numFmtId="0" fontId="4" fillId="77" borderId="43" applyNumberFormat="0" applyProtection="0">
      <alignment horizontal="left" vertical="center" indent="1"/>
    </xf>
    <xf numFmtId="0" fontId="4" fillId="78" borderId="43" applyNumberFormat="0" applyProtection="0">
      <alignment horizontal="left" vertical="center" indent="1"/>
    </xf>
    <xf numFmtId="0" fontId="4" fillId="75" borderId="44" applyNumberFormat="0" applyProtection="0">
      <alignment horizontal="left" vertical="top" indent="1"/>
    </xf>
    <xf numFmtId="0" fontId="4" fillId="79" borderId="43" applyNumberFormat="0" applyProtection="0">
      <alignment horizontal="left" vertical="center" indent="1"/>
    </xf>
    <xf numFmtId="0" fontId="4" fillId="79" borderId="44" applyNumberFormat="0" applyProtection="0">
      <alignment horizontal="left" vertical="top" indent="1"/>
    </xf>
    <xf numFmtId="0" fontId="4" fillId="76" borderId="43" applyNumberFormat="0" applyProtection="0">
      <alignment horizontal="left" vertical="center" indent="1"/>
    </xf>
    <xf numFmtId="0" fontId="4" fillId="76" borderId="44" applyNumberFormat="0" applyProtection="0">
      <alignment horizontal="left" vertical="top" indent="1"/>
    </xf>
    <xf numFmtId="0" fontId="51" fillId="38" borderId="47" applyBorder="0"/>
    <xf numFmtId="4" fontId="30" fillId="81" borderId="44" applyNumberFormat="0" applyProtection="0">
      <alignment vertical="center"/>
    </xf>
    <xf numFmtId="4" fontId="63" fillId="33" borderId="42" applyNumberFormat="0" applyProtection="0">
      <alignment vertical="center"/>
    </xf>
    <xf numFmtId="4" fontId="30" fillId="77" borderId="44" applyNumberFormat="0" applyProtection="0">
      <alignment horizontal="left" vertical="center" indent="1"/>
    </xf>
    <xf numFmtId="0" fontId="30" fillId="81" borderId="44" applyNumberFormat="0" applyProtection="0">
      <alignment horizontal="left" vertical="top" indent="1"/>
    </xf>
    <xf numFmtId="4" fontId="63" fillId="82" borderId="43" applyNumberFormat="0" applyProtection="0">
      <alignment horizontal="right" vertical="center"/>
    </xf>
    <xf numFmtId="0" fontId="30" fillId="75" borderId="44" applyNumberFormat="0" applyProtection="0">
      <alignment horizontal="left" vertical="top" indent="1"/>
    </xf>
    <xf numFmtId="4" fontId="64" fillId="83" borderId="46" applyNumberFormat="0" applyProtection="0">
      <alignment horizontal="left" vertical="center" indent="1"/>
    </xf>
    <xf numFmtId="0" fontId="4" fillId="84" borderId="42"/>
    <xf numFmtId="4" fontId="65" fillId="80" borderId="43" applyNumberFormat="0" applyProtection="0">
      <alignment horizontal="right" vertical="center"/>
    </xf>
    <xf numFmtId="0" fontId="52" fillId="0" borderId="48" applyNumberFormat="0" applyFill="0" applyAlignment="0" applyProtection="0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2" applyNumberFormat="0" applyProtection="0">
      <alignment vertical="center"/>
    </xf>
    <xf numFmtId="0" fontId="4" fillId="84" borderId="42"/>
    <xf numFmtId="4" fontId="63" fillId="33" borderId="49" applyNumberFormat="0" applyProtection="0">
      <alignment vertical="center"/>
    </xf>
    <xf numFmtId="0" fontId="4" fillId="84" borderId="49"/>
    <xf numFmtId="0" fontId="4" fillId="84" borderId="49"/>
    <xf numFmtId="0" fontId="4" fillId="84" borderId="49"/>
    <xf numFmtId="0" fontId="4" fillId="84" borderId="49"/>
    <xf numFmtId="4" fontId="63" fillId="33" borderId="49" applyNumberFormat="0" applyProtection="0">
      <alignment vertical="center"/>
    </xf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4" fontId="63" fillId="33" borderId="49" applyNumberFormat="0" applyProtection="0">
      <alignment vertical="center"/>
    </xf>
    <xf numFmtId="0" fontId="4" fillId="84" borderId="49"/>
    <xf numFmtId="0" fontId="69" fillId="0" borderId="0"/>
    <xf numFmtId="43" fontId="70" fillId="0" borderId="0" applyFont="0" applyFill="0" applyBorder="0" applyAlignment="0" applyProtection="0"/>
    <xf numFmtId="44" fontId="70" fillId="0" borderId="0" applyFont="0" applyFill="0" applyBorder="0" applyAlignment="0" applyProtection="0"/>
  </cellStyleXfs>
  <cellXfs count="61">
    <xf numFmtId="0" fontId="0" fillId="0" borderId="0" xfId="0"/>
    <xf numFmtId="43" fontId="0" fillId="0" borderId="0" xfId="1" applyFont="1" applyFill="1"/>
    <xf numFmtId="0" fontId="3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7" fontId="4" fillId="0" borderId="4" xfId="0" applyNumberFormat="1" applyFont="1" applyBorder="1"/>
    <xf numFmtId="10" fontId="4" fillId="0" borderId="0" xfId="0" applyNumberFormat="1" applyFont="1"/>
    <xf numFmtId="37" fontId="4" fillId="0" borderId="5" xfId="0" applyNumberFormat="1" applyFont="1" applyBorder="1"/>
    <xf numFmtId="37" fontId="4" fillId="0" borderId="0" xfId="0" applyNumberFormat="1" applyFont="1"/>
    <xf numFmtId="37" fontId="4" fillId="0" borderId="6" xfId="0" applyNumberFormat="1" applyFont="1" applyBorder="1"/>
    <xf numFmtId="10" fontId="4" fillId="0" borderId="8" xfId="0" applyNumberFormat="1" applyFont="1" applyBorder="1"/>
    <xf numFmtId="37" fontId="4" fillId="0" borderId="7" xfId="0" applyNumberFormat="1" applyFont="1" applyBorder="1"/>
    <xf numFmtId="37" fontId="4" fillId="0" borderId="8" xfId="0" applyNumberFormat="1" applyFont="1" applyBorder="1"/>
    <xf numFmtId="0" fontId="5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5" fontId="4" fillId="0" borderId="4" xfId="0" applyNumberFormat="1" applyFont="1" applyBorder="1" applyAlignment="1">
      <alignment horizontal="center"/>
    </xf>
    <xf numFmtId="7" fontId="4" fillId="0" borderId="0" xfId="0" applyNumberFormat="1" applyFont="1"/>
    <xf numFmtId="5" fontId="4" fillId="0" borderId="0" xfId="0" applyNumberFormat="1" applyFont="1"/>
    <xf numFmtId="5" fontId="4" fillId="0" borderId="5" xfId="0" applyNumberFormat="1" applyFont="1" applyBorder="1"/>
    <xf numFmtId="37" fontId="4" fillId="0" borderId="4" xfId="0" applyNumberFormat="1" applyFont="1" applyBorder="1" applyAlignment="1">
      <alignment horizontal="center"/>
    </xf>
    <xf numFmtId="39" fontId="4" fillId="0" borderId="0" xfId="0" applyNumberFormat="1" applyFont="1"/>
    <xf numFmtId="37" fontId="4" fillId="0" borderId="6" xfId="0" applyNumberFormat="1" applyFont="1" applyBorder="1" applyAlignment="1">
      <alignment horizontal="center"/>
    </xf>
    <xf numFmtId="39" fontId="4" fillId="0" borderId="8" xfId="0" applyNumberFormat="1" applyFont="1" applyBorder="1"/>
    <xf numFmtId="0" fontId="4" fillId="0" borderId="0" xfId="0" applyFont="1" applyAlignment="1">
      <alignment horizontal="left"/>
    </xf>
    <xf numFmtId="37" fontId="4" fillId="0" borderId="0" xfId="0" quotePrefix="1" applyNumberFormat="1" applyFont="1" applyAlignment="1">
      <alignment horizontal="centerContinuous"/>
    </xf>
    <xf numFmtId="37" fontId="4" fillId="0" borderId="0" xfId="0" applyNumberFormat="1" applyFont="1" applyAlignment="1">
      <alignment horizontal="centerContinuous"/>
    </xf>
    <xf numFmtId="37" fontId="4" fillId="0" borderId="0" xfId="0" applyNumberFormat="1" applyFont="1" applyAlignment="1">
      <alignment horizontal="center"/>
    </xf>
    <xf numFmtId="37" fontId="4" fillId="0" borderId="0" xfId="42" applyNumberFormat="1" applyFont="1" applyProtection="1">
      <protection locked="0"/>
    </xf>
    <xf numFmtId="37" fontId="4" fillId="0" borderId="0" xfId="42" applyNumberFormat="1" applyFont="1"/>
    <xf numFmtId="0" fontId="6" fillId="0" borderId="0" xfId="0" applyFont="1"/>
    <xf numFmtId="164" fontId="4" fillId="0" borderId="0" xfId="0" applyNumberFormat="1" applyFont="1"/>
    <xf numFmtId="37" fontId="71" fillId="0" borderId="0" xfId="0" applyNumberFormat="1" applyFont="1"/>
    <xf numFmtId="37" fontId="46" fillId="0" borderId="0" xfId="0" applyNumberFormat="1" applyFont="1"/>
    <xf numFmtId="37" fontId="0" fillId="0" borderId="0" xfId="0" applyNumberFormat="1"/>
    <xf numFmtId="37" fontId="3" fillId="0" borderId="0" xfId="0" applyNumberFormat="1" applyFont="1"/>
    <xf numFmtId="166" fontId="72" fillId="0" borderId="0" xfId="1" applyNumberFormat="1" applyFont="1" applyFill="1"/>
    <xf numFmtId="43" fontId="0" fillId="0" borderId="0" xfId="0" applyNumberFormat="1"/>
    <xf numFmtId="3" fontId="4" fillId="0" borderId="0" xfId="0" applyNumberFormat="1" applyFont="1"/>
    <xf numFmtId="0" fontId="3" fillId="0" borderId="0" xfId="0" applyFont="1" applyAlignment="1">
      <alignment horizontal="left" vertical="center"/>
    </xf>
  </cellXfs>
  <cellStyles count="1156">
    <cellStyle name="20% - Accent1" xfId="19" builtinId="30" customBuiltin="1"/>
    <cellStyle name="20% - Accent1 2" xfId="129" xr:uid="{27B54B6F-F381-4C36-8CF0-377FDA8C0687}"/>
    <cellStyle name="20% - Accent1 2 2" xfId="154" xr:uid="{15FD5B32-29E4-41DC-A431-7BA2B39F29FE}"/>
    <cellStyle name="20% - Accent1 3" xfId="102" xr:uid="{773B8354-5163-414E-9A96-FBB3D7C37157}"/>
    <cellStyle name="20% - Accent1 3 2" xfId="155" xr:uid="{F953AF3E-2B60-4B80-BF24-0E698EB181CF}"/>
    <cellStyle name="20% - Accent1 3 2 2" xfId="473" xr:uid="{D82F424A-BFD7-4C96-A3C0-47CC856B05F5}"/>
    <cellStyle name="20% - Accent1 4" xfId="156" xr:uid="{4D149C3D-5F62-4A05-9D4D-B0540B8B5C78}"/>
    <cellStyle name="20% - Accent1 5" xfId="455" xr:uid="{B34D8F10-3BA3-461C-92BC-A2CC18A0644F}"/>
    <cellStyle name="20% - Accent1 6" xfId="71" xr:uid="{4EABCFE3-9010-4624-8E95-F40961782BEB}"/>
    <cellStyle name="20% - Accent2" xfId="23" builtinId="34" customBuiltin="1"/>
    <cellStyle name="20% - Accent2 2" xfId="131" xr:uid="{994F8314-9E81-4581-A3A4-F3F39728780D}"/>
    <cellStyle name="20% - Accent2 2 2" xfId="157" xr:uid="{5AE6B5B4-8614-4ECE-A547-F1D352A6B77D}"/>
    <cellStyle name="20% - Accent2 3" xfId="106" xr:uid="{DFB2B0AA-F9BB-4799-B11B-93790D09B00D}"/>
    <cellStyle name="20% - Accent2 3 2" xfId="158" xr:uid="{7CEACAC7-A1DA-40C2-87E5-1640E2FFF983}"/>
    <cellStyle name="20% - Accent2 3 2 2" xfId="474" xr:uid="{2790ACA4-5DD5-43C1-B636-BCCDA8F60152}"/>
    <cellStyle name="20% - Accent2 4" xfId="159" xr:uid="{B76223CA-63A5-4261-86CF-29F8DFD7F7AC}"/>
    <cellStyle name="20% - Accent2 5" xfId="457" xr:uid="{8D308563-C16A-47B2-B80A-F30010389057}"/>
    <cellStyle name="20% - Accent2 6" xfId="73" xr:uid="{CEBD45F8-BE1F-4777-AC8E-3D3F16F21AE6}"/>
    <cellStyle name="20% - Accent3" xfId="27" builtinId="38" customBuiltin="1"/>
    <cellStyle name="20% - Accent3 2" xfId="133" xr:uid="{E9FD7DB2-39E4-423F-A69F-36B9189DA6A2}"/>
    <cellStyle name="20% - Accent3 2 2" xfId="160" xr:uid="{AFE8D307-3356-47BF-A8FA-167729D819D3}"/>
    <cellStyle name="20% - Accent3 3" xfId="110" xr:uid="{9FE29AC5-238A-44F1-9AE9-DF7A6FF4E4EC}"/>
    <cellStyle name="20% - Accent3 3 2" xfId="161" xr:uid="{9F797D69-466C-467F-937E-B2743ED2872F}"/>
    <cellStyle name="20% - Accent3 3 2 2" xfId="475" xr:uid="{C0B4AEB6-F01F-453E-9BBC-1DB699E4595D}"/>
    <cellStyle name="20% - Accent3 4" xfId="162" xr:uid="{A12EC629-E278-4BFB-88E5-BE1A707D6EED}"/>
    <cellStyle name="20% - Accent3 5" xfId="459" xr:uid="{F5A29C03-8FF2-41B8-9823-DBE120470A55}"/>
    <cellStyle name="20% - Accent3 6" xfId="75" xr:uid="{0E0EF32A-2418-4D14-BCFE-3BC0DBF5EEE9}"/>
    <cellStyle name="20% - Accent4" xfId="31" builtinId="42" customBuiltin="1"/>
    <cellStyle name="20% - Accent4 2" xfId="135" xr:uid="{B30BF799-DBF9-4A8C-B6AA-1C02A0922CD4}"/>
    <cellStyle name="20% - Accent4 2 2" xfId="163" xr:uid="{E42DCC19-C96B-49BE-BE81-2B3A3C89208B}"/>
    <cellStyle name="20% - Accent4 3" xfId="114" xr:uid="{A86203EF-18E8-4C59-BB86-EF3177954E06}"/>
    <cellStyle name="20% - Accent4 3 2" xfId="164" xr:uid="{93E6917A-B53D-48FA-8C6B-1830FB14803B}"/>
    <cellStyle name="20% - Accent4 3 2 2" xfId="476" xr:uid="{2E4AF045-3561-4F8A-9612-0D625FEC9B5B}"/>
    <cellStyle name="20% - Accent4 4" xfId="165" xr:uid="{39690CDC-E817-4028-A24C-DE68B09CC10D}"/>
    <cellStyle name="20% - Accent4 5" xfId="461" xr:uid="{46F14742-0D65-45B1-A9AD-F718D87790E5}"/>
    <cellStyle name="20% - Accent4 6" xfId="77" xr:uid="{0427DCAD-47CD-47C7-919C-AFE74633BE26}"/>
    <cellStyle name="20% - Accent5" xfId="35" builtinId="46" customBuiltin="1"/>
    <cellStyle name="20% - Accent5 2" xfId="137" xr:uid="{5406ABBC-B41F-4CFB-9D98-E9332061883F}"/>
    <cellStyle name="20% - Accent5 2 2" xfId="166" xr:uid="{1272A853-1409-467A-85E0-E11E0BED8470}"/>
    <cellStyle name="20% - Accent5 3" xfId="118" xr:uid="{D75AA9B2-60E5-47B3-88E0-3FD5245E595A}"/>
    <cellStyle name="20% - Accent5 3 2" xfId="167" xr:uid="{1BC74DFB-2E9E-4D22-B39A-156C7B1E8B98}"/>
    <cellStyle name="20% - Accent5 3 2 2" xfId="477" xr:uid="{E2BED07C-A9D4-4159-8880-778F93903D12}"/>
    <cellStyle name="20% - Accent5 4" xfId="168" xr:uid="{E850EA19-2647-4E1E-AA0F-921B37254BC8}"/>
    <cellStyle name="20% - Accent5 5" xfId="463" xr:uid="{74638F71-0243-4470-86D1-8C890F81534F}"/>
    <cellStyle name="20% - Accent5 6" xfId="79" xr:uid="{32FEF5B5-2611-4447-BC89-BD3EF0EAE8E7}"/>
    <cellStyle name="20% - Accent6" xfId="39" builtinId="50" customBuiltin="1"/>
    <cellStyle name="20% - Accent6 2" xfId="139" xr:uid="{9002627D-6E5E-4746-BA31-BAF1BE2004BC}"/>
    <cellStyle name="20% - Accent6 2 2" xfId="169" xr:uid="{4BBCFBF5-0AC0-40F4-9A85-5B7948514D20}"/>
    <cellStyle name="20% - Accent6 3" xfId="122" xr:uid="{70734BD2-A851-48A9-8918-2FED3B369CEE}"/>
    <cellStyle name="20% - Accent6 3 2" xfId="170" xr:uid="{A4FE6406-E0AD-48DC-A5C7-34F65FFEE98E}"/>
    <cellStyle name="20% - Accent6 3 2 2" xfId="478" xr:uid="{F762765A-5140-4F07-9CED-FC02CE032C76}"/>
    <cellStyle name="20% - Accent6 4" xfId="171" xr:uid="{F5E300C8-AC1B-4764-BDB3-99C79214C5B1}"/>
    <cellStyle name="20% - Accent6 5" xfId="465" xr:uid="{0DE9ACA5-FBD3-4283-ABB4-B7CA7D4D4154}"/>
    <cellStyle name="20% - Accent6 6" xfId="81" xr:uid="{51A082A7-D86B-4004-9FFA-AD8A820208E1}"/>
    <cellStyle name="40% - Accent1" xfId="20" builtinId="31" customBuiltin="1"/>
    <cellStyle name="40% - Accent1 2" xfId="130" xr:uid="{8EFA0BA1-F9E2-4133-8A39-2BBAEEE9EE5F}"/>
    <cellStyle name="40% - Accent1 2 2" xfId="172" xr:uid="{5A56F85C-70C6-43DF-9ACB-2640EF6E4042}"/>
    <cellStyle name="40% - Accent1 3" xfId="103" xr:uid="{C99070DC-ED49-4E07-9CEC-45318BEA3343}"/>
    <cellStyle name="40% - Accent1 3 2" xfId="173" xr:uid="{968BD130-0366-4C81-AEE9-E89D7859756A}"/>
    <cellStyle name="40% - Accent1 3 2 2" xfId="479" xr:uid="{78FA14C1-27DD-4408-8B23-00805E0BD276}"/>
    <cellStyle name="40% - Accent1 4" xfId="174" xr:uid="{F918E14E-2A14-4A31-8E06-828615664D45}"/>
    <cellStyle name="40% - Accent1 5" xfId="456" xr:uid="{D46550D0-8093-47BC-8144-551AD4F10E19}"/>
    <cellStyle name="40% - Accent1 6" xfId="72" xr:uid="{FEC17794-AF61-4347-84B6-1D0055BAEAD7}"/>
    <cellStyle name="40% - Accent2" xfId="24" builtinId="35" customBuiltin="1"/>
    <cellStyle name="40% - Accent2 2" xfId="132" xr:uid="{3160E286-ECAA-4DC7-AFA9-6CFC7F04ACEB}"/>
    <cellStyle name="40% - Accent2 2 2" xfId="175" xr:uid="{8A864F61-1CAA-40A6-AEEF-9A1A5913D6CD}"/>
    <cellStyle name="40% - Accent2 3" xfId="107" xr:uid="{A16961EA-E676-4729-9C8A-8CD8AC827DBE}"/>
    <cellStyle name="40% - Accent2 3 2" xfId="176" xr:uid="{16425DBF-F3C8-49B6-A723-4E7600EBAB08}"/>
    <cellStyle name="40% - Accent2 3 2 2" xfId="480" xr:uid="{72B929F8-A3A8-4462-B832-C790CFF31839}"/>
    <cellStyle name="40% - Accent2 4" xfId="177" xr:uid="{4D4DA327-DB70-486B-B392-A1FA7C4C2D63}"/>
    <cellStyle name="40% - Accent2 5" xfId="458" xr:uid="{CB57764D-C2A5-472C-8B2A-F6AA232DB571}"/>
    <cellStyle name="40% - Accent2 6" xfId="74" xr:uid="{4F4C0227-EE20-4324-97F4-0E3F8F77CA73}"/>
    <cellStyle name="40% - Accent3" xfId="28" builtinId="39" customBuiltin="1"/>
    <cellStyle name="40% - Accent3 2" xfId="134" xr:uid="{625FC193-66D6-4118-B0B3-12BE5E277F52}"/>
    <cellStyle name="40% - Accent3 2 2" xfId="178" xr:uid="{6FC68808-4A84-4FDF-8F97-26F2DABE47E3}"/>
    <cellStyle name="40% - Accent3 3" xfId="111" xr:uid="{7255642F-57CF-454C-B875-50E9662DECC4}"/>
    <cellStyle name="40% - Accent3 3 2" xfId="179" xr:uid="{93957040-7D40-4012-AB41-B6240DB8F33F}"/>
    <cellStyle name="40% - Accent3 3 2 2" xfId="481" xr:uid="{6CFD7B85-1026-4C72-A172-B5A227101C2B}"/>
    <cellStyle name="40% - Accent3 4" xfId="180" xr:uid="{627E1A64-5197-40CF-94C2-5FDBC9905D15}"/>
    <cellStyle name="40% - Accent3 5" xfId="460" xr:uid="{83DF2D18-BC9C-4D86-BC38-96D9801BF779}"/>
    <cellStyle name="40% - Accent3 6" xfId="76" xr:uid="{281CB91A-6069-432A-9008-C4D6855464B0}"/>
    <cellStyle name="40% - Accent4" xfId="32" builtinId="43" customBuiltin="1"/>
    <cellStyle name="40% - Accent4 2" xfId="136" xr:uid="{0CB6E1A0-9FD7-4B67-9EA8-339555A87E04}"/>
    <cellStyle name="40% - Accent4 2 2" xfId="181" xr:uid="{327FC4A9-CF21-4545-AA70-2F077A12DBCA}"/>
    <cellStyle name="40% - Accent4 3" xfId="115" xr:uid="{254446F4-31E7-4B26-BAF8-1AF7553E60BF}"/>
    <cellStyle name="40% - Accent4 3 2" xfId="182" xr:uid="{72984D19-F58F-4F31-A125-C77EB0C6ACD6}"/>
    <cellStyle name="40% - Accent4 3 2 2" xfId="482" xr:uid="{EC811D78-1424-4E32-A85A-CAF7EBB67327}"/>
    <cellStyle name="40% - Accent4 4" xfId="183" xr:uid="{C704E74B-2C82-47E4-980C-BBD39391DDC4}"/>
    <cellStyle name="40% - Accent4 5" xfId="462" xr:uid="{3588101D-7B03-472A-8438-6D26F85853F7}"/>
    <cellStyle name="40% - Accent4 6" xfId="78" xr:uid="{7197F7D7-3E67-4798-B7F2-C2166BFA9E0B}"/>
    <cellStyle name="40% - Accent5" xfId="36" builtinId="47" customBuiltin="1"/>
    <cellStyle name="40% - Accent5 2" xfId="138" xr:uid="{C93A29DC-E052-4795-9519-AF09917A8811}"/>
    <cellStyle name="40% - Accent5 2 2" xfId="184" xr:uid="{B82B1B46-32BB-477C-ABFF-8D19DDEE7EAD}"/>
    <cellStyle name="40% - Accent5 3" xfId="119" xr:uid="{D7733318-A3DC-4C3D-B7D2-708FB90EDD3D}"/>
    <cellStyle name="40% - Accent5 3 2" xfId="185" xr:uid="{FAF86407-E691-432D-9177-ABA30214E506}"/>
    <cellStyle name="40% - Accent5 3 2 2" xfId="483" xr:uid="{4FB0EF49-FA83-48BC-876C-0C888358EB7D}"/>
    <cellStyle name="40% - Accent5 4" xfId="186" xr:uid="{5CBB3C29-64ED-4758-9B92-038A85C03D45}"/>
    <cellStyle name="40% - Accent5 5" xfId="464" xr:uid="{128473CF-FD55-4200-BD42-13A3A8CF06CE}"/>
    <cellStyle name="40% - Accent5 6" xfId="80" xr:uid="{C3D26E95-3A0F-4A5F-9D84-DB0AE197EFF6}"/>
    <cellStyle name="40% - Accent6" xfId="40" builtinId="51" customBuiltin="1"/>
    <cellStyle name="40% - Accent6 2" xfId="140" xr:uid="{61BF57D2-2E02-4760-B361-29EB056A469A}"/>
    <cellStyle name="40% - Accent6 2 2" xfId="187" xr:uid="{48948D27-8274-489C-B3F4-153371CDAD25}"/>
    <cellStyle name="40% - Accent6 3" xfId="123" xr:uid="{2C749670-FDF5-4714-B271-1444ECD6EEB8}"/>
    <cellStyle name="40% - Accent6 3 2" xfId="188" xr:uid="{AAE81883-7BA1-468B-8083-9E6335D94549}"/>
    <cellStyle name="40% - Accent6 3 2 2" xfId="484" xr:uid="{F6AC3318-5C5A-4B48-B459-F1610339F5FE}"/>
    <cellStyle name="40% - Accent6 4" xfId="189" xr:uid="{8618B300-4500-4E75-B07D-422979A5AF6D}"/>
    <cellStyle name="40% - Accent6 5" xfId="466" xr:uid="{A14FFF26-05F7-4020-AEF1-15ED6DA4A463}"/>
    <cellStyle name="40% - Accent6 6" xfId="82" xr:uid="{4BE5D6D7-D2AC-4C8C-8570-023E1389CC2A}"/>
    <cellStyle name="60% - Accent1" xfId="21" builtinId="32" customBuiltin="1"/>
    <cellStyle name="60% - Accent1 2" xfId="104" xr:uid="{CF15B99D-D6B2-406B-9DF9-C2B0B49D7BEA}"/>
    <cellStyle name="60% - Accent2" xfId="25" builtinId="36" customBuiltin="1"/>
    <cellStyle name="60% - Accent2 2" xfId="108" xr:uid="{45B1A10F-A972-4ADD-A210-97779F9E3E92}"/>
    <cellStyle name="60% - Accent3" xfId="29" builtinId="40" customBuiltin="1"/>
    <cellStyle name="60% - Accent3 2" xfId="112" xr:uid="{83DDD7A1-BE57-47C4-93AC-DAC945B343BC}"/>
    <cellStyle name="60% - Accent4" xfId="33" builtinId="44" customBuiltin="1"/>
    <cellStyle name="60% - Accent4 2" xfId="116" xr:uid="{6777D9E4-5A87-4394-88BF-96992B4A3229}"/>
    <cellStyle name="60% - Accent5" xfId="37" builtinId="48" customBuiltin="1"/>
    <cellStyle name="60% - Accent5 2" xfId="120" xr:uid="{73388B3F-78F5-4D05-B8E6-02873329A550}"/>
    <cellStyle name="60% - Accent6" xfId="41" builtinId="52" customBuiltin="1"/>
    <cellStyle name="60% - Accent6 2" xfId="124" xr:uid="{98D41EA4-ACCD-487F-8D58-AB3273888C6A}"/>
    <cellStyle name="Accent1" xfId="18" builtinId="29" customBuiltin="1"/>
    <cellStyle name="Accent1 - 20%" xfId="190" xr:uid="{41150576-1AC2-4C48-9EEB-55C5837F0F66}"/>
    <cellStyle name="Accent1 - 40%" xfId="191" xr:uid="{FE8F4A28-3194-4477-95B6-F63C5AB01244}"/>
    <cellStyle name="Accent1 - 60%" xfId="192" xr:uid="{84E08884-AD72-4036-B1EA-F7A5A4CD2D37}"/>
    <cellStyle name="Accent1 2" xfId="101" xr:uid="{9B173345-EF5D-43EC-B60C-2AF3956BCE12}"/>
    <cellStyle name="Accent1 2 2" xfId="193" xr:uid="{4CC8743E-AFED-46A9-B090-A5063401AC91}"/>
    <cellStyle name="Accent1 3" xfId="194" xr:uid="{6075685A-CD30-44D5-B2E0-3A9001FE651B}"/>
    <cellStyle name="Accent1 4" xfId="195" xr:uid="{E4DC3A72-45F1-443E-82C5-1D731A946DCF}"/>
    <cellStyle name="Accent1 5" xfId="196" xr:uid="{57080E4B-291C-4088-A1BC-0EE45F5EC332}"/>
    <cellStyle name="Accent1 6" xfId="423" xr:uid="{E5663644-5020-41AC-BAAE-63028D44D3C6}"/>
    <cellStyle name="Accent1 7" xfId="330" xr:uid="{874E441D-AE78-4AAA-8F3C-DA6B9AF43365}"/>
    <cellStyle name="Accent1 7 2" xfId="517" xr:uid="{A3B500B1-52F9-49C1-8C10-74130E353914}"/>
    <cellStyle name="Accent1 8" xfId="503" xr:uid="{B3F4CA43-1DF7-40BF-9980-05DE680E5366}"/>
    <cellStyle name="Accent1 8 2" xfId="529" xr:uid="{3BB952A7-9AEE-49B8-911A-F79A42217616}"/>
    <cellStyle name="Accent1 9" xfId="509" xr:uid="{16817ECB-3FF0-4BE9-A135-67E2BA1A125E}"/>
    <cellStyle name="Accent2" xfId="22" builtinId="33" customBuiltin="1"/>
    <cellStyle name="Accent2 - 20%" xfId="197" xr:uid="{A817A67E-821A-4C4B-943C-F20F084C098D}"/>
    <cellStyle name="Accent2 - 40%" xfId="198" xr:uid="{73FA5C82-ED57-45A3-A037-6DBD8EE05A46}"/>
    <cellStyle name="Accent2 - 60%" xfId="199" xr:uid="{C5C1B797-22B8-46C6-803F-CBA1E3BED387}"/>
    <cellStyle name="Accent2 2" xfId="105" xr:uid="{42E46E9C-D44D-416A-83E8-1C5B7DDE9D2A}"/>
    <cellStyle name="Accent2 2 2" xfId="200" xr:uid="{DA44ACB9-5D56-4237-B37C-5466C633A767}"/>
    <cellStyle name="Accent2 3" xfId="201" xr:uid="{A703472A-16CE-486E-8C70-7F8AF003718C}"/>
    <cellStyle name="Accent2 4" xfId="202" xr:uid="{AA4A2EAC-177A-4978-8869-FC74FFA4E683}"/>
    <cellStyle name="Accent2 5" xfId="203" xr:uid="{BF580D61-7548-442E-8565-8E5ABCA2840C}"/>
    <cellStyle name="Accent2 6" xfId="424" xr:uid="{AB27CB89-383E-47B5-A975-1F0FBE384E77}"/>
    <cellStyle name="Accent2 7" xfId="331" xr:uid="{745D040C-2EB7-4AD9-8481-A9C0ACD0203C}"/>
    <cellStyle name="Accent2 7 2" xfId="515" xr:uid="{E372D7B0-3CC4-4A38-B49C-9B04108FBB72}"/>
    <cellStyle name="Accent2 8" xfId="504" xr:uid="{EF155D3F-057B-438C-8CC0-B43444A32B0B}"/>
    <cellStyle name="Accent2 8 2" xfId="521" xr:uid="{F3711A7C-7E6F-4FD8-B7C2-C6318464C98B}"/>
    <cellStyle name="Accent2 9" xfId="510" xr:uid="{138C70EE-2994-46CD-854D-24C4D9F8AE35}"/>
    <cellStyle name="Accent3" xfId="26" builtinId="37" customBuiltin="1"/>
    <cellStyle name="Accent3 - 20%" xfId="204" xr:uid="{FE4F740C-6FD3-44AD-9A89-BD75C8132066}"/>
    <cellStyle name="Accent3 - 40%" xfId="205" xr:uid="{C25D9E6A-1219-401D-B6B9-2E74D05B566A}"/>
    <cellStyle name="Accent3 - 60%" xfId="206" xr:uid="{A088FF8B-752C-492C-8618-AE8A26BFE36B}"/>
    <cellStyle name="Accent3 2" xfId="109" xr:uid="{6303F516-CF0B-431A-ABEC-C9C191F87985}"/>
    <cellStyle name="Accent3 2 2" xfId="207" xr:uid="{B28DF859-C6F5-4423-9F66-ADDE900BF141}"/>
    <cellStyle name="Accent3 3" xfId="208" xr:uid="{9AA1A509-F8C6-4F9C-87D9-69107E24B55C}"/>
    <cellStyle name="Accent3 4" xfId="209" xr:uid="{6C7E2727-575F-479B-A8AC-C92C88F36263}"/>
    <cellStyle name="Accent3 5" xfId="210" xr:uid="{3FD07310-D4D5-440C-87B2-009BD979E7CE}"/>
    <cellStyle name="Accent3 6" xfId="425" xr:uid="{F667B761-3121-4F28-B0D9-98C6D5C4C3FF}"/>
    <cellStyle name="Accent3 7" xfId="332" xr:uid="{243733DE-07A7-4762-918B-E70890E561E3}"/>
    <cellStyle name="Accent3 7 2" xfId="516" xr:uid="{BEADD560-896E-4023-A5ED-A18360D67CEE}"/>
    <cellStyle name="Accent3 8" xfId="505" xr:uid="{5D261C2B-BDE8-4189-85FF-0299C4311DD6}"/>
    <cellStyle name="Accent3 8 2" xfId="528" xr:uid="{CF202A87-7471-40DC-A9FD-ED35F6282F36}"/>
    <cellStyle name="Accent3 9" xfId="511" xr:uid="{F7A6A264-CA1E-4C63-9F7F-4F4D82051141}"/>
    <cellStyle name="Accent4" xfId="30" builtinId="41" customBuiltin="1"/>
    <cellStyle name="Accent4 - 20%" xfId="211" xr:uid="{30E2153A-3B50-4FBF-B0FF-7DA7D1B740BD}"/>
    <cellStyle name="Accent4 - 40%" xfId="212" xr:uid="{F638FBEB-89F8-4A06-AEE4-DB86584DD04D}"/>
    <cellStyle name="Accent4 - 60%" xfId="213" xr:uid="{E88477D1-6D4A-4B22-B430-A5F283018918}"/>
    <cellStyle name="Accent4 2" xfId="113" xr:uid="{855F9076-C48B-46FA-A4F4-D1C766F1D999}"/>
    <cellStyle name="Accent4 2 2" xfId="214" xr:uid="{62FFF3FF-EAA8-42AB-AEF9-8C06A26267D9}"/>
    <cellStyle name="Accent4 3" xfId="215" xr:uid="{77A0EA86-11FC-47CE-8362-C4DD4407D0D0}"/>
    <cellStyle name="Accent4 4" xfId="216" xr:uid="{008B0C43-F681-438B-83DA-8BC56AB63D79}"/>
    <cellStyle name="Accent4 5" xfId="217" xr:uid="{1C0F33D6-7DAD-4179-B69F-4BA8A709AE32}"/>
    <cellStyle name="Accent4 6" xfId="426" xr:uid="{B880E503-C23E-46EC-9265-4A0A1D6AC7EF}"/>
    <cellStyle name="Accent4 7" xfId="333" xr:uid="{9FDF214B-BE8A-4ACD-8623-236738DD6E66}"/>
    <cellStyle name="Accent4 7 2" xfId="518" xr:uid="{1E772996-EF7C-4DB9-A5EC-AF723472A7D8}"/>
    <cellStyle name="Accent4 8" xfId="506" xr:uid="{C439370F-DE1F-4E5B-8551-E3A844E30F25}"/>
    <cellStyle name="Accent4 8 2" xfId="527" xr:uid="{0D736808-AC6E-4248-935D-A9D2A6992253}"/>
    <cellStyle name="Accent4 9" xfId="512" xr:uid="{0BC15E92-4A90-4D2D-AC01-02744C197B69}"/>
    <cellStyle name="Accent5" xfId="34" builtinId="45" customBuiltin="1"/>
    <cellStyle name="Accent5 - 20%" xfId="218" xr:uid="{13CEC6AE-8942-4350-BD38-7C35BC3BCF18}"/>
    <cellStyle name="Accent5 - 40%" xfId="219" xr:uid="{F2E45110-3727-48BA-B12A-BB7305E8581D}"/>
    <cellStyle name="Accent5 - 60%" xfId="220" xr:uid="{F99E4AB9-2422-4935-97B5-B12241586E57}"/>
    <cellStyle name="Accent5 2" xfId="117" xr:uid="{941DA36E-1177-4B49-97CB-6087CF020892}"/>
    <cellStyle name="Accent5 2 2" xfId="221" xr:uid="{56A7047C-BE89-4B34-A208-2856E83D6BB2}"/>
    <cellStyle name="Accent5 3" xfId="222" xr:uid="{2A9D82E3-A002-49DD-B6F9-7D9CA7C6CE7B}"/>
    <cellStyle name="Accent5 4" xfId="223" xr:uid="{A090AB84-36CB-4404-B3FC-F2BB712D40E9}"/>
    <cellStyle name="Accent5 5" xfId="224" xr:uid="{9AF4C31A-93C6-4702-A88F-238D7CDBAF99}"/>
    <cellStyle name="Accent5 6" xfId="427" xr:uid="{7345200F-6048-4B36-811C-93F722DB4D81}"/>
    <cellStyle name="Accent5 7" xfId="334" xr:uid="{3BCD3C8A-32C4-4620-8576-9ADAF6CF2D8D}"/>
    <cellStyle name="Accent5 7 2" xfId="519" xr:uid="{07FDB851-BB9D-4D35-A472-505DD22A566D}"/>
    <cellStyle name="Accent5 8" xfId="507" xr:uid="{2D53BA8E-F499-446B-8005-7F9A4B679407}"/>
    <cellStyle name="Accent5 8 2" xfId="523" xr:uid="{7EB5674A-F9A8-4FE7-A616-1759FAB34B5B}"/>
    <cellStyle name="Accent5 9" xfId="513" xr:uid="{30484667-B95A-4E4E-9F91-F75C187985BF}"/>
    <cellStyle name="Accent6" xfId="38" builtinId="49" customBuiltin="1"/>
    <cellStyle name="Accent6 - 20%" xfId="225" xr:uid="{78745F58-1BF1-4154-B9A8-98D9E8FE9316}"/>
    <cellStyle name="Accent6 - 40%" xfId="226" xr:uid="{CC510A12-8AB3-4955-A4FA-9AC8CDF42865}"/>
    <cellStyle name="Accent6 - 60%" xfId="227" xr:uid="{AFCBCDA7-A8B8-479E-9B44-F7FAB6EC4C94}"/>
    <cellStyle name="Accent6 2" xfId="121" xr:uid="{DA09F64F-98D5-4C14-955D-4C3485DD6AB0}"/>
    <cellStyle name="Accent6 2 2" xfId="228" xr:uid="{E6BA1900-0E12-48F5-BB4A-9DDAD51AAA0E}"/>
    <cellStyle name="Accent6 3" xfId="229" xr:uid="{9DBC48B3-1662-406C-BF34-AE133CD04A30}"/>
    <cellStyle name="Accent6 4" xfId="230" xr:uid="{B5DDF34C-F924-4F70-8584-22D10741DA26}"/>
    <cellStyle name="Accent6 5" xfId="231" xr:uid="{1B4A1B2D-741B-40C9-BA75-3E2FFEF16449}"/>
    <cellStyle name="Accent6 6" xfId="428" xr:uid="{291980A2-C3C9-434E-8E4D-D7A6F606F70A}"/>
    <cellStyle name="Accent6 7" xfId="335" xr:uid="{DBB119EF-BD64-4BC3-8CA9-B392198476A7}"/>
    <cellStyle name="Accent6 7 2" xfId="520" xr:uid="{D8195256-2556-48A8-A184-EC7941F93697}"/>
    <cellStyle name="Accent6 8" xfId="508" xr:uid="{A378304E-FF56-41A3-8157-9441162F3AB6}"/>
    <cellStyle name="Accent6 8 2" xfId="522" xr:uid="{AA7B2F28-94E1-4146-9978-D64361024F0B}"/>
    <cellStyle name="Accent6 9" xfId="514" xr:uid="{7989B6DE-D35F-4C51-81A3-7FFF7828BECD}"/>
    <cellStyle name="Bad" xfId="8" builtinId="27" customBuiltin="1"/>
    <cellStyle name="Bad 2" xfId="90" xr:uid="{BB53F8EC-D21A-4E94-9F36-1EDEE07D936C}"/>
    <cellStyle name="Bad 2 2" xfId="232" xr:uid="{4C9737E3-754A-4A60-B902-743F96AF60F7}"/>
    <cellStyle name="Bad 3" xfId="233" xr:uid="{C181EBC0-15F1-4A80-986D-0F73D5937714}"/>
    <cellStyle name="Bad 4" xfId="413" xr:uid="{0A710EBA-EB54-4577-B23B-6C24E2B511EE}"/>
    <cellStyle name="Bad 5" xfId="336" xr:uid="{C3A6FFA0-D58A-4534-88A6-3D7D3D950EAF}"/>
    <cellStyle name="Calculation" xfId="12" builtinId="22" customBuiltin="1"/>
    <cellStyle name="Calculation 2" xfId="94" xr:uid="{C7EF9C1B-0B7B-4D34-A23A-FF6A140821F6}"/>
    <cellStyle name="Calculation 2 2" xfId="234" xr:uid="{820F59EE-DE53-4B53-8B61-0E670FBA5DD3}"/>
    <cellStyle name="Calculation 2 2 2" xfId="525" xr:uid="{2195F5A7-1846-486F-941A-88A6CD21F907}"/>
    <cellStyle name="Calculation 2 2 2 2" xfId="763" xr:uid="{17F47C86-BA83-4C84-BAFD-D8E977A7AEFC}"/>
    <cellStyle name="Calculation 2 2 2 3" xfId="999" xr:uid="{5198DB57-D4EC-4F17-8530-9D872D286D30}"/>
    <cellStyle name="Calculation 2 2 3" xfId="554" xr:uid="{693D6A07-93C8-4BA3-8D85-7CFF85B0B0C3}"/>
    <cellStyle name="Calculation 2 2 3 2" xfId="787" xr:uid="{4262B090-89EA-4102-BFAD-960AD1E4C6F8}"/>
    <cellStyle name="Calculation 2 2 3 3" xfId="1025" xr:uid="{3AC62A55-63AD-428C-BEBB-40F7DE9C1713}"/>
    <cellStyle name="Calculation 2 2 4" xfId="590" xr:uid="{2C45327C-0C29-4E77-A5F5-844F354F774C}"/>
    <cellStyle name="Calculation 2 2 4 2" xfId="823" xr:uid="{76837F57-0EC3-4007-AB32-207443FF319B}"/>
    <cellStyle name="Calculation 2 2 4 3" xfId="1061" xr:uid="{E0CAEA7D-36F2-4F97-8C24-4A1D7E956E9F}"/>
    <cellStyle name="Calculation 2 2 5" xfId="658" xr:uid="{A0305C4B-552B-4EE7-9B69-A26654FF6606}"/>
    <cellStyle name="Calculation 2 2 6" xfId="880" xr:uid="{2CFA8C72-46FA-41A2-A719-A19C9C6914A1}"/>
    <cellStyle name="Calculation 3" xfId="235" xr:uid="{F2D6E4EB-B74D-4A89-BA75-942839ECF0E5}"/>
    <cellStyle name="Calculation 4" xfId="417" xr:uid="{05A4CA3A-4913-46E4-94F3-DE8DD21BB5AA}"/>
    <cellStyle name="Calculation 5" xfId="337" xr:uid="{013C8BE1-D6E4-42AC-9C51-C846698F43FE}"/>
    <cellStyle name="Calculation 5 2" xfId="693" xr:uid="{6C01123A-52A9-4CCF-95B3-17CC906F15BE}"/>
    <cellStyle name="Calculation 5 3" xfId="920" xr:uid="{7D616177-A87E-4F60-9505-8ADBD5620FEB}"/>
    <cellStyle name="Check Cell" xfId="14" builtinId="23" customBuiltin="1"/>
    <cellStyle name="Check Cell 2" xfId="96" xr:uid="{7FE62C9C-1F8B-4933-948D-EEADAEBEF396}"/>
    <cellStyle name="Check Cell 2 2" xfId="236" xr:uid="{A1EFE72B-8D21-4904-861E-4F1D7430C22A}"/>
    <cellStyle name="Check Cell 3" xfId="237" xr:uid="{F85C4AB9-8646-4A44-82B7-6C7EE872B15A}"/>
    <cellStyle name="Check Cell 4" xfId="419" xr:uid="{1D886E11-78D9-492D-B95C-407220BBDA6F}"/>
    <cellStyle name="Check Cell 5" xfId="338" xr:uid="{9DD5349F-83C6-456C-8236-7E987E53E953}"/>
    <cellStyle name="Comma" xfId="1" builtinId="3"/>
    <cellStyle name="Comma 10" xfId="379" xr:uid="{94CDA320-31A4-4A40-8650-75807D20D468}"/>
    <cellStyle name="Comma 11" xfId="768" xr:uid="{DDD1C060-05CA-42C9-9F52-E87A651322F2}"/>
    <cellStyle name="Comma 12" xfId="1154" xr:uid="{B7AD081D-5E70-4DBE-B19D-8F7351A1ACDF}"/>
    <cellStyle name="Comma 2" xfId="46" xr:uid="{00000000-0005-0000-0000-00001C000000}"/>
    <cellStyle name="Comma 2 2" xfId="485" xr:uid="{085042A6-0CA9-4D68-BDD3-5AA9CDA840DD}"/>
    <cellStyle name="Comma 2 3" xfId="238" xr:uid="{97A69DCF-F3B3-4B54-809B-AC86165C3259}"/>
    <cellStyle name="Comma 2 4" xfId="674" xr:uid="{D2237558-D4E3-493E-82F4-D301AD82F06C}"/>
    <cellStyle name="Comma 3" xfId="48" xr:uid="{00000000-0005-0000-0000-00001D000000}"/>
    <cellStyle name="Comma 3 2" xfId="486" xr:uid="{9E47E571-775B-4258-AF28-B89E7864D89F}"/>
    <cellStyle name="Comma 3 3" xfId="239" xr:uid="{B077D48A-A141-4BCC-8C7C-DBEFAB1C8E20}"/>
    <cellStyle name="Comma 3 4" xfId="843" xr:uid="{2E9729A0-4471-4BFF-968C-E54C8E948FB5}"/>
    <cellStyle name="Comma 4" xfId="50" xr:uid="{00000000-0005-0000-0000-00001E000000}"/>
    <cellStyle name="Comma 4 2" xfId="432" xr:uid="{4075E3ED-D31F-4560-80E8-8DC19335D18E}"/>
    <cellStyle name="Comma 4 3" xfId="240" xr:uid="{5F7797D8-2E3B-455A-8AE2-A2588ED637FF}"/>
    <cellStyle name="Comma 4 4" xfId="828" xr:uid="{C4301EC4-6A9A-4A2E-9E85-6263CE2513A8}"/>
    <cellStyle name="Comma 5" xfId="65" xr:uid="{B475D48A-D58A-4EC0-9B66-735589B36B89}"/>
    <cellStyle name="Comma 5 2" xfId="241" xr:uid="{19045A1F-4032-4BAA-94A1-138A24D2ABEA}"/>
    <cellStyle name="Comma 6" xfId="68" xr:uid="{E2EABF02-02C8-404D-B12E-0B910F65BA68}"/>
    <cellStyle name="Comma 6 2" xfId="326" xr:uid="{4869CF8A-7440-4B57-B41F-590134D44167}"/>
    <cellStyle name="Comma 7" xfId="142" xr:uid="{587FEE67-8999-4C55-BFF9-F16BF92AD8F8}"/>
    <cellStyle name="Comma 8" xfId="454" xr:uid="{90891075-2851-4F71-8EBE-78CBE3915373}"/>
    <cellStyle name="Comma 9" xfId="327" xr:uid="{D5F6CA70-C4FA-49E2-84AB-41509E9E1296}"/>
    <cellStyle name="Currency 2" xfId="47" xr:uid="{00000000-0005-0000-0000-00001F000000}"/>
    <cellStyle name="Currency 2 2" xfId="380" xr:uid="{C411B080-C212-487A-AD4D-475E719F5B90}"/>
    <cellStyle name="Currency 2 3" xfId="673" xr:uid="{D3CFDB47-702A-43B8-8002-97B2509FFE06}"/>
    <cellStyle name="Currency 3" xfId="49" xr:uid="{00000000-0005-0000-0000-000020000000}"/>
    <cellStyle name="Currency 3 2" xfId="708" xr:uid="{5636B16A-3A64-4348-AE58-3643FBAC59FA}"/>
    <cellStyle name="Currency 4" xfId="51" xr:uid="{00000000-0005-0000-0000-000021000000}"/>
    <cellStyle name="Currency 4 2" xfId="842" xr:uid="{CC7041D4-A9EF-409E-AFF6-D1F6C2A8BC7F}"/>
    <cellStyle name="Currency 5" xfId="66" xr:uid="{9DB126B0-4BD8-4E24-A554-CEF83F1DF925}"/>
    <cellStyle name="Currency 6" xfId="1155" xr:uid="{2EA320FB-B5C3-4267-ACC5-B6B0B6979A0C}"/>
    <cellStyle name="Emphasis 1" xfId="242" xr:uid="{65D59FC6-8187-47D2-A2F5-2E7F6C60F008}"/>
    <cellStyle name="Emphasis 2" xfId="243" xr:uid="{1A5F3073-27A1-484C-9922-5DC7CF28D04C}"/>
    <cellStyle name="Emphasis 3" xfId="244" xr:uid="{9A5FE9C1-2FE5-4CB8-8D32-D4895A65E224}"/>
    <cellStyle name="Explanatory Text" xfId="16" builtinId="53" customBuiltin="1"/>
    <cellStyle name="Explanatory Text 2" xfId="99" xr:uid="{3C513CEF-C365-433F-B9A6-050909AE248D}"/>
    <cellStyle name="Good" xfId="7" builtinId="26" customBuiltin="1"/>
    <cellStyle name="Good 2" xfId="89" xr:uid="{C9600357-6D36-48C6-9E15-A7CBFE963703}"/>
    <cellStyle name="Good 2 2" xfId="245" xr:uid="{D8173B64-5F54-4AC6-82A4-D5B491E2CA7B}"/>
    <cellStyle name="Good 3" xfId="246" xr:uid="{B687C456-7800-49A8-9898-B8B83035EEE7}"/>
    <cellStyle name="Good 4" xfId="412" xr:uid="{A59C8502-5B2C-4675-A668-7C2F02A741DC}"/>
    <cellStyle name="Good 5" xfId="382" xr:uid="{4A4A5B5D-F703-46DB-AD8A-45F52A8D2D6F}"/>
    <cellStyle name="Good 6" xfId="339" xr:uid="{B2A9B7F3-7277-4C4C-A6C9-8DFE45F89C8B}"/>
    <cellStyle name="Heading 1" xfId="3" builtinId="16" customBuiltin="1"/>
    <cellStyle name="Heading 1 2" xfId="85" xr:uid="{CD91B16F-6AE0-4FCD-9F20-1325AD5F5529}"/>
    <cellStyle name="Heading 1 2 2" xfId="247" xr:uid="{8E9CF3DD-277D-4991-8D20-B35A2EF99011}"/>
    <cellStyle name="Heading 1 3" xfId="248" xr:uid="{6FE23023-F5F7-45F4-94D1-0B36B0483422}"/>
    <cellStyle name="Heading 1 4" xfId="408" xr:uid="{EE38B513-D177-42F3-859A-B4CD1F64C5FC}"/>
    <cellStyle name="Heading 1 5" xfId="340" xr:uid="{60D552E9-CCCE-48CA-80D4-EAD25F9B1E8A}"/>
    <cellStyle name="Heading 2" xfId="4" builtinId="17" customBuiltin="1"/>
    <cellStyle name="Heading 2 2" xfId="86" xr:uid="{CCE16434-B397-4F55-BF81-C95C58561FDB}"/>
    <cellStyle name="Heading 2 2 2" xfId="249" xr:uid="{A175C0A4-0D40-4991-A50E-CE61FA27E366}"/>
    <cellStyle name="Heading 2 3" xfId="250" xr:uid="{298916D3-1C39-4696-96F4-E1E3C7CA1F54}"/>
    <cellStyle name="Heading 2 4" xfId="409" xr:uid="{948F1ACB-7564-4F6D-AC12-0F82F0F124F2}"/>
    <cellStyle name="Heading 2 5" xfId="341" xr:uid="{7A2EFC82-A02B-4C59-B6CE-A848D7FDE916}"/>
    <cellStyle name="Heading 3" xfId="5" builtinId="18" customBuiltin="1"/>
    <cellStyle name="Heading 3 2" xfId="87" xr:uid="{B66FFFC7-5EC5-4A55-BC9D-1F870F5E376C}"/>
    <cellStyle name="Heading 3 2 2" xfId="251" xr:uid="{F7C64E4B-D33C-4BD3-ACA3-A20E5B6DB790}"/>
    <cellStyle name="Heading 3 3" xfId="252" xr:uid="{1051B219-E21C-4E73-B22E-05CA1A3CA5DF}"/>
    <cellStyle name="Heading 3 4" xfId="410" xr:uid="{23F24BFF-96D0-4641-A14D-5D31DD9599C1}"/>
    <cellStyle name="Heading 3 5" xfId="342" xr:uid="{D9711FC4-1C56-44AD-B84F-E20DC460A9AE}"/>
    <cellStyle name="Heading 4" xfId="6" builtinId="19" customBuiltin="1"/>
    <cellStyle name="Heading 4 2" xfId="88" xr:uid="{56A7576E-4A3B-47BC-A937-9545796C9910}"/>
    <cellStyle name="Heading 4 2 2" xfId="253" xr:uid="{9DAB99D6-A649-4918-B6F2-77774809D20B}"/>
    <cellStyle name="Heading 4 3" xfId="254" xr:uid="{8970384D-13BA-4FA8-B6E3-B80CD92AB410}"/>
    <cellStyle name="Heading 4 4" xfId="411" xr:uid="{94E158C8-0D7E-4113-944B-703C12E4D079}"/>
    <cellStyle name="Heading 4 5" xfId="343" xr:uid="{3C927A94-16BC-45DC-B23F-5BECC2E4F8A7}"/>
    <cellStyle name="Input" xfId="10" builtinId="20" customBuiltin="1"/>
    <cellStyle name="Input 2" xfId="92" xr:uid="{A5A47385-90D6-4EEE-9F3A-3962C09D7B06}"/>
    <cellStyle name="Input 2 2" xfId="255" xr:uid="{BA20C1D2-192E-4DA4-A181-98C22772F8F2}"/>
    <cellStyle name="Input 2 2 2" xfId="526" xr:uid="{3E8AB2BD-2066-468A-A410-A73571266D79}"/>
    <cellStyle name="Input 2 2 2 2" xfId="764" xr:uid="{078100BB-885E-4C43-ABCD-E24C49661BAB}"/>
    <cellStyle name="Input 2 2 2 3" xfId="1000" xr:uid="{EB60A8CE-8B60-406E-90FE-015E687B1068}"/>
    <cellStyle name="Input 2 2 3" xfId="555" xr:uid="{2DCBAE2A-FFB8-45F0-BD76-F6D2D7EB8BA0}"/>
    <cellStyle name="Input 2 2 3 2" xfId="788" xr:uid="{9F4FCFF4-E076-4221-AD8F-C626A8C9A813}"/>
    <cellStyle name="Input 2 2 3 3" xfId="1026" xr:uid="{EB5ECB84-6104-4757-A135-3F1AA233E136}"/>
    <cellStyle name="Input 2 2 4" xfId="591" xr:uid="{93EED713-E3CA-4648-BABD-9AB6C24BF95C}"/>
    <cellStyle name="Input 2 2 4 2" xfId="824" xr:uid="{03C7B0FF-7ACE-470A-A9BB-93AD8F81C87D}"/>
    <cellStyle name="Input 2 2 4 3" xfId="1062" xr:uid="{800D4C5D-2F67-4570-94F9-16854D007197}"/>
    <cellStyle name="Input 2 2 5" xfId="659" xr:uid="{2B138688-3D8E-45CA-93EE-1A7EE4738F39}"/>
    <cellStyle name="Input 2 2 6" xfId="881" xr:uid="{04AF5F22-10FA-4B39-9725-FE72B376F46B}"/>
    <cellStyle name="Input 3" xfId="256" xr:uid="{65B30A8F-F44C-4BA2-AF3D-5C81BD5F350E}"/>
    <cellStyle name="Input 4" xfId="415" xr:uid="{1E01A52B-01EF-47BD-900F-332862B839C7}"/>
    <cellStyle name="Input 5" xfId="344" xr:uid="{46281056-106D-4D40-AB81-D4937B543997}"/>
    <cellStyle name="Input 5 2" xfId="694" xr:uid="{4AFD9400-D1C2-4EAF-BC4B-6CF30A0A66A1}"/>
    <cellStyle name="Input 5 3" xfId="921" xr:uid="{411CE69F-5395-4C82-B86B-26CD27C135E5}"/>
    <cellStyle name="Linked Cell" xfId="13" builtinId="24" customBuiltin="1"/>
    <cellStyle name="Linked Cell 2" xfId="95" xr:uid="{7B2311AC-FDF3-4538-A5DB-843130CA1376}"/>
    <cellStyle name="Linked Cell 2 2" xfId="257" xr:uid="{6A127A72-A856-47A0-9E7B-DA0E24EBD765}"/>
    <cellStyle name="Linked Cell 3" xfId="258" xr:uid="{6E485694-13F4-49CE-B4D7-F194F8B57AE6}"/>
    <cellStyle name="Linked Cell 4" xfId="418" xr:uid="{BC93B3C7-FAC3-41C6-8E69-99C34E229B20}"/>
    <cellStyle name="Linked Cell 5" xfId="345" xr:uid="{96B4AE0A-6A1B-4723-9D52-19F8D3ACE77C}"/>
    <cellStyle name="Neutral" xfId="9" builtinId="28" customBuiltin="1"/>
    <cellStyle name="Neutral 2" xfId="91" xr:uid="{E0C1774E-4107-48C7-A322-9201AB805275}"/>
    <cellStyle name="Neutral 2 2" xfId="259" xr:uid="{7A227BD9-0AAE-42B0-BF9E-E5592CD5D212}"/>
    <cellStyle name="Neutral 3" xfId="260" xr:uid="{E12C0E12-3BC9-4F6A-98EF-D7765C5F9440}"/>
    <cellStyle name="Neutral 4" xfId="414" xr:uid="{8EBD7737-DD7C-4AE6-A5CA-0A38058B125F}"/>
    <cellStyle name="Neutral 5" xfId="383" xr:uid="{851AEE78-DC72-4240-BCDA-220E75293448}"/>
    <cellStyle name="Neutral 6" xfId="346" xr:uid="{BFC692A5-84B4-4AB3-A0FE-79527EA57B2B}"/>
    <cellStyle name="Normal" xfId="0" builtinId="0"/>
    <cellStyle name="Normal 10" xfId="261" xr:uid="{7CDD2E8D-CEE7-444B-8C24-B4529C67F867}"/>
    <cellStyle name="Normal 10 2" xfId="262" xr:uid="{48078782-CFD7-4734-8742-D6DAA33E5A15}"/>
    <cellStyle name="Normal 10 2 2" xfId="488" xr:uid="{5B874961-5BDF-475A-B4A3-196CF179A00A}"/>
    <cellStyle name="Normal 10 3" xfId="487" xr:uid="{A5FEFA0F-0984-44D8-BF33-CA70A5F157B2}"/>
    <cellStyle name="Normal 11" xfId="263" xr:uid="{23671DD2-7F0A-4D46-BF7B-D421C001F436}"/>
    <cellStyle name="Normal 11 2" xfId="264" xr:uid="{D3C5B8AF-DFCC-49B2-84C5-BB162C97C477}"/>
    <cellStyle name="Normal 11 2 2" xfId="490" xr:uid="{48DB61CD-BF60-481D-90FA-4B511A44500D}"/>
    <cellStyle name="Normal 11 3" xfId="489" xr:uid="{34D8C328-5A0B-4A52-B5C3-768521F6D2D3}"/>
    <cellStyle name="Normal 12" xfId="407" xr:uid="{1F30B4D3-077A-4906-B3E9-BD8AC8A67EAB}"/>
    <cellStyle name="Normal 12 2" xfId="467" xr:uid="{CDF316F8-1E24-465C-BCB9-968071EB224A}"/>
    <cellStyle name="Normal 13" xfId="328" xr:uid="{5DAE24FF-41E5-420B-B8D5-616BCD3D939E}"/>
    <cellStyle name="Normal 13 2" xfId="381" xr:uid="{B9AAF894-0D7D-4D58-BEFF-3C23EFFEC91B}"/>
    <cellStyle name="Normal 14" xfId="329" xr:uid="{6CE6F55B-00C5-4D67-AD6E-D4FF35781367}"/>
    <cellStyle name="Normal 15" xfId="755" xr:uid="{944C8DBC-05A7-416E-B63E-AAA858AE28EA}"/>
    <cellStyle name="Normal 16" xfId="1153" xr:uid="{B9289727-52CF-4E21-88A1-6D8F344563BC}"/>
    <cellStyle name="Normal 17" xfId="143" xr:uid="{EBF12A5D-B391-4DF3-BA3B-1340774F6EDD}"/>
    <cellStyle name="Normal 17 2" xfId="471" xr:uid="{8FDDDCDE-24ED-41EA-97DB-D0ECA4631FF3}"/>
    <cellStyle name="Normal 2" xfId="42" xr:uid="{00000000-0005-0000-0000-00002C000000}"/>
    <cellStyle name="Normal 2 2" xfId="45" xr:uid="{00000000-0005-0000-0000-00002D000000}"/>
    <cellStyle name="Normal 2 2 2" xfId="266" xr:uid="{5CBC0EDF-72A3-4BBF-B583-D22A5C32F4DB}"/>
    <cellStyle name="Normal 2 2 2 2" xfId="491" xr:uid="{6382A225-F226-4092-8806-09358AC5C55D}"/>
    <cellStyle name="Normal 2 2 3" xfId="265" xr:uid="{4E731CA8-8459-4B96-9C07-983901E8C63B}"/>
    <cellStyle name="Normal 2 3" xfId="55" xr:uid="{00000000-0005-0000-0000-00002E000000}"/>
    <cellStyle name="Normal 2 3 2" xfId="268" xr:uid="{A360C770-9162-4C8F-97F4-C3593276CA86}"/>
    <cellStyle name="Normal 2 3 2 2" xfId="493" xr:uid="{5FF919AA-6954-47C3-8141-2609605D223E}"/>
    <cellStyle name="Normal 2 3 3" xfId="492" xr:uid="{0339E4D3-57E6-4D8E-9C1E-D6290727C742}"/>
    <cellStyle name="Normal 2 3 4" xfId="267" xr:uid="{55F8DBB8-2C5D-41BA-B429-E2D4934ED83B}"/>
    <cellStyle name="Normal 2 4" xfId="269" xr:uid="{DB2AA01E-9F51-4A9A-8E97-8065DBA71B77}"/>
    <cellStyle name="Normal 2 4 2" xfId="494" xr:uid="{BFE2B281-CF19-4417-9B4B-509FD6CD65A2}"/>
    <cellStyle name="Normal 2 5" xfId="144" xr:uid="{9DBC7178-7447-4634-A4B2-C3DD5522193A}"/>
    <cellStyle name="Normal 2 5 2" xfId="472" xr:uid="{B908B67C-6131-4113-B930-3DF046E1BA88}"/>
    <cellStyle name="Normal 2 6" xfId="126" xr:uid="{194E7D9C-7A66-4FF0-AC6F-720F4FF43C12}"/>
    <cellStyle name="Normal 3" xfId="52" xr:uid="{00000000-0005-0000-0000-00002F000000}"/>
    <cellStyle name="Normal 3 2" xfId="56" xr:uid="{00000000-0005-0000-0000-000030000000}"/>
    <cellStyle name="Normal 3 2 2" xfId="270" xr:uid="{69311288-43E9-4AC0-B2CA-CC7CDE6F8A2C}"/>
    <cellStyle name="Normal 3 2 3" xfId="141" xr:uid="{FC72969E-AF4A-4439-A2AC-BAB541240443}"/>
    <cellStyle name="Normal 3 3" xfId="149" xr:uid="{74285FF6-936B-4883-8881-DD48B83551C1}"/>
    <cellStyle name="Normal 3 4" xfId="470" xr:uid="{F453816D-8E3F-4F34-831D-1F5D2A00A204}"/>
    <cellStyle name="Normal 3 5" xfId="128" xr:uid="{00BF7540-E71F-4711-8D8B-8E92863F6B76}"/>
    <cellStyle name="Normal 4" xfId="43" xr:uid="{00000000-0005-0000-0000-000031000000}"/>
    <cellStyle name="Normal 4 2" xfId="58" xr:uid="{00000000-0005-0000-0000-000032000000}"/>
    <cellStyle name="Normal 4 2 2" xfId="495" xr:uid="{1CFE8834-8AFD-4978-B876-91704696FA2F}"/>
    <cellStyle name="Normal 4 2 3" xfId="271" xr:uid="{2C4859BC-0C7C-4337-957E-18D57D9BC6F0}"/>
    <cellStyle name="Normal 4 3" xfId="59" xr:uid="{00000000-0005-0000-0000-000033000000}"/>
    <cellStyle name="Normal 4 3 2" xfId="61" xr:uid="{00000000-0005-0000-0000-000034000000}"/>
    <cellStyle name="Normal 4 3 3" xfId="272" xr:uid="{0A0484E6-C640-4E43-BFF9-7344B05DDCEE}"/>
    <cellStyle name="Normal 4 4" xfId="60" xr:uid="{00000000-0005-0000-0000-000035000000}"/>
    <cellStyle name="Normal 4 4 2" xfId="62" xr:uid="{00000000-0005-0000-0000-000036000000}"/>
    <cellStyle name="Normal 4 5" xfId="57" xr:uid="{00000000-0005-0000-0000-000037000000}"/>
    <cellStyle name="Normal 4 6" xfId="741" xr:uid="{ABFBE03D-7081-4670-8E37-B15E393B9CC9}"/>
    <cellStyle name="Normal 5" xfId="54" xr:uid="{00000000-0005-0000-0000-000038000000}"/>
    <cellStyle name="Normal 5 2" xfId="69" xr:uid="{23B11ED0-6E0D-40C0-AAA8-B58323A9E06A}"/>
    <cellStyle name="Normal 5 2 2" xfId="496" xr:uid="{D2EE35B7-D18A-428A-B1E6-8CDF97243870}"/>
    <cellStyle name="Normal 5 2 3" xfId="273" xr:uid="{2CC12707-E318-4657-A435-EE706B24B4B5}"/>
    <cellStyle name="Normal 5 3" xfId="469" xr:uid="{2F873D9B-0974-491E-9737-F36D3346532B}"/>
    <cellStyle name="Normal 5 4" xfId="125" xr:uid="{F178DC8D-5FB9-4861-962F-DF6970F59EA9}"/>
    <cellStyle name="Normal 6" xfId="63" xr:uid="{39B645F5-67B8-4885-A2E9-A241797226BD}"/>
    <cellStyle name="Normal 6 2" xfId="274" xr:uid="{E1F0197F-B5B0-4EA1-969F-2CC278D38662}"/>
    <cellStyle name="Normal 6 2 2" xfId="497" xr:uid="{451B71CA-D824-4151-A4E8-9F2F55AFD885}"/>
    <cellStyle name="Normal 6 3" xfId="84" xr:uid="{AE0964F3-5C05-483D-B6E3-1FD9B0BFE346}"/>
    <cellStyle name="Normal 7" xfId="64" xr:uid="{C222B6D4-0631-4D17-A838-8B9E0EBA367C}"/>
    <cellStyle name="Normal 7 2" xfId="275" xr:uid="{FA3E532A-D4E2-48D8-97E2-A4B605D7EEAB}"/>
    <cellStyle name="Normal 7 2 2" xfId="499" xr:uid="{8785201A-5811-4C9A-8C1B-5F98C362DF70}"/>
    <cellStyle name="Normal 7 3" xfId="498" xr:uid="{0506D8D2-8FD7-46FB-A8CA-30B211E4C3A5}"/>
    <cellStyle name="Normal 8" xfId="67" xr:uid="{E99AA086-7C2F-4B66-AC07-6E629ABF9B74}"/>
    <cellStyle name="Normal 8 2" xfId="433" xr:uid="{CFF35B86-0F75-426F-A94D-CA3B93DD69D7}"/>
    <cellStyle name="Normal 8 3" xfId="276" xr:uid="{6870E54F-5653-435C-82A0-A294F0FC1EA3}"/>
    <cellStyle name="Normal 9" xfId="277" xr:uid="{E5B9D5D6-4064-43BD-B966-FF62057B846D}"/>
    <cellStyle name="Note 2" xfId="44" xr:uid="{00000000-0005-0000-0000-000039000000}"/>
    <cellStyle name="Note 2 2" xfId="278" xr:uid="{D124F2C7-64B6-4B99-8B84-85172EFCE4EB}"/>
    <cellStyle name="Note 2 2 2" xfId="500" xr:uid="{358C9CE8-9550-4B5F-8898-AF8945F2292B}"/>
    <cellStyle name="Note 2 3" xfId="279" xr:uid="{708FF5A9-C800-474E-AA70-65E0D43292A0}"/>
    <cellStyle name="Note 2 4" xfId="127" xr:uid="{0AE435BE-2785-418C-B42A-2A46AAE9D04F}"/>
    <cellStyle name="Note 3" xfId="98" xr:uid="{8D6F3015-98B3-4818-B48E-8F0B76CEC496}"/>
    <cellStyle name="Note 3 2" xfId="280" xr:uid="{FB3B435E-5A72-410D-A711-6E1745338747}"/>
    <cellStyle name="Note 3 2 2" xfId="501" xr:uid="{3F1E70CF-3421-461C-87B5-17113669F503}"/>
    <cellStyle name="Note 4" xfId="281" xr:uid="{03D3C14A-2EB1-489B-9AD0-BEDAA24B5C5B}"/>
    <cellStyle name="Note 4 2" xfId="502" xr:uid="{EE97C851-7370-48EA-8E1E-91D8B20F81FF}"/>
    <cellStyle name="Note 5" xfId="421" xr:uid="{84AE5286-4B51-4438-A85A-2FB9D0D18E83}"/>
    <cellStyle name="Note 5 2" xfId="468" xr:uid="{36A03959-C876-4DA9-9A62-A35D1C1C8EAA}"/>
    <cellStyle name="Note 6" xfId="347" xr:uid="{9A62ABF7-1CF9-4FB5-8436-7C33993C5072}"/>
    <cellStyle name="Note 6 2" xfId="695" xr:uid="{06A64F9B-8234-4D56-9140-836E4C8642F2}"/>
    <cellStyle name="Note 6 3" xfId="922" xr:uid="{93B4AC26-8562-4425-8698-2F40765D9C4C}"/>
    <cellStyle name="Note 7" xfId="70" xr:uid="{BEB33791-8778-4EA2-B16A-7CC79833A10B}"/>
    <cellStyle name="Output" xfId="11" builtinId="21" customBuiltin="1"/>
    <cellStyle name="Output 2" xfId="93" xr:uid="{505152F5-D6D9-4DDF-A8F0-C59ABC5635D8}"/>
    <cellStyle name="Output 2 2" xfId="282" xr:uid="{B51A9AEE-14F2-48CF-A112-0ED3FEDAF2B2}"/>
    <cellStyle name="Output 2 2 2" xfId="530" xr:uid="{D8AFB140-DD5E-4DF3-A890-3E9205FAD1E8}"/>
    <cellStyle name="Output 2 2 2 2" xfId="765" xr:uid="{402DB2F3-5ED5-4529-B32C-F99518724748}"/>
    <cellStyle name="Output 2 2 2 3" xfId="1001" xr:uid="{C0B1CB9B-64A3-4E3F-A4F0-2F7A2A495485}"/>
    <cellStyle name="Output 2 2 3" xfId="556" xr:uid="{FB6DCFCD-9DAB-4267-9B15-924CF60AE3B0}"/>
    <cellStyle name="Output 2 2 3 2" xfId="789" xr:uid="{53C0A78D-E21C-4A90-B294-FC297A1F82AB}"/>
    <cellStyle name="Output 2 2 3 3" xfId="1027" xr:uid="{EF37CCC9-8DBA-4876-8098-0B0D6744B686}"/>
    <cellStyle name="Output 2 2 4" xfId="602" xr:uid="{A99F35D1-88A1-4B59-9764-B5E7ACA50EBC}"/>
    <cellStyle name="Output 2 2 4 2" xfId="829" xr:uid="{D5ACDEB2-1DBE-482D-B09C-68E156511E29}"/>
    <cellStyle name="Output 2 2 4 3" xfId="1073" xr:uid="{E4BCE76B-0897-4C40-86CF-142E1097CFFD}"/>
    <cellStyle name="Output 2 2 5" xfId="660" xr:uid="{9564B98D-E7CE-4BDB-9F43-3D5D19EA7FD4}"/>
    <cellStyle name="Output 2 2 6" xfId="882" xr:uid="{B3D613D5-439C-4EDF-9281-290253DE637A}"/>
    <cellStyle name="Output 3" xfId="283" xr:uid="{E3DE6F95-CD20-4CCE-9B77-69545503A4D4}"/>
    <cellStyle name="Output 4" xfId="416" xr:uid="{C13F9052-BCA8-4106-BEDB-06BF0159C47D}"/>
    <cellStyle name="Output 5" xfId="348" xr:uid="{DF6EA63A-486F-4272-B718-C3D6917E1D20}"/>
    <cellStyle name="Output 5 2" xfId="696" xr:uid="{35B1E711-47B7-4C27-80CE-6DB3F51A2E12}"/>
    <cellStyle name="Output 5 3" xfId="923" xr:uid="{C3FB844C-F6F4-4268-848E-298835D83847}"/>
    <cellStyle name="Percent 2" xfId="53" xr:uid="{00000000-0005-0000-0000-00003B000000}"/>
    <cellStyle name="SAPBEXaggData" xfId="284" xr:uid="{A4CFDA70-5ED1-4015-AC55-73FD72A8161F}"/>
    <cellStyle name="SAPBEXaggData 2" xfId="434" xr:uid="{78E4E136-3CA8-4711-AA9B-F8240480B3DC}"/>
    <cellStyle name="SAPBEXaggData 2 2" xfId="745" xr:uid="{A43D435A-B8C8-4033-9D9E-6078D69A2175}"/>
    <cellStyle name="SAPBEXaggData 2 3" xfId="978" xr:uid="{BE599E43-8A9B-49C6-9F65-7AA4BB5E60E8}"/>
    <cellStyle name="SAPBEXaggData 3" xfId="384" xr:uid="{E6136104-D93F-4915-97B3-539FAF169729}"/>
    <cellStyle name="SAPBEXaggData 3 2" xfId="722" xr:uid="{FB7BEACA-21D7-485F-9ECB-086FF4240BFE}"/>
    <cellStyle name="SAPBEXaggData 3 3" xfId="952" xr:uid="{AAE1DC09-33E7-4E29-96A6-1905A76388E6}"/>
    <cellStyle name="SAPBEXaggData 4" xfId="557" xr:uid="{A71086DE-8526-4332-BACC-A5264231C7FA}"/>
    <cellStyle name="SAPBEXaggData 4 2" xfId="790" xr:uid="{A0B294CC-5667-4FCB-A241-55F246CA3588}"/>
    <cellStyle name="SAPBEXaggData 4 3" xfId="1028" xr:uid="{45C47648-9911-4831-9BCA-BA3C9868D522}"/>
    <cellStyle name="SAPBEXaggData 5" xfId="603" xr:uid="{75E02E2B-876A-411E-B0E9-B5FF51BFA7B5}"/>
    <cellStyle name="SAPBEXaggData 5 2" xfId="830" xr:uid="{1DF150F8-B9A6-42BF-97DE-55B69A773D36}"/>
    <cellStyle name="SAPBEXaggData 5 3" xfId="1074" xr:uid="{991BE248-7371-4BA3-A823-F7501D1D7B5F}"/>
    <cellStyle name="SAPBEXaggData 6" xfId="349" xr:uid="{85DC0CDC-78FA-43BA-A320-D0CCD9F21A8E}"/>
    <cellStyle name="SAPBEXaggData 6 2" xfId="697" xr:uid="{05885C85-674D-4872-91AF-03B906EC4006}"/>
    <cellStyle name="SAPBEXaggData 6 3" xfId="924" xr:uid="{4F1AE015-C56A-4EFB-A2DA-D092442B2AB4}"/>
    <cellStyle name="SAPBEXaggData 7" xfId="661" xr:uid="{F2F25807-0C82-4EC5-8F0F-93C239C015D6}"/>
    <cellStyle name="SAPBEXaggData 8" xfId="883" xr:uid="{C394CB89-DC1A-43B1-804A-F991F14163EA}"/>
    <cellStyle name="SAPBEXaggDataEmph" xfId="285" xr:uid="{EB39777D-4ED1-4C79-B555-58EB83DDDFB2}"/>
    <cellStyle name="SAPBEXaggDataEmph 2" xfId="531" xr:uid="{16CD22CB-B00F-4116-A992-2F05BE54B526}"/>
    <cellStyle name="SAPBEXaggDataEmph 2 2" xfId="766" xr:uid="{1171352C-AA47-4EDE-9686-7D6F2E2F4829}"/>
    <cellStyle name="SAPBEXaggDataEmph 2 3" xfId="1002" xr:uid="{2D096550-C076-45F3-91BA-51800DC4EB2C}"/>
    <cellStyle name="SAPBEXaggDataEmph 3" xfId="558" xr:uid="{034E3749-F226-4763-8702-C1E9EE6C9A09}"/>
    <cellStyle name="SAPBEXaggDataEmph 3 2" xfId="791" xr:uid="{F8DF847B-3EB1-482B-BF98-6C52F8D36606}"/>
    <cellStyle name="SAPBEXaggDataEmph 3 3" xfId="1029" xr:uid="{7C749870-5EA3-4498-B916-0AD1DB86CB67}"/>
    <cellStyle name="SAPBEXaggDataEmph 4" xfId="604" xr:uid="{052A2C66-9F06-4C76-B680-BFE26CB7F0DB}"/>
    <cellStyle name="SAPBEXaggDataEmph 4 2" xfId="831" xr:uid="{0D9EDB98-0334-4BA6-A549-E68C227C0609}"/>
    <cellStyle name="SAPBEXaggDataEmph 4 3" xfId="1075" xr:uid="{91C5ECD1-4CDB-4B9A-A91B-9C0B638D73C9}"/>
    <cellStyle name="SAPBEXaggDataEmph 5" xfId="662" xr:uid="{689C304A-934F-4603-91D4-441EF72E4BB6}"/>
    <cellStyle name="SAPBEXaggDataEmph 6" xfId="884" xr:uid="{E307C6B6-02ED-4FE1-84F4-2DA94346810B}"/>
    <cellStyle name="SAPBEXaggItem" xfId="286" xr:uid="{AB757CB8-DF65-4782-89B3-F9F3D29D13AF}"/>
    <cellStyle name="SAPBEXaggItem 2" xfId="435" xr:uid="{EE323012-F6A1-427D-9EF0-0ECBDB0E59C3}"/>
    <cellStyle name="SAPBEXaggItem 2 2" xfId="746" xr:uid="{383E1D94-BD9F-4AC3-9B33-94A770AD1548}"/>
    <cellStyle name="SAPBEXaggItem 2 3" xfId="979" xr:uid="{49FBCE66-2924-4345-AA18-A7E0E76DE53D}"/>
    <cellStyle name="SAPBEXaggItem 3" xfId="385" xr:uid="{BBE7D13B-7C12-4855-8CB1-1A9DF4540A5E}"/>
    <cellStyle name="SAPBEXaggItem 3 2" xfId="723" xr:uid="{B2890BAB-EC7C-4F76-B84F-45D85D039221}"/>
    <cellStyle name="SAPBEXaggItem 3 3" xfId="953" xr:uid="{F9947073-417B-4B3C-8A15-492E69887A37}"/>
    <cellStyle name="SAPBEXaggItem 4" xfId="559" xr:uid="{AA601666-0CBD-4573-B906-4EBB8FB0E8F6}"/>
    <cellStyle name="SAPBEXaggItem 4 2" xfId="792" xr:uid="{9320124D-4977-49ED-995E-9C740716AB9B}"/>
    <cellStyle name="SAPBEXaggItem 4 3" xfId="1030" xr:uid="{FB99B3D7-5A64-4520-B95D-3C4D7C001463}"/>
    <cellStyle name="SAPBEXaggItem 5" xfId="605" xr:uid="{A71B93D2-7037-4BA4-8DD8-A2A37C1049E2}"/>
    <cellStyle name="SAPBEXaggItem 5 2" xfId="832" xr:uid="{DEBD9551-3EF6-491B-B47A-A32B93E1F7A5}"/>
    <cellStyle name="SAPBEXaggItem 5 3" xfId="1076" xr:uid="{3814DB92-3F83-4069-861C-440A5942FBF0}"/>
    <cellStyle name="SAPBEXaggItem 6" xfId="350" xr:uid="{36A8BD09-039D-406C-9B06-F25803061141}"/>
    <cellStyle name="SAPBEXaggItem 6 2" xfId="698" xr:uid="{32C2C334-F859-458F-8974-E0B6C1D2150D}"/>
    <cellStyle name="SAPBEXaggItem 6 3" xfId="925" xr:uid="{0D473F78-0338-42B5-832C-014688B6C4B0}"/>
    <cellStyle name="SAPBEXaggItem 7" xfId="663" xr:uid="{CA3C46EA-F924-4EDE-AFB9-648549EE91A3}"/>
    <cellStyle name="SAPBEXaggItem 8" xfId="885" xr:uid="{8499BA93-A9F4-4025-9A57-2B97C1C5AF90}"/>
    <cellStyle name="SAPBEXaggItemX" xfId="287" xr:uid="{C337331B-48D2-4784-AA73-8EC6FF2482A3}"/>
    <cellStyle name="SAPBEXaggItemX 2" xfId="532" xr:uid="{FCE6BBCD-453D-4E5B-87D5-630AB6E90D77}"/>
    <cellStyle name="SAPBEXaggItemX 2 2" xfId="767" xr:uid="{A7C80075-1BBF-46B2-B471-1BF0373B518D}"/>
    <cellStyle name="SAPBEXaggItemX 2 3" xfId="1003" xr:uid="{85D14D15-2B0E-4736-A840-0883C49399B3}"/>
    <cellStyle name="SAPBEXaggItemX 3" xfId="560" xr:uid="{E1D9AC43-A93D-4A9B-BB2D-1A1EB9825466}"/>
    <cellStyle name="SAPBEXaggItemX 3 2" xfId="793" xr:uid="{30DF20EF-BA24-4B5F-900F-D4446E1F4697}"/>
    <cellStyle name="SAPBEXaggItemX 3 3" xfId="1031" xr:uid="{0FC0F8CB-D97F-4EDB-A423-8DE0CFAB89A4}"/>
    <cellStyle name="SAPBEXaggItemX 4" xfId="606" xr:uid="{463D3C79-0FAC-45F3-962A-2DD634075641}"/>
    <cellStyle name="SAPBEXaggItemX 4 2" xfId="833" xr:uid="{9B063AEF-41A0-45DB-BE56-D454926518BC}"/>
    <cellStyle name="SAPBEXaggItemX 4 3" xfId="1077" xr:uid="{B9BFD7A6-3430-4040-B656-9F17F2D2ABB5}"/>
    <cellStyle name="SAPBEXaggItemX 5" xfId="664" xr:uid="{2EA04590-73D1-4951-913B-72A5CF09AE63}"/>
    <cellStyle name="SAPBEXaggItemX 6" xfId="886" xr:uid="{E8B15F53-1C9A-4743-8AB5-C3632F844C9B}"/>
    <cellStyle name="SAPBEXchaText" xfId="150" xr:uid="{1F1D50AF-F11B-4896-A91C-33718CDF0AC3}"/>
    <cellStyle name="SAPBEXchaText 2" xfId="429" xr:uid="{6A746B53-6802-4798-BE91-9E763B53B839}"/>
    <cellStyle name="SAPBEXchaText 2 2" xfId="742" xr:uid="{8AB457BE-F6B3-4AEB-99AF-A304AEDB92E7}"/>
    <cellStyle name="SAPBEXchaText 2 3" xfId="975" xr:uid="{EA900DA6-C0D0-4A72-A8BE-64F3FF209375}"/>
    <cellStyle name="SAPBEXchaText 3" xfId="386" xr:uid="{2E909AE7-7EA2-4EEE-A39D-B11341C528F3}"/>
    <cellStyle name="SAPBEXchaText 3 2" xfId="724" xr:uid="{2567FEFF-D085-472A-AEFB-CE68AFBAB0C3}"/>
    <cellStyle name="SAPBEXchaText 3 3" xfId="954" xr:uid="{B18B14F4-416D-406E-A027-EA53ED37B00E}"/>
    <cellStyle name="SAPBEXchaText 4" xfId="550" xr:uid="{424BC0B7-B7F8-4D83-A3BB-283030930C8F}"/>
    <cellStyle name="SAPBEXchaText 4 2" xfId="783" xr:uid="{46A64B45-6AC9-4ECA-98FF-BB85C46E9689}"/>
    <cellStyle name="SAPBEXchaText 4 3" xfId="1021" xr:uid="{4BB9DE20-3B28-4FD2-ABDE-7FF6A125C69D}"/>
    <cellStyle name="SAPBEXchaText 5" xfId="594" xr:uid="{5BD31143-84D4-42C0-8C29-2F57937C78C4}"/>
    <cellStyle name="SAPBEXchaText 5 2" xfId="827" xr:uid="{E4178277-1329-41DA-8DBA-E322F43ED2C7}"/>
    <cellStyle name="SAPBEXchaText 5 3" xfId="1065" xr:uid="{CB5D9B50-F252-475D-BD30-162860A3C734}"/>
    <cellStyle name="SAPBEXchaText 6" xfId="351" xr:uid="{CA69FF89-0995-4E6F-A346-906BE69352D8}"/>
    <cellStyle name="SAPBEXchaText 6 2" xfId="699" xr:uid="{06601B46-EC07-4017-A359-1AE99924D34D}"/>
    <cellStyle name="SAPBEXchaText 6 3" xfId="926" xr:uid="{FE4A5766-CD04-4490-9CD7-E85E04B61E00}"/>
    <cellStyle name="SAPBEXchaText 7" xfId="654" xr:uid="{B726B584-0BE2-4A25-A674-F76621E92638}"/>
    <cellStyle name="SAPBEXchaText 8" xfId="876" xr:uid="{E2F75231-6B33-4F10-857F-1C599884818C}"/>
    <cellStyle name="SAPBEXexcBad7" xfId="288" xr:uid="{FBC314D5-B9BA-4E23-83B0-5E85CFEB8C7D}"/>
    <cellStyle name="SAPBEXexcBad7 2" xfId="436" xr:uid="{3BD85994-1645-4DF5-A41D-272985297FD3}"/>
    <cellStyle name="SAPBEXexcBad7 2 2" xfId="747" xr:uid="{5B48ADC3-6EBB-4694-A97C-62B1C7F0E15B}"/>
    <cellStyle name="SAPBEXexcBad7 2 3" xfId="980" xr:uid="{C3866ED0-A1E5-4B2E-A954-B5996079D8C9}"/>
    <cellStyle name="SAPBEXexcBad7 3" xfId="387" xr:uid="{78E33BD5-DCDE-47AF-9BAA-74001CFD01D8}"/>
    <cellStyle name="SAPBEXexcBad7 3 2" xfId="725" xr:uid="{96049325-D574-4045-AC84-8CE32C473307}"/>
    <cellStyle name="SAPBEXexcBad7 3 3" xfId="955" xr:uid="{BB238631-78C0-4B23-8265-F4E11A2A9502}"/>
    <cellStyle name="SAPBEXexcBad7 4" xfId="561" xr:uid="{B915073D-A48A-44F9-87D1-FA12D23F2767}"/>
    <cellStyle name="SAPBEXexcBad7 4 2" xfId="794" xr:uid="{2CC8911E-F3B2-46EB-BA53-0CA3C42B73F2}"/>
    <cellStyle name="SAPBEXexcBad7 4 3" xfId="1032" xr:uid="{F226F70E-A1BA-4968-A3CB-D71E36A38E65}"/>
    <cellStyle name="SAPBEXexcBad7 5" xfId="607" xr:uid="{C0C25FB6-227E-4A0E-8916-253C6B4D80FE}"/>
    <cellStyle name="SAPBEXexcBad7 5 2" xfId="834" xr:uid="{5C15BE06-07D4-47EF-A5EE-F19F67776EF0}"/>
    <cellStyle name="SAPBEXexcBad7 5 3" xfId="1078" xr:uid="{AFE5E8A2-DFB3-4CA8-8C7F-B3454476B3CE}"/>
    <cellStyle name="SAPBEXexcBad7 6" xfId="352" xr:uid="{F4F07148-FC61-4E0E-ACF3-84785583A676}"/>
    <cellStyle name="SAPBEXexcBad7 6 2" xfId="700" xr:uid="{D944E47D-C6DF-4AEC-8901-F6CA4555D2EF}"/>
    <cellStyle name="SAPBEXexcBad7 6 3" xfId="927" xr:uid="{15A83C97-97E9-4FFF-B720-E2F0BDB8110A}"/>
    <cellStyle name="SAPBEXexcBad7 7" xfId="665" xr:uid="{F197D12E-DB8D-4F6A-B802-4B0F79E0C347}"/>
    <cellStyle name="SAPBEXexcBad7 8" xfId="887" xr:uid="{4783920C-1914-4AF7-B416-E0DD7A1FCD8B}"/>
    <cellStyle name="SAPBEXexcBad8" xfId="289" xr:uid="{859ACC18-D603-45DD-82DF-9C5A4396C7D1}"/>
    <cellStyle name="SAPBEXexcBad8 2" xfId="437" xr:uid="{887D8E58-A214-432C-89BE-A1375285DFC0}"/>
    <cellStyle name="SAPBEXexcBad8 2 2" xfId="748" xr:uid="{8CE1DC8F-DC16-4DA6-AA41-5888091554B6}"/>
    <cellStyle name="SAPBEXexcBad8 2 3" xfId="981" xr:uid="{31F65199-FCBB-46D2-A1BD-367865816210}"/>
    <cellStyle name="SAPBEXexcBad8 3" xfId="388" xr:uid="{A00F9CFE-F4E8-4C4C-B4BB-C3924ED1B17D}"/>
    <cellStyle name="SAPBEXexcBad8 3 2" xfId="726" xr:uid="{66C346BB-4EA8-4B51-9A00-FAE016B2BC28}"/>
    <cellStyle name="SAPBEXexcBad8 3 3" xfId="956" xr:uid="{EC9ED9B4-03F7-4C2C-89D0-1AE0E6E668DE}"/>
    <cellStyle name="SAPBEXexcBad8 4" xfId="562" xr:uid="{CB541A44-828C-47E8-B12F-F51DD559A4DC}"/>
    <cellStyle name="SAPBEXexcBad8 4 2" xfId="795" xr:uid="{B32CA323-38C6-4682-A7CB-87EBFEF470E2}"/>
    <cellStyle name="SAPBEXexcBad8 4 3" xfId="1033" xr:uid="{D2879099-4B44-48BE-9E3C-F8CBFF3B5583}"/>
    <cellStyle name="SAPBEXexcBad8 5" xfId="608" xr:uid="{F024AE94-44F6-4397-A51D-E3DA1637720F}"/>
    <cellStyle name="SAPBEXexcBad8 5 2" xfId="835" xr:uid="{ADDF2661-2CF6-4451-BD40-11C1BD64E24B}"/>
    <cellStyle name="SAPBEXexcBad8 5 3" xfId="1079" xr:uid="{04768C30-AEE6-4662-B8D8-5166C5CF4C93}"/>
    <cellStyle name="SAPBEXexcBad8 6" xfId="353" xr:uid="{667DB521-9EA0-4572-B99F-E621E2B594B9}"/>
    <cellStyle name="SAPBEXexcBad8 6 2" xfId="701" xr:uid="{86785A92-7B13-4C83-AC0C-BAEEA73CA3F1}"/>
    <cellStyle name="SAPBEXexcBad8 6 3" xfId="928" xr:uid="{16D8608F-6C98-48C5-83EA-4011264C650B}"/>
    <cellStyle name="SAPBEXexcBad8 7" xfId="666" xr:uid="{2E4FB4F6-D68B-4F48-8DA4-3FB6068F4DE5}"/>
    <cellStyle name="SAPBEXexcBad8 8" xfId="888" xr:uid="{95E7CB1F-4853-43B2-B2BA-19A35C0D8D32}"/>
    <cellStyle name="SAPBEXexcBad9" xfId="290" xr:uid="{D169D0D9-04BD-41E0-A387-6A7B8BEE6852}"/>
    <cellStyle name="SAPBEXexcBad9 2" xfId="438" xr:uid="{B2A8F1E9-5C3D-4CC6-A7F1-C339EC6DC318}"/>
    <cellStyle name="SAPBEXexcBad9 2 2" xfId="982" xr:uid="{CB41CF12-CC1A-456E-ACF8-8B1D6C12222E}"/>
    <cellStyle name="SAPBEXexcBad9 3" xfId="389" xr:uid="{BDA9FC82-5670-4D55-9F69-DBA8A4DF0E34}"/>
    <cellStyle name="SAPBEXexcBad9 3 2" xfId="957" xr:uid="{6B882791-B83B-4E59-9DE8-CC6A787154A7}"/>
    <cellStyle name="SAPBEXexcBad9 4" xfId="595" xr:uid="{41D4F65D-8AA2-46BA-B7BE-0D9B5431F2D0}"/>
    <cellStyle name="SAPBEXexcBad9 4 2" xfId="1066" xr:uid="{EDF57FF2-6235-434A-B535-62BBA973AB5D}"/>
    <cellStyle name="SAPBEXexcBad9 5" xfId="609" xr:uid="{E5939BC2-B840-4B89-9239-0ACDB3D2F3F3}"/>
    <cellStyle name="SAPBEXexcBad9 5 2" xfId="1080" xr:uid="{57082E72-3D8B-4460-91DD-6EEC45F8D3A8}"/>
    <cellStyle name="SAPBEXexcBad9 6" xfId="354" xr:uid="{B19A6074-D5AE-4510-8DD2-0C20FE803591}"/>
    <cellStyle name="SAPBEXexcBad9 6 2" xfId="929" xr:uid="{1EC9B806-1AB4-4974-8C49-8E0FA354C524}"/>
    <cellStyle name="SAPBEXexcBad9 7" xfId="889" xr:uid="{97054A80-9696-4184-A5FE-3F7AE3287FB4}"/>
    <cellStyle name="SAPBEXexcCritical4" xfId="291" xr:uid="{F1CA7AAB-D7ED-4D2E-9553-60B7BC64F8E8}"/>
    <cellStyle name="SAPBEXexcCritical4 2" xfId="439" xr:uid="{FC6C0EAD-BF37-4E02-940B-FC35CA85B576}"/>
    <cellStyle name="SAPBEXexcCritical4 2 2" xfId="749" xr:uid="{C9DECB88-9657-4A8C-A5F4-F347FB7D1C43}"/>
    <cellStyle name="SAPBEXexcCritical4 2 3" xfId="983" xr:uid="{4E4B0590-994C-4213-A4E4-600499BD2948}"/>
    <cellStyle name="SAPBEXexcCritical4 3" xfId="390" xr:uid="{779ED103-91C9-4AC7-88DF-4CC8B8147408}"/>
    <cellStyle name="SAPBEXexcCritical4 3 2" xfId="727" xr:uid="{E12CD413-AE53-437B-81A8-782B91E20480}"/>
    <cellStyle name="SAPBEXexcCritical4 3 3" xfId="958" xr:uid="{C05C6A3A-10A1-43DC-8BE5-4B43D284045D}"/>
    <cellStyle name="SAPBEXexcCritical4 4" xfId="563" xr:uid="{1A5285BA-620E-4FA7-9DB4-17FFA8CDC83C}"/>
    <cellStyle name="SAPBEXexcCritical4 4 2" xfId="796" xr:uid="{262A3565-88DF-4A5E-B159-431B77CCEE45}"/>
    <cellStyle name="SAPBEXexcCritical4 4 3" xfId="1034" xr:uid="{24D22F0A-7107-4E18-9C0E-3B9D5E658F2D}"/>
    <cellStyle name="SAPBEXexcCritical4 5" xfId="610" xr:uid="{C48A20FA-B180-4822-A597-7BD748E31A2B}"/>
    <cellStyle name="SAPBEXexcCritical4 5 2" xfId="836" xr:uid="{7CD5A374-266F-4089-AAF1-3627E09711EE}"/>
    <cellStyle name="SAPBEXexcCritical4 5 3" xfId="1081" xr:uid="{9C287E3C-5810-4054-960B-9F9D8E31DC61}"/>
    <cellStyle name="SAPBEXexcCritical4 6" xfId="355" xr:uid="{15432F98-561B-49A4-B7CB-69BF417F6167}"/>
    <cellStyle name="SAPBEXexcCritical4 6 2" xfId="702" xr:uid="{F0023D74-8213-424B-A04B-7FDEAEF79AE3}"/>
    <cellStyle name="SAPBEXexcCritical4 6 3" xfId="930" xr:uid="{B1E29CAE-FE5A-4564-868D-94EA3705908A}"/>
    <cellStyle name="SAPBEXexcCritical4 7" xfId="667" xr:uid="{51846518-29D6-436B-95F0-5005815491B1}"/>
    <cellStyle name="SAPBEXexcCritical4 8" xfId="890" xr:uid="{2A9451C9-519B-44CE-AA1D-7F7BD01E479E}"/>
    <cellStyle name="SAPBEXexcCritical5" xfId="292" xr:uid="{1D3E2FE6-6F64-4EC5-BFEE-06233F5E76F8}"/>
    <cellStyle name="SAPBEXexcCritical5 2" xfId="440" xr:uid="{C425707C-E8D0-4C03-9204-5ED6B9A75493}"/>
    <cellStyle name="SAPBEXexcCritical5 2 2" xfId="750" xr:uid="{908DA418-27A2-4CB4-A248-F01AA9E867DD}"/>
    <cellStyle name="SAPBEXexcCritical5 2 3" xfId="984" xr:uid="{F24822A9-04C9-4A5C-A965-E12D41E48E5E}"/>
    <cellStyle name="SAPBEXexcCritical5 3" xfId="391" xr:uid="{6937B168-AF04-4AA6-B239-3B92296AA7AA}"/>
    <cellStyle name="SAPBEXexcCritical5 3 2" xfId="728" xr:uid="{CAC8591B-76A7-490B-955E-543A303C352E}"/>
    <cellStyle name="SAPBEXexcCritical5 3 3" xfId="959" xr:uid="{51098D68-8DE1-4E27-9F72-D601F8F5CCE6}"/>
    <cellStyle name="SAPBEXexcCritical5 4" xfId="564" xr:uid="{0E12101F-01BC-4575-9342-3C602258BC26}"/>
    <cellStyle name="SAPBEXexcCritical5 4 2" xfId="797" xr:uid="{C8E51AF8-F237-4832-9996-2C7A3AA02C55}"/>
    <cellStyle name="SAPBEXexcCritical5 4 3" xfId="1035" xr:uid="{68345DB2-8F27-48FC-AC30-1EA3692F71E9}"/>
    <cellStyle name="SAPBEXexcCritical5 5" xfId="611" xr:uid="{EECD8AEF-6814-4B71-B0CA-B6EEA9EF2950}"/>
    <cellStyle name="SAPBEXexcCritical5 5 2" xfId="837" xr:uid="{037D1D36-1319-4EAF-90CC-0516D0CB9782}"/>
    <cellStyle name="SAPBEXexcCritical5 5 3" xfId="1082" xr:uid="{6C7BBE74-B6F0-40D4-BBB4-DFFA800AF724}"/>
    <cellStyle name="SAPBEXexcCritical5 6" xfId="356" xr:uid="{BC5B0BF1-1FB9-4769-AFCA-31CF71F2DA2D}"/>
    <cellStyle name="SAPBEXexcCritical5 6 2" xfId="703" xr:uid="{BBFF0F37-58D3-4075-9EE9-5D87E5397A98}"/>
    <cellStyle name="SAPBEXexcCritical5 6 3" xfId="931" xr:uid="{DC9F21E1-697E-4481-A9DB-B6024E4DA310}"/>
    <cellStyle name="SAPBEXexcCritical5 7" xfId="668" xr:uid="{CD31F201-8A88-48EE-80C6-40FA0CE0D1DB}"/>
    <cellStyle name="SAPBEXexcCritical5 8" xfId="891" xr:uid="{2563ADE1-76B0-45C2-8EB3-026B4BD39501}"/>
    <cellStyle name="SAPBEXexcCritical6" xfId="293" xr:uid="{8EA5EE78-5E76-4E9A-A460-12FDDA301AE1}"/>
    <cellStyle name="SAPBEXexcCritical6 2" xfId="441" xr:uid="{492C39D5-BE3A-49A8-A21C-8CDE3007EA57}"/>
    <cellStyle name="SAPBEXexcCritical6 2 2" xfId="751" xr:uid="{0B444CA6-B135-4FCB-ABF5-BD1AA5811443}"/>
    <cellStyle name="SAPBEXexcCritical6 2 3" xfId="985" xr:uid="{66F5B09E-22C9-445B-BBF3-DCFBBCADAB5B}"/>
    <cellStyle name="SAPBEXexcCritical6 3" xfId="392" xr:uid="{6C3CA97E-3550-461D-B674-9924D982BB63}"/>
    <cellStyle name="SAPBEXexcCritical6 3 2" xfId="729" xr:uid="{CF030C04-360E-4F08-9250-D9F51BA9D110}"/>
    <cellStyle name="SAPBEXexcCritical6 3 3" xfId="960" xr:uid="{E65F67C2-D957-4D43-B1C7-E5C40BED43BF}"/>
    <cellStyle name="SAPBEXexcCritical6 4" xfId="565" xr:uid="{21E5269F-7021-49C8-80B1-EAE5892A4EF8}"/>
    <cellStyle name="SAPBEXexcCritical6 4 2" xfId="798" xr:uid="{326BC5A6-298B-4B87-99C1-4D187975E1B4}"/>
    <cellStyle name="SAPBEXexcCritical6 4 3" xfId="1036" xr:uid="{FB3462B2-DA9D-46F1-B976-DD2CC09D8302}"/>
    <cellStyle name="SAPBEXexcCritical6 5" xfId="612" xr:uid="{2740EC1B-45FC-4031-AE5C-AF3A83C2D9D7}"/>
    <cellStyle name="SAPBEXexcCritical6 5 2" xfId="838" xr:uid="{9BFF3C6C-E5BC-4D95-B2E1-5095B8934700}"/>
    <cellStyle name="SAPBEXexcCritical6 5 3" xfId="1083" xr:uid="{4C99F4B3-6C06-4F7B-B400-619E06A4B25A}"/>
    <cellStyle name="SAPBEXexcCritical6 6" xfId="357" xr:uid="{26E7A94F-B6A8-4890-9660-A36DB39C900E}"/>
    <cellStyle name="SAPBEXexcCritical6 6 2" xfId="704" xr:uid="{5B76C389-FCBD-4C63-B08D-E8B4ECD5B844}"/>
    <cellStyle name="SAPBEXexcCritical6 6 3" xfId="932" xr:uid="{5508586F-8F98-4B28-A577-F655DC934841}"/>
    <cellStyle name="SAPBEXexcCritical6 7" xfId="669" xr:uid="{63C78114-3EEF-4E6F-96DD-E8959854DDDE}"/>
    <cellStyle name="SAPBEXexcCritical6 8" xfId="892" xr:uid="{843A36A2-2301-4574-8913-569A62993C47}"/>
    <cellStyle name="SAPBEXexcGood1" xfId="294" xr:uid="{42C01E99-0805-4B00-B438-3BF4D3291C92}"/>
    <cellStyle name="SAPBEXexcGood1 2" xfId="442" xr:uid="{78060011-2C6D-499E-8DFC-ABA4CDE0C3F8}"/>
    <cellStyle name="SAPBEXexcGood1 2 2" xfId="752" xr:uid="{D601A6E0-F008-4C28-9F08-72E43BE5BB3A}"/>
    <cellStyle name="SAPBEXexcGood1 2 3" xfId="986" xr:uid="{E2EA612E-9ADC-4C80-9A75-F14191FB9500}"/>
    <cellStyle name="SAPBEXexcGood1 3" xfId="393" xr:uid="{C037B12C-964D-4AA2-AC16-1A1AA97DC932}"/>
    <cellStyle name="SAPBEXexcGood1 3 2" xfId="730" xr:uid="{670CEF36-B8C3-4A1D-A8AF-E24F3F5F5275}"/>
    <cellStyle name="SAPBEXexcGood1 3 3" xfId="961" xr:uid="{25527DF9-CBF7-46F9-841C-51B82A27BBCD}"/>
    <cellStyle name="SAPBEXexcGood1 4" xfId="566" xr:uid="{5839E1DF-1686-4BEF-95C3-F411F947E54A}"/>
    <cellStyle name="SAPBEXexcGood1 4 2" xfId="799" xr:uid="{86FFD124-E414-457A-812A-7A011BD6C6BF}"/>
    <cellStyle name="SAPBEXexcGood1 4 3" xfId="1037" xr:uid="{132AE245-F2B9-42D9-B289-F50AF63939B1}"/>
    <cellStyle name="SAPBEXexcGood1 5" xfId="613" xr:uid="{BC410072-331A-4CFB-9874-256142CB63A3}"/>
    <cellStyle name="SAPBEXexcGood1 5 2" xfId="839" xr:uid="{157F0B98-7EA4-4B0F-9B95-250CE8490F69}"/>
    <cellStyle name="SAPBEXexcGood1 5 3" xfId="1084" xr:uid="{C4ECE5BE-012B-492D-BA58-E4D8E1462B44}"/>
    <cellStyle name="SAPBEXexcGood1 6" xfId="358" xr:uid="{9BD420E1-4B1A-4B64-BC52-3BA830B8963D}"/>
    <cellStyle name="SAPBEXexcGood1 6 2" xfId="705" xr:uid="{6042274A-F203-4ED9-8172-84D8084B9D97}"/>
    <cellStyle name="SAPBEXexcGood1 6 3" xfId="933" xr:uid="{9D8CD700-C253-48ED-9E46-5553DF0551C5}"/>
    <cellStyle name="SAPBEXexcGood1 7" xfId="670" xr:uid="{B978DB17-1055-4D57-B644-BCE6F855A11C}"/>
    <cellStyle name="SAPBEXexcGood1 8" xfId="893" xr:uid="{43DF1069-8384-43BB-8EEA-AB0B136CA449}"/>
    <cellStyle name="SAPBEXexcGood2" xfId="295" xr:uid="{34CCF9E3-250F-4332-9806-1981F381F5D6}"/>
    <cellStyle name="SAPBEXexcGood2 2" xfId="443" xr:uid="{262F3AD3-7175-4598-9860-DCCDBEBA2130}"/>
    <cellStyle name="SAPBEXexcGood2 2 2" xfId="753" xr:uid="{218E312B-183B-4C46-9299-2E61890A2729}"/>
    <cellStyle name="SAPBEXexcGood2 2 3" xfId="987" xr:uid="{238A5274-FA3C-4534-8DE6-E6975E05D627}"/>
    <cellStyle name="SAPBEXexcGood2 3" xfId="394" xr:uid="{FECFC16B-49EC-47AB-A735-3AC1BC803D96}"/>
    <cellStyle name="SAPBEXexcGood2 3 2" xfId="731" xr:uid="{5CB74435-495E-4BCA-9960-A61DA8B36D3F}"/>
    <cellStyle name="SAPBEXexcGood2 3 3" xfId="962" xr:uid="{9DBD6252-939C-486E-9F0A-85049E9461D8}"/>
    <cellStyle name="SAPBEXexcGood2 4" xfId="567" xr:uid="{26459A0D-3D6A-40E4-A28E-B0E016C38B54}"/>
    <cellStyle name="SAPBEXexcGood2 4 2" xfId="800" xr:uid="{B5AC8179-388B-442A-8CC9-FF9C959F4897}"/>
    <cellStyle name="SAPBEXexcGood2 4 3" xfId="1038" xr:uid="{9FB72AD5-5D0E-45D9-8C90-52C007AAFCA0}"/>
    <cellStyle name="SAPBEXexcGood2 5" xfId="614" xr:uid="{073AACFD-E1CB-43D6-A2F5-4B37CDEE5D54}"/>
    <cellStyle name="SAPBEXexcGood2 5 2" xfId="840" xr:uid="{21FA240E-6F21-4AA9-B559-92CE9A43E2CF}"/>
    <cellStyle name="SAPBEXexcGood2 5 3" xfId="1085" xr:uid="{B4084EA1-7CB0-4D93-8619-16E643282463}"/>
    <cellStyle name="SAPBEXexcGood2 6" xfId="359" xr:uid="{687471D4-C90C-4753-BFB1-5FA2FD81FA60}"/>
    <cellStyle name="SAPBEXexcGood2 6 2" xfId="706" xr:uid="{16680590-E535-44C3-B901-885057F70481}"/>
    <cellStyle name="SAPBEXexcGood2 6 3" xfId="934" xr:uid="{B39851BB-2CEC-496B-B58A-A186F73F5ED2}"/>
    <cellStyle name="SAPBEXexcGood2 7" xfId="671" xr:uid="{017991C0-0D63-4CD3-ABDE-6C81C31C21E6}"/>
    <cellStyle name="SAPBEXexcGood2 8" xfId="894" xr:uid="{0CA6A1A7-D2BC-481C-91F1-23086E688CA5}"/>
    <cellStyle name="SAPBEXexcGood3" xfId="296" xr:uid="{7E7D3CE5-526A-483F-8E55-DF2E47BC1E7A}"/>
    <cellStyle name="SAPBEXexcGood3 2" xfId="444" xr:uid="{AD988AD1-6E10-4C75-B931-F43EED92C851}"/>
    <cellStyle name="SAPBEXexcGood3 2 2" xfId="754" xr:uid="{09DA074B-5B8F-4E33-A8AA-72CF6561065C}"/>
    <cellStyle name="SAPBEXexcGood3 2 3" xfId="988" xr:uid="{9B0039F5-6FE0-44F7-A9B5-47EBD5FA7687}"/>
    <cellStyle name="SAPBEXexcGood3 3" xfId="395" xr:uid="{B27656A8-B364-4642-9B30-8805549821D6}"/>
    <cellStyle name="SAPBEXexcGood3 3 2" xfId="732" xr:uid="{DDE9EC80-D7FD-413C-9BFC-6CA6084C891E}"/>
    <cellStyle name="SAPBEXexcGood3 3 3" xfId="963" xr:uid="{5D04DE88-EF8D-4CEF-B556-82394DB1ABE0}"/>
    <cellStyle name="SAPBEXexcGood3 4" xfId="568" xr:uid="{0DADA429-FF86-4359-84A0-E11C2A7BB823}"/>
    <cellStyle name="SAPBEXexcGood3 4 2" xfId="801" xr:uid="{C9E03CF2-0A71-4CE7-AFB9-4325F8B0098F}"/>
    <cellStyle name="SAPBEXexcGood3 4 3" xfId="1039" xr:uid="{7C9D75A1-09E4-47B9-8F37-C2A82BC84026}"/>
    <cellStyle name="SAPBEXexcGood3 5" xfId="615" xr:uid="{AA532322-0254-44E6-BBB2-6BE46DF7C9B5}"/>
    <cellStyle name="SAPBEXexcGood3 5 2" xfId="841" xr:uid="{F3735C7B-6B00-4EBD-83B8-A792EFD3D4FA}"/>
    <cellStyle name="SAPBEXexcGood3 5 3" xfId="1086" xr:uid="{AA0CEB7F-CBF1-4E5C-AD13-F1C345CE84D7}"/>
    <cellStyle name="SAPBEXexcGood3 6" xfId="360" xr:uid="{60B719FA-28C3-418A-ACAF-4A5B853BC1B2}"/>
    <cellStyle name="SAPBEXexcGood3 6 2" xfId="707" xr:uid="{4E635E0A-0BD0-4E99-920C-7041989EED05}"/>
    <cellStyle name="SAPBEXexcGood3 6 3" xfId="935" xr:uid="{65FF2B43-A8F1-4705-B036-7785B3C2734F}"/>
    <cellStyle name="SAPBEXexcGood3 7" xfId="672" xr:uid="{0E7EE673-6150-4126-8B7B-44BB5F96A067}"/>
    <cellStyle name="SAPBEXexcGood3 8" xfId="895" xr:uid="{7E151232-E5A8-44DB-ABFA-2C05B18B4995}"/>
    <cellStyle name="SAPBEXfilterDrill" xfId="297" xr:uid="{1CED3EDA-8951-4AF5-BE95-250C63A91124}"/>
    <cellStyle name="SAPBEXfilterDrill 2" xfId="445" xr:uid="{BD78DC27-30AF-499B-9310-4C8F63C32E09}"/>
    <cellStyle name="SAPBEXfilterDrill 2 2" xfId="989" xr:uid="{9DEE28A3-CA8A-4A22-88F0-FEC754D2B99E}"/>
    <cellStyle name="SAPBEXfilterDrill 3" xfId="396" xr:uid="{307B1EB2-7EFD-40DC-BECD-03682541F6B8}"/>
    <cellStyle name="SAPBEXfilterDrill 3 2" xfId="964" xr:uid="{6CCC471F-D193-4036-BE81-8CEFEA9BB1AC}"/>
    <cellStyle name="SAPBEXfilterDrill 4" xfId="596" xr:uid="{06C5016D-17D8-4EC3-AE47-64FEED13AEEE}"/>
    <cellStyle name="SAPBEXfilterDrill 4 2" xfId="1067" xr:uid="{E6C1E960-3E1D-497F-9450-E7CD5D5C68AE}"/>
    <cellStyle name="SAPBEXfilterDrill 5" xfId="616" xr:uid="{866ED6BD-50E9-46C6-97D3-0CD9DE4E6892}"/>
    <cellStyle name="SAPBEXfilterDrill 5 2" xfId="1087" xr:uid="{E8300B23-82DA-42B6-A7F9-092FFB079B1C}"/>
    <cellStyle name="SAPBEXfilterDrill 6" xfId="361" xr:uid="{BCD4A246-4A7F-44E7-A7EF-B5EA34A726CC}"/>
    <cellStyle name="SAPBEXfilterDrill 6 2" xfId="936" xr:uid="{6105E340-A52F-4D37-8071-7B1FD09AC5EB}"/>
    <cellStyle name="SAPBEXfilterDrill 7" xfId="896" xr:uid="{E348483C-68CD-4545-BB5B-87C980F11983}"/>
    <cellStyle name="SAPBEXfilterItem" xfId="298" xr:uid="{1C52B0BE-F089-4B03-862A-26DBD1D501A9}"/>
    <cellStyle name="SAPBEXfilterItem 2" xfId="533" xr:uid="{1189A6CA-C18E-425F-AE22-264FF11982B5}"/>
    <cellStyle name="SAPBEXfilterItem 2 2" xfId="1004" xr:uid="{B295907C-941D-40D3-B3F9-CF9BFAAE6FC8}"/>
    <cellStyle name="SAPBEXfilterItem 3" xfId="597" xr:uid="{D49136AE-6A2F-453C-95EA-CA6D27F30EF8}"/>
    <cellStyle name="SAPBEXfilterItem 3 2" xfId="1068" xr:uid="{21C1A399-7368-4156-8269-801660C1F7FB}"/>
    <cellStyle name="SAPBEXfilterItem 4" xfId="617" xr:uid="{92D8A92D-AE76-4F85-8D1E-ADDDA97DC73B}"/>
    <cellStyle name="SAPBEXfilterItem 4 2" xfId="1088" xr:uid="{8116BB63-F304-44C2-AD6D-15E3C726803C}"/>
    <cellStyle name="SAPBEXfilterItem 5" xfId="897" xr:uid="{C2ECD911-C4A7-43CF-B9B2-F797F5178966}"/>
    <cellStyle name="SAPBEXfilterText" xfId="299" xr:uid="{6C22FCAB-5E77-4821-80C8-189F675843D2}"/>
    <cellStyle name="SAPBEXfilterText 2" xfId="534" xr:uid="{59248766-90B7-4748-8F73-F72D1896B294}"/>
    <cellStyle name="SAPBEXfilterText 2 2" xfId="1005" xr:uid="{386991F6-0FD0-4910-B6CD-AA18D22E1545}"/>
    <cellStyle name="SAPBEXfilterText 3" xfId="598" xr:uid="{A72F49AF-C82F-4439-9E0D-F8C4CFD45EFB}"/>
    <cellStyle name="SAPBEXfilterText 3 2" xfId="1069" xr:uid="{BEA94F98-1879-4000-B21D-A201DC546F8E}"/>
    <cellStyle name="SAPBEXfilterText 4" xfId="618" xr:uid="{A4260C37-0DDD-44F8-A9E9-A45832A40372}"/>
    <cellStyle name="SAPBEXfilterText 4 2" xfId="1089" xr:uid="{1D6C8095-8EDC-4425-81A0-5CEB1200C14F}"/>
    <cellStyle name="SAPBEXfilterText 5" xfId="898" xr:uid="{6C0B09C8-5D83-45E8-A1EE-7F47BDA7F75C}"/>
    <cellStyle name="SAPBEXformats" xfId="300" xr:uid="{F6928DF7-C5CE-488A-8AED-FD0FAFA15A60}"/>
    <cellStyle name="SAPBEXformats 2" xfId="446" xr:uid="{F6633F3A-7ECE-4F2C-9B08-E1AB560F5FED}"/>
    <cellStyle name="SAPBEXformats 2 2" xfId="756" xr:uid="{625D1CE7-4E7F-43C2-9AFF-5916DF6D6B6B}"/>
    <cellStyle name="SAPBEXformats 2 3" xfId="990" xr:uid="{EA95A021-ABEC-4E9A-9CFC-867A664FF819}"/>
    <cellStyle name="SAPBEXformats 3" xfId="397" xr:uid="{EB9FB760-D23E-4636-AF40-834B98EDFD62}"/>
    <cellStyle name="SAPBEXformats 3 2" xfId="733" xr:uid="{A911FD65-FFCE-4843-8B4D-90338ED0C9CA}"/>
    <cellStyle name="SAPBEXformats 3 3" xfId="965" xr:uid="{75F7D0A1-E48E-4D83-AD08-B02841EBDC8D}"/>
    <cellStyle name="SAPBEXformats 4" xfId="569" xr:uid="{BCF467EF-B413-4860-A224-14E640BDDC7D}"/>
    <cellStyle name="SAPBEXformats 4 2" xfId="802" xr:uid="{D90FFE9F-DDC2-4F0E-B8E7-A5D5E6DAACD1}"/>
    <cellStyle name="SAPBEXformats 4 3" xfId="1040" xr:uid="{572EF20B-58FB-4B0C-BA03-9E9ED8C7523C}"/>
    <cellStyle name="SAPBEXformats 5" xfId="619" xr:uid="{336A1C95-9E37-4DC1-9075-4CC79D3771C1}"/>
    <cellStyle name="SAPBEXformats 5 2" xfId="844" xr:uid="{986A068E-D38A-4A47-9AED-062E05B2C7D0}"/>
    <cellStyle name="SAPBEXformats 5 3" xfId="1090" xr:uid="{B2A345B1-A516-478F-9EA6-3E8C076F1CC5}"/>
    <cellStyle name="SAPBEXformats 6" xfId="362" xr:uid="{F6D5292C-4334-49E9-BBE4-4376B67335DB}"/>
    <cellStyle name="SAPBEXformats 6 2" xfId="709" xr:uid="{C48857B3-A0BD-4A49-B597-5B0F1C1EAC13}"/>
    <cellStyle name="SAPBEXformats 6 3" xfId="937" xr:uid="{87EF9109-70E9-496A-8D22-983649253CE7}"/>
    <cellStyle name="SAPBEXformats 7" xfId="675" xr:uid="{9201399A-C886-4CCA-A5AF-2B82530FDBAC}"/>
    <cellStyle name="SAPBEXformats 8" xfId="899" xr:uid="{A64D254B-A2E3-48F8-8022-D9078E868EAD}"/>
    <cellStyle name="SAPBEXheaderItem" xfId="301" xr:uid="{50EDA87E-25DE-4985-8A27-49CF4249C16F}"/>
    <cellStyle name="SAPBEXheaderItem 2" xfId="447" xr:uid="{44D3C798-5296-453A-A2E3-8F452EF11B84}"/>
    <cellStyle name="SAPBEXheaderItem 2 2" xfId="991" xr:uid="{A232E012-1420-4C83-8A52-6A99F39CF638}"/>
    <cellStyle name="SAPBEXheaderItem 3" xfId="398" xr:uid="{EB00932E-D490-483C-8A79-988D5F4C9237}"/>
    <cellStyle name="SAPBEXheaderItem 3 2" xfId="966" xr:uid="{3C5CC3C0-90D4-4E8F-B40F-992030E1F25E}"/>
    <cellStyle name="SAPBEXheaderItem 4" xfId="599" xr:uid="{B207E300-47A1-4D52-8898-C73AD0314C70}"/>
    <cellStyle name="SAPBEXheaderItem 4 2" xfId="1070" xr:uid="{9D2ECE93-D10B-44D3-A43A-8B5EF6E088AB}"/>
    <cellStyle name="SAPBEXheaderItem 5" xfId="620" xr:uid="{5E5899C5-07DE-4650-B32E-E51243845DEC}"/>
    <cellStyle name="SAPBEXheaderItem 5 2" xfId="1091" xr:uid="{18BEE1E9-5140-4F09-B26B-24C5D5DECA77}"/>
    <cellStyle name="SAPBEXheaderItem 6" xfId="363" xr:uid="{C4665713-183E-480F-BBD3-7429CCE9CECE}"/>
    <cellStyle name="SAPBEXheaderItem 6 2" xfId="938" xr:uid="{B3FCD4BD-032B-4FB6-A8A4-04B111DD465A}"/>
    <cellStyle name="SAPBEXheaderItem 7" xfId="900" xr:uid="{3C354CB6-03A0-4400-80AA-47845E52107D}"/>
    <cellStyle name="SAPBEXheaderText" xfId="302" xr:uid="{9747F071-377D-48B3-AA84-297B62C5157C}"/>
    <cellStyle name="SAPBEXheaderText 2" xfId="448" xr:uid="{503B27DE-4FE2-4B4A-9194-93A4CDF6580D}"/>
    <cellStyle name="SAPBEXheaderText 2 2" xfId="992" xr:uid="{ACD18AD7-ACD2-49E4-88C3-02AA2165B989}"/>
    <cellStyle name="SAPBEXheaderText 3" xfId="399" xr:uid="{ADE62D18-89E3-4A13-96FB-19E232993426}"/>
    <cellStyle name="SAPBEXheaderText 3 2" xfId="967" xr:uid="{64698716-5B4F-442E-880E-CE2AD46BD2F6}"/>
    <cellStyle name="SAPBEXheaderText 4" xfId="600" xr:uid="{4F3C06DA-938C-4E40-9D28-CD58FC4AB130}"/>
    <cellStyle name="SAPBEXheaderText 4 2" xfId="1071" xr:uid="{E2C0C4F5-DE81-45F9-8514-ED1145152667}"/>
    <cellStyle name="SAPBEXheaderText 5" xfId="621" xr:uid="{50CB7566-E8DC-446A-A34F-7DD21DF3D477}"/>
    <cellStyle name="SAPBEXheaderText 5 2" xfId="1092" xr:uid="{F7855C8E-58BB-4DA4-925C-5750691F1E0A}"/>
    <cellStyle name="SAPBEXheaderText 6" xfId="364" xr:uid="{BF32BF1D-E4AC-49B3-A77C-53343810B4EA}"/>
    <cellStyle name="SAPBEXheaderText 6 2" xfId="939" xr:uid="{6FA6FE21-5AD5-49F9-80E4-9D0FB71A916D}"/>
    <cellStyle name="SAPBEXheaderText 7" xfId="901" xr:uid="{26C68F38-84A3-4D8A-A759-D84A4C17D8D6}"/>
    <cellStyle name="SAPBEXHLevel0" xfId="303" xr:uid="{620A0517-4904-4B06-9608-2A554D4D769E}"/>
    <cellStyle name="SAPBEXHLevel0 2" xfId="449" xr:uid="{542A2FEF-4230-4D67-AC55-836EAEC94ACC}"/>
    <cellStyle name="SAPBEXHLevel0 2 2" xfId="757" xr:uid="{4F7105FE-CFF4-4CD1-B56A-882E92504190}"/>
    <cellStyle name="SAPBEXHLevel0 2 3" xfId="993" xr:uid="{81E5525E-4E5C-4400-A275-F21F3D2CA6A6}"/>
    <cellStyle name="SAPBEXHLevel0 3" xfId="400" xr:uid="{B84897EF-4498-46BC-AA15-97330ECA488B}"/>
    <cellStyle name="SAPBEXHLevel0 3 2" xfId="734" xr:uid="{364890CC-87E5-4D21-BC40-A476520B8476}"/>
    <cellStyle name="SAPBEXHLevel0 3 3" xfId="968" xr:uid="{4A0BE304-D9B2-4EBC-9AB5-263E9C373E37}"/>
    <cellStyle name="SAPBEXHLevel0 4" xfId="570" xr:uid="{FD37A322-5345-4AA1-958F-C4BFF5892AC9}"/>
    <cellStyle name="SAPBEXHLevel0 4 2" xfId="803" xr:uid="{CDC4040F-4CFB-42BC-B0CB-7AEBFB1AE37D}"/>
    <cellStyle name="SAPBEXHLevel0 4 3" xfId="1041" xr:uid="{EA2E8995-CE0A-46E4-A8EA-94FA3C546B9A}"/>
    <cellStyle name="SAPBEXHLevel0 5" xfId="622" xr:uid="{3FB90E5A-8B1B-4AA7-8CB7-A8B425AFBF99}"/>
    <cellStyle name="SAPBEXHLevel0 5 2" xfId="845" xr:uid="{F36099E3-A4E3-4BB7-BA8C-505B2ADEC7A9}"/>
    <cellStyle name="SAPBEXHLevel0 5 3" xfId="1093" xr:uid="{8850D95D-6BA4-4013-983D-79BE7F25AA69}"/>
    <cellStyle name="SAPBEXHLevel0 6" xfId="365" xr:uid="{34C02C41-83C0-4DDA-AE2D-5DDF98D4AACB}"/>
    <cellStyle name="SAPBEXHLevel0 6 2" xfId="710" xr:uid="{2DF0ACDB-74E2-4559-9B38-9AF741D73F61}"/>
    <cellStyle name="SAPBEXHLevel0 6 3" xfId="940" xr:uid="{6AEE940E-3717-48CF-8B52-C37914F2C406}"/>
    <cellStyle name="SAPBEXHLevel0 7" xfId="676" xr:uid="{FE193A95-46DE-4506-BE54-480D4152CB8A}"/>
    <cellStyle name="SAPBEXHLevel0 8" xfId="902" xr:uid="{30151B8E-286D-42AA-8180-73AEA3AC9014}"/>
    <cellStyle name="SAPBEXHLevel0X" xfId="151" xr:uid="{099A06DA-DFA4-4EEB-A659-61A9922B555D}"/>
    <cellStyle name="SAPBEXHLevel0X 2" xfId="524" xr:uid="{73961692-D860-477D-889F-C5C9EC4952C0}"/>
    <cellStyle name="SAPBEXHLevel0X 2 2" xfId="762" xr:uid="{06131621-1455-45B1-8AF2-C834191F6AE5}"/>
    <cellStyle name="SAPBEXHLevel0X 2 3" xfId="998" xr:uid="{147F8696-C45D-4C41-8E22-60B4F9BFFC36}"/>
    <cellStyle name="SAPBEXHLevel0X 3" xfId="551" xr:uid="{3748183D-A0B1-4DC8-B568-19A8E2571CFF}"/>
    <cellStyle name="SAPBEXHLevel0X 3 2" xfId="784" xr:uid="{87CF8FED-2818-4D35-955D-2CEED8D7D9FC}"/>
    <cellStyle name="SAPBEXHLevel0X 3 3" xfId="1022" xr:uid="{C38EF64E-4825-4117-9AF3-643FED8B261E}"/>
    <cellStyle name="SAPBEXHLevel0X 4" xfId="593" xr:uid="{10322236-6776-4EA5-8D46-D4DDEA7DA7E2}"/>
    <cellStyle name="SAPBEXHLevel0X 4 2" xfId="826" xr:uid="{BC53C5E5-7DB5-4D41-85EA-46C02DCEAA5F}"/>
    <cellStyle name="SAPBEXHLevel0X 4 3" xfId="1064" xr:uid="{76CB0E62-40C3-4F95-8ED7-F1BF7E14FC74}"/>
    <cellStyle name="SAPBEXHLevel0X 5" xfId="366" xr:uid="{ABEC0F7F-24E3-4245-8245-D74DA17D4C7E}"/>
    <cellStyle name="SAPBEXHLevel0X 5 2" xfId="711" xr:uid="{72C4A78E-67E8-4D05-A983-778DF1D03143}"/>
    <cellStyle name="SAPBEXHLevel0X 5 3" xfId="941" xr:uid="{79E9D9E5-745B-4A41-8307-A1F96053E35A}"/>
    <cellStyle name="SAPBEXHLevel0X 6" xfId="655" xr:uid="{C9C1FA98-B240-4C67-9C35-C0C48A001204}"/>
    <cellStyle name="SAPBEXHLevel0X 7" xfId="877" xr:uid="{03A4D267-96B2-4224-91BA-11FB9A784948}"/>
    <cellStyle name="SAPBEXHLevel1" xfId="304" xr:uid="{5E834AD2-6A6F-432B-A9D7-F287DFA6168E}"/>
    <cellStyle name="SAPBEXHLevel1 2" xfId="450" xr:uid="{6FBE46D3-9436-43EC-9CE4-A3184B11F917}"/>
    <cellStyle name="SAPBEXHLevel1 2 2" xfId="758" xr:uid="{6C913D69-B090-4146-934B-DD83687190DD}"/>
    <cellStyle name="SAPBEXHLevel1 2 3" xfId="994" xr:uid="{D6B34449-AC8F-41A7-B084-EB08280D232B}"/>
    <cellStyle name="SAPBEXHLevel1 3" xfId="401" xr:uid="{A4D9B62E-73DA-478E-AEA8-F766262EDD9D}"/>
    <cellStyle name="SAPBEXHLevel1 3 2" xfId="735" xr:uid="{82A19948-8669-4DB4-8153-AA7E32D5F6F2}"/>
    <cellStyle name="SAPBEXHLevel1 3 3" xfId="969" xr:uid="{CB5AF3DC-CB04-4367-A137-F742049EA764}"/>
    <cellStyle name="SAPBEXHLevel1 4" xfId="571" xr:uid="{9EBF35FF-2A96-4B40-8663-071D14A2979C}"/>
    <cellStyle name="SAPBEXHLevel1 4 2" xfId="804" xr:uid="{B576D8A2-CAFA-4604-9045-746F21B6BF71}"/>
    <cellStyle name="SAPBEXHLevel1 4 3" xfId="1042" xr:uid="{C37C8DEB-6B64-4942-9F53-C42D52C96032}"/>
    <cellStyle name="SAPBEXHLevel1 5" xfId="623" xr:uid="{010E2A4B-FF2E-4878-842F-B62F69CEF554}"/>
    <cellStyle name="SAPBEXHLevel1 5 2" xfId="846" xr:uid="{85529170-339B-4077-8FD6-3719968F358B}"/>
    <cellStyle name="SAPBEXHLevel1 5 3" xfId="1094" xr:uid="{A04D43E2-6146-411B-AEB7-3C887E69BDD7}"/>
    <cellStyle name="SAPBEXHLevel1 6" xfId="367" xr:uid="{CBB5220A-B6D8-443E-98B3-4F2AF0F2F991}"/>
    <cellStyle name="SAPBEXHLevel1 6 2" xfId="712" xr:uid="{388B5204-75DD-48D9-B15B-4E8B3B8CF3C3}"/>
    <cellStyle name="SAPBEXHLevel1 6 3" xfId="942" xr:uid="{C4E7F1F7-0349-4F88-8BCA-3E040409470F}"/>
    <cellStyle name="SAPBEXHLevel1 7" xfId="677" xr:uid="{5DE4E806-05BE-4C04-B37A-4B9C8CFF0BB1}"/>
    <cellStyle name="SAPBEXHLevel1 8" xfId="903" xr:uid="{7F5B293C-A9BE-438B-9DC6-1CCF104A1C3B}"/>
    <cellStyle name="SAPBEXHLevel1X" xfId="305" xr:uid="{96487EED-0875-4B83-B3FE-8C90E3344C9D}"/>
    <cellStyle name="SAPBEXHLevel1X 2" xfId="535" xr:uid="{E034D4E3-ACE7-4761-91B5-338F29717A27}"/>
    <cellStyle name="SAPBEXHLevel1X 2 2" xfId="769" xr:uid="{7D48CF86-21F6-484C-BFFE-786C55D793F4}"/>
    <cellStyle name="SAPBEXHLevel1X 2 3" xfId="1006" xr:uid="{F1F1E20E-4DEF-45E9-BA4C-26F86B3F310E}"/>
    <cellStyle name="SAPBEXHLevel1X 3" xfId="572" xr:uid="{48442743-910C-4317-8730-A87BA0E7AD7D}"/>
    <cellStyle name="SAPBEXHLevel1X 3 2" xfId="805" xr:uid="{30123016-A1D2-4225-BD47-FCB5CD03960D}"/>
    <cellStyle name="SAPBEXHLevel1X 3 3" xfId="1043" xr:uid="{BB04969E-BF3A-4CBA-96B6-E7E3A38F8046}"/>
    <cellStyle name="SAPBEXHLevel1X 4" xfId="624" xr:uid="{823D323A-9AC6-499F-B09E-04DAE36723A5}"/>
    <cellStyle name="SAPBEXHLevel1X 4 2" xfId="847" xr:uid="{267DF8FE-67D5-4B35-871B-57E538263E27}"/>
    <cellStyle name="SAPBEXHLevel1X 4 3" xfId="1095" xr:uid="{6B527B0A-D1A8-45C4-9C6D-5AE79B552C4E}"/>
    <cellStyle name="SAPBEXHLevel1X 5" xfId="368" xr:uid="{1520ADD5-A648-4804-99BE-8DFC544FA76B}"/>
    <cellStyle name="SAPBEXHLevel1X 5 2" xfId="713" xr:uid="{67BA1DE7-747A-4515-96BE-92087925BEAE}"/>
    <cellStyle name="SAPBEXHLevel1X 5 3" xfId="943" xr:uid="{9FA1E2B2-C44E-4CAF-9C3A-D4183B6266FB}"/>
    <cellStyle name="SAPBEXHLevel1X 6" xfId="678" xr:uid="{5A5358A9-DA1D-49D0-953E-47283E84E890}"/>
    <cellStyle name="SAPBEXHLevel1X 7" xfId="904" xr:uid="{ECEB81FB-A20B-498A-AF89-B73D47783CB3}"/>
    <cellStyle name="SAPBEXHLevel2" xfId="306" xr:uid="{451668D6-0CA7-45B6-A004-B2ADE1B2CBB9}"/>
    <cellStyle name="SAPBEXHLevel2 2" xfId="451" xr:uid="{E3C17425-D36A-49E4-A859-EA0A6567039B}"/>
    <cellStyle name="SAPBEXHLevel2 2 2" xfId="759" xr:uid="{C8FBBB1A-E4B7-4509-9940-41A44FF90C47}"/>
    <cellStyle name="SAPBEXHLevel2 2 3" xfId="995" xr:uid="{0B0DECF4-ED5B-4726-BB44-2514260DA462}"/>
    <cellStyle name="SAPBEXHLevel2 3" xfId="402" xr:uid="{72792340-88F9-45EA-A3B7-F7E475E49989}"/>
    <cellStyle name="SAPBEXHLevel2 3 2" xfId="736" xr:uid="{C33B83B5-E459-42CF-B723-B697F3FED1BA}"/>
    <cellStyle name="SAPBEXHLevel2 3 3" xfId="970" xr:uid="{DF457C9D-E14C-4CDB-A25D-284DF30098F6}"/>
    <cellStyle name="SAPBEXHLevel2 4" xfId="573" xr:uid="{FD9BF183-5C6E-4F31-95E2-A31B4DAE4B5B}"/>
    <cellStyle name="SAPBEXHLevel2 4 2" xfId="806" xr:uid="{0CB216AD-AEFE-4E73-9E84-3ED98C9B2905}"/>
    <cellStyle name="SAPBEXHLevel2 4 3" xfId="1044" xr:uid="{4423ABCA-D392-4345-9E67-64E195CD2C91}"/>
    <cellStyle name="SAPBEXHLevel2 5" xfId="625" xr:uid="{8426619C-C6D1-47AB-BFCD-68BBC9EC33B9}"/>
    <cellStyle name="SAPBEXHLevel2 5 2" xfId="848" xr:uid="{42F050EC-809F-4E41-A48A-FB19F4064E11}"/>
    <cellStyle name="SAPBEXHLevel2 5 3" xfId="1096" xr:uid="{6FD305A1-EDD0-46BD-896C-67C162EE4E83}"/>
    <cellStyle name="SAPBEXHLevel2 6" xfId="369" xr:uid="{709258A5-2992-4582-AF58-554B450659CF}"/>
    <cellStyle name="SAPBEXHLevel2 6 2" xfId="714" xr:uid="{D9BD0FED-B9DB-4469-8457-E7F9646A342C}"/>
    <cellStyle name="SAPBEXHLevel2 6 3" xfId="944" xr:uid="{E37E7128-236B-4B7B-8C33-22A15486A356}"/>
    <cellStyle name="SAPBEXHLevel2 7" xfId="679" xr:uid="{C6D860FC-3AFA-4CAC-89FB-904C9BF6F1D3}"/>
    <cellStyle name="SAPBEXHLevel2 8" xfId="905" xr:uid="{DD396062-9EF4-4471-9C5C-88037C71BB14}"/>
    <cellStyle name="SAPBEXHLevel2X" xfId="307" xr:uid="{583250B2-816A-4A4D-8B77-36E9E1CF119E}"/>
    <cellStyle name="SAPBEXHLevel2X 2" xfId="536" xr:uid="{461A1064-C6BB-4EA3-A1A3-63AE23A3CEFD}"/>
    <cellStyle name="SAPBEXHLevel2X 2 2" xfId="770" xr:uid="{7C49A790-1487-4A82-BB0F-002E032DA6D5}"/>
    <cellStyle name="SAPBEXHLevel2X 2 3" xfId="1007" xr:uid="{D99121A4-CF93-4821-990C-DF75A5A14DC4}"/>
    <cellStyle name="SAPBEXHLevel2X 3" xfId="574" xr:uid="{F44CAFFD-A1C1-4C20-9249-9A5502DCC80D}"/>
    <cellStyle name="SAPBEXHLevel2X 3 2" xfId="807" xr:uid="{1ADC3174-8A7C-4D91-924F-D4DE9300BB27}"/>
    <cellStyle name="SAPBEXHLevel2X 3 3" xfId="1045" xr:uid="{86C1633C-A13F-4F4F-964E-1ECEDA387DC9}"/>
    <cellStyle name="SAPBEXHLevel2X 4" xfId="626" xr:uid="{9ED45F4A-9FFF-4D36-8D19-BFF633983210}"/>
    <cellStyle name="SAPBEXHLevel2X 4 2" xfId="849" xr:uid="{94098A5D-74D6-4118-8BD6-911222896489}"/>
    <cellStyle name="SAPBEXHLevel2X 4 3" xfId="1097" xr:uid="{B33C45E2-B036-4532-91E5-33A206103D69}"/>
    <cellStyle name="SAPBEXHLevel2X 5" xfId="370" xr:uid="{B37D746F-987B-4E47-880D-8EB5B944918D}"/>
    <cellStyle name="SAPBEXHLevel2X 5 2" xfId="715" xr:uid="{A3189A95-57EC-41C2-8657-6F98750779F0}"/>
    <cellStyle name="SAPBEXHLevel2X 5 3" xfId="945" xr:uid="{92BE0C54-D144-4148-A965-248E9C4458AE}"/>
    <cellStyle name="SAPBEXHLevel2X 6" xfId="680" xr:uid="{0300B3F6-4EBE-4638-BF08-1F8B98155669}"/>
    <cellStyle name="SAPBEXHLevel2X 7" xfId="906" xr:uid="{1E20BB59-E179-4B04-B1FB-7446E67AD71C}"/>
    <cellStyle name="SAPBEXHLevel3" xfId="308" xr:uid="{FBC67687-EE17-4DD7-B29B-F0C7BBDEF899}"/>
    <cellStyle name="SAPBEXHLevel3 2" xfId="452" xr:uid="{57189D14-4B18-4969-A670-BF9243198F36}"/>
    <cellStyle name="SAPBEXHLevel3 2 2" xfId="760" xr:uid="{15F893B5-8C02-49B7-BE98-E1B5201001E9}"/>
    <cellStyle name="SAPBEXHLevel3 2 3" xfId="996" xr:uid="{05E519F4-073A-4BBE-A9D1-DDE2B570B68D}"/>
    <cellStyle name="SAPBEXHLevel3 3" xfId="403" xr:uid="{3564DE26-10C7-4179-A6CE-027ABCF403E7}"/>
    <cellStyle name="SAPBEXHLevel3 3 2" xfId="737" xr:uid="{998B3476-33D9-4791-A0D4-81E34D219F79}"/>
    <cellStyle name="SAPBEXHLevel3 3 3" xfId="971" xr:uid="{94415DD1-B5A1-4029-8C20-E6F2E2634E51}"/>
    <cellStyle name="SAPBEXHLevel3 4" xfId="575" xr:uid="{2FA270ED-9CA5-4D4E-982B-312116181F09}"/>
    <cellStyle name="SAPBEXHLevel3 4 2" xfId="808" xr:uid="{F40545E2-6B6A-47AA-BAA6-AD062F02D3AE}"/>
    <cellStyle name="SAPBEXHLevel3 4 3" xfId="1046" xr:uid="{7D543061-5730-4B6C-BFA6-723C01522F92}"/>
    <cellStyle name="SAPBEXHLevel3 5" xfId="627" xr:uid="{F75C09E2-5704-4638-8302-EBAAE242EDD5}"/>
    <cellStyle name="SAPBEXHLevel3 5 2" xfId="850" xr:uid="{95BE4098-5156-4969-A56F-AD8F44EDD514}"/>
    <cellStyle name="SAPBEXHLevel3 5 3" xfId="1098" xr:uid="{7EE4EE19-71D4-4DA5-AB7B-016473EC0DBE}"/>
    <cellStyle name="SAPBEXHLevel3 6" xfId="371" xr:uid="{57204FF9-7DB9-48D4-B40E-CB88282DFB79}"/>
    <cellStyle name="SAPBEXHLevel3 6 2" xfId="716" xr:uid="{42C47432-8001-4A98-B05C-C75CB279F145}"/>
    <cellStyle name="SAPBEXHLevel3 6 3" xfId="946" xr:uid="{91B530E0-4D8C-4C5A-93BD-897BC5878F5C}"/>
    <cellStyle name="SAPBEXHLevel3 7" xfId="681" xr:uid="{28F5DC37-B43C-4371-85AF-00B4194B7F9D}"/>
    <cellStyle name="SAPBEXHLevel3 8" xfId="907" xr:uid="{131C4848-7DCF-4318-AED2-DC8518F11A86}"/>
    <cellStyle name="SAPBEXHLevel3X" xfId="309" xr:uid="{6820DBB6-1BB5-47C6-B017-D3FE8277F9E1}"/>
    <cellStyle name="SAPBEXHLevel3X 2" xfId="537" xr:uid="{AD8E1348-0ADF-4AA7-90C4-5E6F8862DF5F}"/>
    <cellStyle name="SAPBEXHLevel3X 2 2" xfId="771" xr:uid="{5FE47CF0-3E70-44A5-AE2A-D0674EFABC58}"/>
    <cellStyle name="SAPBEXHLevel3X 2 3" xfId="1008" xr:uid="{6DA02224-5F94-457F-ACC8-0D587048E166}"/>
    <cellStyle name="SAPBEXHLevel3X 3" xfId="576" xr:uid="{402386B2-069A-4A26-B174-DDDB73CEA507}"/>
    <cellStyle name="SAPBEXHLevel3X 3 2" xfId="809" xr:uid="{602119EC-527B-4F76-9DA3-11C6C602897F}"/>
    <cellStyle name="SAPBEXHLevel3X 3 3" xfId="1047" xr:uid="{F17567E4-EE4F-4348-B82C-0CEB6E0C5D96}"/>
    <cellStyle name="SAPBEXHLevel3X 4" xfId="628" xr:uid="{106D8518-F74D-4BAC-A39D-D2AB8D6DCE89}"/>
    <cellStyle name="SAPBEXHLevel3X 4 2" xfId="851" xr:uid="{08DC3A80-E22A-4D09-9B22-B164E04B8B0B}"/>
    <cellStyle name="SAPBEXHLevel3X 4 3" xfId="1099" xr:uid="{696EB8DE-8837-40C3-9B43-85BADEE8998C}"/>
    <cellStyle name="SAPBEXHLevel3X 5" xfId="372" xr:uid="{782BBC12-20DB-46C0-8A88-0B4398AF8AF0}"/>
    <cellStyle name="SAPBEXHLevel3X 5 2" xfId="717" xr:uid="{8FB52AF2-63ED-4F8F-B68C-0F5D7DDC4B82}"/>
    <cellStyle name="SAPBEXHLevel3X 5 3" xfId="947" xr:uid="{2BFD6A03-3F7A-49FE-B3BB-FA1B95E2981D}"/>
    <cellStyle name="SAPBEXHLevel3X 6" xfId="682" xr:uid="{BE8E2330-CE1D-4EE3-99C5-472113FB7B2E}"/>
    <cellStyle name="SAPBEXHLevel3X 7" xfId="908" xr:uid="{0BD3401E-295A-4FC8-9461-68DF8E23E1AF}"/>
    <cellStyle name="SAPBEXinputData" xfId="310" xr:uid="{88794B51-3A69-4E79-A6E5-230CE69DF99C}"/>
    <cellStyle name="SAPBEXinputData 2" xfId="373" xr:uid="{856E8E1F-8DF2-425F-827D-EB5534735F23}"/>
    <cellStyle name="SAPBEXItemHeader" xfId="311" xr:uid="{3BE0C002-F599-4063-9BC0-2CA66039FFC5}"/>
    <cellStyle name="SAPBEXItemHeader 2" xfId="538" xr:uid="{EED4C511-EFB4-442F-8059-2AF70E3C14F2}"/>
    <cellStyle name="SAPBEXItemHeader 2 2" xfId="772" xr:uid="{99BD8379-93B1-44FF-B16A-583DCC14A94C}"/>
    <cellStyle name="SAPBEXItemHeader 2 3" xfId="1009" xr:uid="{E4AEE1A7-EB56-4952-805E-7D6604FF7E8A}"/>
    <cellStyle name="SAPBEXItemHeader 3" xfId="577" xr:uid="{04EABC43-CB7B-40F4-8B25-91D0230EE5E9}"/>
    <cellStyle name="SAPBEXItemHeader 3 2" xfId="810" xr:uid="{13F6EDBE-99CA-445B-9D65-70D6186E7F7A}"/>
    <cellStyle name="SAPBEXItemHeader 3 3" xfId="1048" xr:uid="{92192F2D-447D-4265-9911-57B827C11C4E}"/>
    <cellStyle name="SAPBEXItemHeader 4" xfId="629" xr:uid="{08012888-C104-4631-BE97-9DA7FBA92883}"/>
    <cellStyle name="SAPBEXItemHeader 4 2" xfId="852" xr:uid="{3DB64788-6CFC-45FB-89F2-7CDE4024337E}"/>
    <cellStyle name="SAPBEXItemHeader 4 3" xfId="1100" xr:uid="{3E6541FB-6E61-4698-A68F-8D9F518DA777}"/>
    <cellStyle name="SAPBEXItemHeader 5" xfId="683" xr:uid="{F8F6B517-3DD1-436C-A20D-3CE9186052E6}"/>
    <cellStyle name="SAPBEXItemHeader 6" xfId="909" xr:uid="{0C0EFF2F-3AE4-4BA2-9AF5-01BB9302C5AB}"/>
    <cellStyle name="SAPBEXresData" xfId="312" xr:uid="{F42B7D62-8AED-4989-8187-97FFA79C0FE3}"/>
    <cellStyle name="SAPBEXresData 2" xfId="539" xr:uid="{92B210FB-CA0A-4CE8-A628-28C2F1A8E1C4}"/>
    <cellStyle name="SAPBEXresData 2 2" xfId="773" xr:uid="{6A4BA420-A5E3-490A-8355-17D659CCD1A1}"/>
    <cellStyle name="SAPBEXresData 2 3" xfId="1010" xr:uid="{636D7739-B8F3-46C9-8EA7-40D654088673}"/>
    <cellStyle name="SAPBEXresData 3" xfId="578" xr:uid="{7B026E4D-A1F5-4E92-9776-86F74DF074DE}"/>
    <cellStyle name="SAPBEXresData 3 2" xfId="811" xr:uid="{BFBAFD8B-42D0-4FDE-A864-544C68ABE91C}"/>
    <cellStyle name="SAPBEXresData 3 3" xfId="1049" xr:uid="{494DC01C-A22A-45EC-80D5-4B54EF865A7F}"/>
    <cellStyle name="SAPBEXresData 4" xfId="630" xr:uid="{D7733DBF-360E-4DFE-9C27-52567E3E28AC}"/>
    <cellStyle name="SAPBEXresData 4 2" xfId="853" xr:uid="{969EC3B4-1145-443F-8D41-AEF26D494249}"/>
    <cellStyle name="SAPBEXresData 4 3" xfId="1101" xr:uid="{160C13F5-4650-4505-9551-C430995850FA}"/>
    <cellStyle name="SAPBEXresData 5" xfId="684" xr:uid="{F738D155-F105-4ACC-9B14-5A6B21480A3E}"/>
    <cellStyle name="SAPBEXresData 6" xfId="910" xr:uid="{1030CDAE-019A-4F18-866A-9105F4C6818E}"/>
    <cellStyle name="SAPBEXresDataEmph" xfId="313" xr:uid="{E4FC7954-2DB2-4B6F-9E0D-C3D475A9E789}"/>
    <cellStyle name="SAPBEXresDataEmph 10" xfId="1125" xr:uid="{C913E485-49CA-454C-8EAB-B99A80CED522}"/>
    <cellStyle name="SAPBEXresDataEmph 2" xfId="540" xr:uid="{FF1060A1-107E-4A20-8DF5-FF1007A9B731}"/>
    <cellStyle name="SAPBEXresDataEmph 2 2" xfId="774" xr:uid="{F6E03145-B3C2-44B9-B758-141FE37D3977}"/>
    <cellStyle name="SAPBEXresDataEmph 2 3" xfId="1011" xr:uid="{6F1CA5EE-657D-4277-88F0-EBC008B4DA7C}"/>
    <cellStyle name="SAPBEXresDataEmph 2 4" xfId="1130" xr:uid="{0DA9DD8C-ACF2-42C2-8B31-7298C56F382E}"/>
    <cellStyle name="SAPBEXresDataEmph 3" xfId="548" xr:uid="{8ED950BE-FCD7-4585-BB4E-A03EDCEE8F0C}"/>
    <cellStyle name="SAPBEXresDataEmph 3 2" xfId="642" xr:uid="{05D8EAEE-4C7D-4033-859E-81E0A73D2B68}"/>
    <cellStyle name="SAPBEXresDataEmph 3 2 2" xfId="864" xr:uid="{B0B0B37D-810B-43D6-817D-FFD52EFE2123}"/>
    <cellStyle name="SAPBEXresDataEmph 3 2 3" xfId="1113" xr:uid="{561302AD-430C-4CC0-8830-93E7080FCD46}"/>
    <cellStyle name="SAPBEXresDataEmph 3 2 4" xfId="1141" xr:uid="{CEF49624-7BA5-4A0F-BE4B-3098541723C0}"/>
    <cellStyle name="SAPBEXresDataEmph 3 3" xfId="646" xr:uid="{E93D5888-D438-4184-B3E5-7B3DC41CD3F8}"/>
    <cellStyle name="SAPBEXresDataEmph 3 3 2" xfId="868" xr:uid="{9C6F5C98-00B0-4BE3-9F27-46C1D8C09D1B}"/>
    <cellStyle name="SAPBEXresDataEmph 3 3 3" xfId="1117" xr:uid="{2223A575-A5D8-4A56-9973-27C7FF72C37C}"/>
    <cellStyle name="SAPBEXresDataEmph 3 3 4" xfId="1145" xr:uid="{AA040C2B-0647-4661-9E08-51CF5BFC6E3D}"/>
    <cellStyle name="SAPBEXresDataEmph 3 4" xfId="781" xr:uid="{9961D9F8-ACCA-4A45-B2AF-B3EF9A07A1C8}"/>
    <cellStyle name="SAPBEXresDataEmph 3 5" xfId="1019" xr:uid="{76476DD1-4FDD-4486-9EE9-2A4E622E5AAF}"/>
    <cellStyle name="SAPBEXresDataEmph 3 6" xfId="1131" xr:uid="{C7A832F2-5ED3-460C-A481-2958E8C78B2F}"/>
    <cellStyle name="SAPBEXresDataEmph 4" xfId="579" xr:uid="{259CA292-6ADE-4771-A6FC-EEED6A6A891E}"/>
    <cellStyle name="SAPBEXresDataEmph 4 2" xfId="812" xr:uid="{51412CAC-6FF9-419C-AE2C-201726CBDA56}"/>
    <cellStyle name="SAPBEXresDataEmph 4 3" xfId="1050" xr:uid="{E6F0729F-C45E-49A7-8F7B-E16C03AF8941}"/>
    <cellStyle name="SAPBEXresDataEmph 4 4" xfId="1133" xr:uid="{F1CD49D9-66C5-4872-9CBC-DE82C43705DB}"/>
    <cellStyle name="SAPBEXresDataEmph 5" xfId="587" xr:uid="{F9F7222E-5E2C-4595-8DF7-B8488C264A74}"/>
    <cellStyle name="SAPBEXresDataEmph 5 2" xfId="648" xr:uid="{8A2713F8-D4E0-419F-A8A8-05FD736BCAAE}"/>
    <cellStyle name="SAPBEXresDataEmph 5 2 2" xfId="870" xr:uid="{20EE8F97-8A25-45D4-8F42-4D66669CC2BF}"/>
    <cellStyle name="SAPBEXresDataEmph 5 2 3" xfId="1119" xr:uid="{A6214D20-C6BD-4C5E-B4DC-CD3A87A2247F}"/>
    <cellStyle name="SAPBEXresDataEmph 5 2 4" xfId="1147" xr:uid="{D371F405-A295-4342-931E-72A3A06799A1}"/>
    <cellStyle name="SAPBEXresDataEmph 5 3" xfId="820" xr:uid="{862AAF60-FE43-461D-B193-CE51C6E88AD7}"/>
    <cellStyle name="SAPBEXresDataEmph 5 4" xfId="1058" xr:uid="{BA8F318D-7BBC-461F-8BEE-09B9BCE503BE}"/>
    <cellStyle name="SAPBEXresDataEmph 5 5" xfId="1135" xr:uid="{CA377FA7-1BF8-475F-BAB0-AD6484060575}"/>
    <cellStyle name="SAPBEXresDataEmph 6" xfId="631" xr:uid="{8C401971-F292-4797-B3C1-F055C3869C3D}"/>
    <cellStyle name="SAPBEXresDataEmph 6 2" xfId="644" xr:uid="{BE17B3D9-D28B-435D-BEFD-93212CDC06EC}"/>
    <cellStyle name="SAPBEXresDataEmph 6 2 2" xfId="866" xr:uid="{8DEFA377-63C1-4BAD-836D-AD721E56BB8A}"/>
    <cellStyle name="SAPBEXresDataEmph 6 2 3" xfId="1115" xr:uid="{32CFA8E3-B096-4C58-ABE1-D71AC8D88E7A}"/>
    <cellStyle name="SAPBEXresDataEmph 6 2 4" xfId="1143" xr:uid="{B5AF74AF-8092-4492-9DC0-2959540C9A6D}"/>
    <cellStyle name="SAPBEXresDataEmph 6 3" xfId="650" xr:uid="{91273DF6-14CF-4DE0-ABC9-81549C706EED}"/>
    <cellStyle name="SAPBEXresDataEmph 6 3 2" xfId="872" xr:uid="{DD2D8CF6-9E41-4674-BFAF-AAF77ACC2B8C}"/>
    <cellStyle name="SAPBEXresDataEmph 6 3 3" xfId="1121" xr:uid="{1DAF8B90-85DF-4CC6-B333-CEBA84EA0A5F}"/>
    <cellStyle name="SAPBEXresDataEmph 6 3 4" xfId="1149" xr:uid="{D5F18537-D967-451E-BCC1-8468EC32904E}"/>
    <cellStyle name="SAPBEXresDataEmph 6 4" xfId="854" xr:uid="{3B8DE5A9-CA42-4646-8747-2A9E7C815DEA}"/>
    <cellStyle name="SAPBEXresDataEmph 6 5" xfId="1102" xr:uid="{86A6EDE5-F011-40E7-8BCA-6BD89E3DA4BC}"/>
    <cellStyle name="SAPBEXresDataEmph 6 6" xfId="1137" xr:uid="{8DFB9989-4813-4EF7-94E9-34FB6B1D2B64}"/>
    <cellStyle name="SAPBEXresDataEmph 7" xfId="640" xr:uid="{248071C6-F5A8-4433-B378-9259C7951B68}"/>
    <cellStyle name="SAPBEXresDataEmph 7 2" xfId="652" xr:uid="{73831246-FB2D-4BC0-A486-3E95756BBDBC}"/>
    <cellStyle name="SAPBEXresDataEmph 7 2 2" xfId="874" xr:uid="{32151ACC-A145-4E69-B547-8EEB1C4B9B01}"/>
    <cellStyle name="SAPBEXresDataEmph 7 2 3" xfId="1123" xr:uid="{7E324235-C8FB-4436-A30F-C58966C4C34E}"/>
    <cellStyle name="SAPBEXresDataEmph 7 2 4" xfId="1151" xr:uid="{2388862E-781F-43AF-98E5-AB5C4671DF98}"/>
    <cellStyle name="SAPBEXresDataEmph 7 3" xfId="862" xr:uid="{085ABB03-5605-4196-8F4F-F8486C5F9F43}"/>
    <cellStyle name="SAPBEXresDataEmph 7 4" xfId="1111" xr:uid="{AB88E1FE-84E3-404B-BF59-92EA13A07F19}"/>
    <cellStyle name="SAPBEXresDataEmph 7 5" xfId="1139" xr:uid="{7660801E-473B-4D97-972A-80ABE9A8CFF7}"/>
    <cellStyle name="SAPBEXresDataEmph 8" xfId="685" xr:uid="{51579572-05C5-47F0-9659-4DC0E1F92A37}"/>
    <cellStyle name="SAPBEXresDataEmph 9" xfId="911" xr:uid="{3B9EAB75-BB0E-4977-878F-BA69A21E1B27}"/>
    <cellStyle name="SAPBEXresItem" xfId="314" xr:uid="{C68A522A-03FB-41B3-9980-83F851499291}"/>
    <cellStyle name="SAPBEXresItem 2" xfId="541" xr:uid="{25A63550-5FC3-4315-B534-06F27A83E592}"/>
    <cellStyle name="SAPBEXresItem 2 2" xfId="775" xr:uid="{B175E8FA-F36C-4A78-BB59-493C1F8C227E}"/>
    <cellStyle name="SAPBEXresItem 2 3" xfId="1012" xr:uid="{93BBEFEB-96D3-4ACC-BF90-D8268C0C995D}"/>
    <cellStyle name="SAPBEXresItem 3" xfId="580" xr:uid="{E8DF1468-B307-4CBC-8A71-37CC63EA7A12}"/>
    <cellStyle name="SAPBEXresItem 3 2" xfId="813" xr:uid="{F39376E1-1CC1-4364-8BAF-9C3DEB50DB27}"/>
    <cellStyle name="SAPBEXresItem 3 3" xfId="1051" xr:uid="{83A36446-4215-491B-979F-1D4C89F99865}"/>
    <cellStyle name="SAPBEXresItem 4" xfId="632" xr:uid="{9C133472-1D83-48B1-A991-6860F00387DF}"/>
    <cellStyle name="SAPBEXresItem 4 2" xfId="855" xr:uid="{163E7FF1-D1DE-478E-9AD6-AEE29C958AA6}"/>
    <cellStyle name="SAPBEXresItem 4 3" xfId="1103" xr:uid="{5A1DE1BA-4A3F-40AA-8B46-5AD9DACF5CF6}"/>
    <cellStyle name="SAPBEXresItem 5" xfId="686" xr:uid="{E27EF4F3-5C0A-4F7B-A855-9FADD894A4C4}"/>
    <cellStyle name="SAPBEXresItem 6" xfId="912" xr:uid="{A7D7C11E-B926-4C03-BB8B-D367EF865233}"/>
    <cellStyle name="SAPBEXresItemX" xfId="315" xr:uid="{2282F0C3-1777-4BBB-A51D-31AD4E2752C8}"/>
    <cellStyle name="SAPBEXresItemX 2" xfId="542" xr:uid="{781E28F8-0DA1-4F6F-848E-A336427ED694}"/>
    <cellStyle name="SAPBEXresItemX 2 2" xfId="776" xr:uid="{597EAFAA-51D0-4B50-A703-458E27702584}"/>
    <cellStyle name="SAPBEXresItemX 2 3" xfId="1013" xr:uid="{52134F56-25EB-4B1E-B591-2AE10375A75C}"/>
    <cellStyle name="SAPBEXresItemX 3" xfId="581" xr:uid="{CB5AC16D-3A5B-4911-B64B-0B1D95DC2A62}"/>
    <cellStyle name="SAPBEXresItemX 3 2" xfId="814" xr:uid="{5010BADA-0A94-4417-A7C9-07A9F0910D83}"/>
    <cellStyle name="SAPBEXresItemX 3 3" xfId="1052" xr:uid="{8D5F48E2-E805-4D2B-AE13-842212968CF9}"/>
    <cellStyle name="SAPBEXresItemX 4" xfId="633" xr:uid="{FCDB8690-5734-4EF3-9770-A7C78927C17F}"/>
    <cellStyle name="SAPBEXresItemX 4 2" xfId="856" xr:uid="{8B37A240-30A7-4DEB-8286-84AB68262855}"/>
    <cellStyle name="SAPBEXresItemX 4 3" xfId="1104" xr:uid="{242C0689-8876-40B1-8FA9-5E203BAA9CDE}"/>
    <cellStyle name="SAPBEXresItemX 5" xfId="687" xr:uid="{9662C0CE-8685-4DA6-A5EF-1066809FAB6F}"/>
    <cellStyle name="SAPBEXresItemX 6" xfId="913" xr:uid="{6CCABBE6-8777-49D2-9174-AA2770EB31DD}"/>
    <cellStyle name="SAPBEXstdData" xfId="153" xr:uid="{5A7757F6-709B-414B-9B21-A678B271309E}"/>
    <cellStyle name="SAPBEXstdData 2" xfId="431" xr:uid="{432EE2F6-74D5-4206-86F6-52C61149CB47}"/>
    <cellStyle name="SAPBEXstdData 2 2" xfId="744" xr:uid="{168C5055-0C75-4370-B95F-C6CC5CB44E28}"/>
    <cellStyle name="SAPBEXstdData 2 3" xfId="977" xr:uid="{E63762C1-1127-47E8-8756-AB1F720F9943}"/>
    <cellStyle name="SAPBEXstdData 3" xfId="404" xr:uid="{B6AB2B2D-7404-4F3B-8FCE-B0D0B274DFD3}"/>
    <cellStyle name="SAPBEXstdData 3 2" xfId="738" xr:uid="{CE5526F6-29B4-4A4D-831D-B9FC074DF4A2}"/>
    <cellStyle name="SAPBEXstdData 3 3" xfId="972" xr:uid="{2B490E64-EBA4-442C-BCB9-E7CEEA04E662}"/>
    <cellStyle name="SAPBEXstdData 4" xfId="553" xr:uid="{1608ADD1-0288-410A-A84C-CCAB3DE0FD38}"/>
    <cellStyle name="SAPBEXstdData 4 2" xfId="786" xr:uid="{42FD7F6D-9E21-4F77-90A6-291D4CD74CC3}"/>
    <cellStyle name="SAPBEXstdData 4 3" xfId="1024" xr:uid="{5BD2DD0C-17D6-455C-8560-7A927DF6C6E7}"/>
    <cellStyle name="SAPBEXstdData 5" xfId="589" xr:uid="{4094B9C7-055C-4AD9-A47F-A7E05B9A5CBC}"/>
    <cellStyle name="SAPBEXstdData 5 2" xfId="822" xr:uid="{ED374588-0EEC-40CA-A179-FEF6D25CD160}"/>
    <cellStyle name="SAPBEXstdData 5 3" xfId="1060" xr:uid="{D646DC86-970D-4AFA-B7FB-5B32BA7C08F8}"/>
    <cellStyle name="SAPBEXstdData 6" xfId="374" xr:uid="{0F35968C-0974-4D94-B326-FCA48FAE1DF3}"/>
    <cellStyle name="SAPBEXstdData 6 2" xfId="718" xr:uid="{B468B269-72F5-4889-823D-9858D985CD20}"/>
    <cellStyle name="SAPBEXstdData 6 3" xfId="948" xr:uid="{72114372-1714-4160-A3B2-B5B5074A9A88}"/>
    <cellStyle name="SAPBEXstdData 7" xfId="657" xr:uid="{CD309167-1F15-4816-B01F-165B2B8CEBE3}"/>
    <cellStyle name="SAPBEXstdData 8" xfId="879" xr:uid="{A8ECA412-5E79-4C4A-9C60-7B3BFF20277D}"/>
    <cellStyle name="SAPBEXstdDataEmph" xfId="316" xr:uid="{694905CD-8D2B-4D1A-B5F6-CBB75F346872}"/>
    <cellStyle name="SAPBEXstdDataEmph 2" xfId="543" xr:uid="{C33C3013-57E5-463A-B29D-9C216577F021}"/>
    <cellStyle name="SAPBEXstdDataEmph 2 2" xfId="777" xr:uid="{D4C96B07-F925-4E5E-BB3C-694E8932A31C}"/>
    <cellStyle name="SAPBEXstdDataEmph 2 3" xfId="1014" xr:uid="{5B057C99-9323-4DFB-AD46-6839B0049AF4}"/>
    <cellStyle name="SAPBEXstdDataEmph 3" xfId="582" xr:uid="{B787390F-D031-4223-B3ED-AEB0D0076570}"/>
    <cellStyle name="SAPBEXstdDataEmph 3 2" xfId="815" xr:uid="{BB4F65D3-AF19-4C01-9832-6847BA85C9E5}"/>
    <cellStyle name="SAPBEXstdDataEmph 3 3" xfId="1053" xr:uid="{7F8A2E87-4E37-4196-A903-5F44C41981B8}"/>
    <cellStyle name="SAPBEXstdDataEmph 4" xfId="634" xr:uid="{C1A25725-9228-4285-BE53-64AFB52C8A69}"/>
    <cellStyle name="SAPBEXstdDataEmph 4 2" xfId="857" xr:uid="{7E80CA03-B20A-47F7-B778-AB8F709E5667}"/>
    <cellStyle name="SAPBEXstdDataEmph 4 3" xfId="1105" xr:uid="{103C0A3B-75AE-4EF2-B61C-88F0B6E2E11D}"/>
    <cellStyle name="SAPBEXstdDataEmph 5" xfId="688" xr:uid="{96D0E429-BF8F-413A-ACB3-1B76EE0E0433}"/>
    <cellStyle name="SAPBEXstdDataEmph 6" xfId="914" xr:uid="{F5EFFE37-FA20-4A7C-989E-F06D89619147}"/>
    <cellStyle name="SAPBEXstdItem" xfId="152" xr:uid="{1139E7E0-ED1F-4F05-B4B0-9419B139A41A}"/>
    <cellStyle name="SAPBEXstdItem 2" xfId="430" xr:uid="{AD06AA97-B921-400E-BBEF-131A31AB1E52}"/>
    <cellStyle name="SAPBEXstdItem 2 2" xfId="743" xr:uid="{3BB1A63A-CA59-4C90-ACCB-4B6BD2246B88}"/>
    <cellStyle name="SAPBEXstdItem 2 3" xfId="976" xr:uid="{3CA18341-CBC1-43DE-BA93-1292CD462CE8}"/>
    <cellStyle name="SAPBEXstdItem 3" xfId="405" xr:uid="{36C12B61-9CEB-4250-889E-45E936972BE7}"/>
    <cellStyle name="SAPBEXstdItem 3 2" xfId="739" xr:uid="{97BB4559-063C-464F-8990-29161F15B380}"/>
    <cellStyle name="SAPBEXstdItem 3 3" xfId="973" xr:uid="{55D24E1A-77C2-4EEC-A190-0FF2A0F49ECC}"/>
    <cellStyle name="SAPBEXstdItem 4" xfId="552" xr:uid="{C2BA866F-5522-4014-BED7-C6932DCAF0EF}"/>
    <cellStyle name="SAPBEXstdItem 4 2" xfId="785" xr:uid="{D985344A-A91C-4C59-AB18-66B2E90B6E44}"/>
    <cellStyle name="SAPBEXstdItem 4 3" xfId="1023" xr:uid="{A6EE42B9-D7DF-46A0-8AA7-8CEC7904E5AD}"/>
    <cellStyle name="SAPBEXstdItem 5" xfId="592" xr:uid="{E35069FE-22F4-40CE-A022-CAEBD561E0B3}"/>
    <cellStyle name="SAPBEXstdItem 5 2" xfId="825" xr:uid="{11DA4E02-EA96-4A98-BD82-22EF574CAC60}"/>
    <cellStyle name="SAPBEXstdItem 5 3" xfId="1063" xr:uid="{1FFC0329-A9CA-4C69-B613-B9467246F14C}"/>
    <cellStyle name="SAPBEXstdItem 6" xfId="375" xr:uid="{257A906B-CE0A-43FF-8543-4E8A595378A1}"/>
    <cellStyle name="SAPBEXstdItem 6 2" xfId="719" xr:uid="{FEE7D82D-C3E3-4431-BFC6-EBDFEAF10FBE}"/>
    <cellStyle name="SAPBEXstdItem 6 3" xfId="949" xr:uid="{FF4F6550-9C49-44BB-BB46-BF0020580130}"/>
    <cellStyle name="SAPBEXstdItem 7" xfId="656" xr:uid="{B09A8F84-1AFC-4A49-ABAE-0FE690E0645B}"/>
    <cellStyle name="SAPBEXstdItem 8" xfId="878" xr:uid="{14CA3890-BCC7-41F6-AFEB-30B5F719478F}"/>
    <cellStyle name="SAPBEXstdItemX" xfId="317" xr:uid="{CBBC9886-A0B8-41E8-924F-F05743F313B5}"/>
    <cellStyle name="SAPBEXstdItemX 2" xfId="544" xr:uid="{87F5E25D-CC7D-46F8-820C-18D4CFCF95DE}"/>
    <cellStyle name="SAPBEXstdItemX 2 2" xfId="778" xr:uid="{D43FCA37-A17B-4CA5-9E10-975A469117C4}"/>
    <cellStyle name="SAPBEXstdItemX 2 3" xfId="1015" xr:uid="{ED495455-E065-48D5-BE87-54E975B6DBC8}"/>
    <cellStyle name="SAPBEXstdItemX 3" xfId="583" xr:uid="{1AEE6BC1-0345-4B08-A0D3-FF1A2B3F1992}"/>
    <cellStyle name="SAPBEXstdItemX 3 2" xfId="816" xr:uid="{32CBDB3E-7AB6-489D-9001-47940D2EEC9D}"/>
    <cellStyle name="SAPBEXstdItemX 3 3" xfId="1054" xr:uid="{CF5FF123-BB25-4642-A165-5B020FA02792}"/>
    <cellStyle name="SAPBEXstdItemX 4" xfId="635" xr:uid="{A6ECAA55-0CEB-4480-AA04-2F385ABEB6CF}"/>
    <cellStyle name="SAPBEXstdItemX 4 2" xfId="858" xr:uid="{96388D28-E5AA-4120-BD5B-231CF09687AF}"/>
    <cellStyle name="SAPBEXstdItemX 4 3" xfId="1106" xr:uid="{59D0A5B1-479C-49A3-B1BD-AF9F24001A2B}"/>
    <cellStyle name="SAPBEXstdItemX 5" xfId="689" xr:uid="{E6966DB9-4784-41C4-803C-52CE19B51FAE}"/>
    <cellStyle name="SAPBEXstdItemX 6" xfId="915" xr:uid="{EF3E2A11-065D-40B8-A3A4-9C23D9941179}"/>
    <cellStyle name="SAPBEXtitle" xfId="318" xr:uid="{DFDEB7FA-73E7-46DF-A98D-F7AB4C0E95ED}"/>
    <cellStyle name="SAPBEXtitle 2" xfId="545" xr:uid="{737629C5-36C2-409C-AAF8-D78445B4CAEC}"/>
    <cellStyle name="SAPBEXtitle 2 2" xfId="1016" xr:uid="{03C597A1-B2FB-4362-A38D-99ED0D762437}"/>
    <cellStyle name="SAPBEXtitle 3" xfId="601" xr:uid="{C42E1AC6-7320-40AF-BBEC-FAFC7EBB939C}"/>
    <cellStyle name="SAPBEXtitle 3 2" xfId="1072" xr:uid="{98BF917E-C785-42FD-A5FA-EEF30C5093A1}"/>
    <cellStyle name="SAPBEXtitle 4" xfId="636" xr:uid="{FF0552B1-52D4-4480-809B-53BEEA2FE07A}"/>
    <cellStyle name="SAPBEXtitle 4 2" xfId="1107" xr:uid="{E76C840C-92CE-4737-BB44-0F280E62EF4A}"/>
    <cellStyle name="SAPBEXtitle 5" xfId="916" xr:uid="{0EA8E6EF-24C5-45AB-BA18-9B98C46FC438}"/>
    <cellStyle name="SAPBEXunassignedItem" xfId="319" xr:uid="{9E3E38E7-93B2-4346-A6E4-9E13911513A8}"/>
    <cellStyle name="SAPBEXunassignedItem 10" xfId="690" xr:uid="{D1A90A2B-5207-4097-B4FD-5DDA31F8A68D}"/>
    <cellStyle name="SAPBEXunassignedItem 11" xfId="917" xr:uid="{01BAA5BE-142C-4267-96B8-BF06A1F4E23E}"/>
    <cellStyle name="SAPBEXunassignedItem 12" xfId="1126" xr:uid="{D9D03149-2EA3-4A66-8236-E9080BD32028}"/>
    <cellStyle name="SAPBEXunassignedItem 2" xfId="453" xr:uid="{F550CC8F-8C76-4C74-9805-98663BA9CF4C}"/>
    <cellStyle name="SAPBEXunassignedItem 2 2" xfId="761" xr:uid="{8DFE6B5F-45FD-4DBB-B649-8EBE19F7F449}"/>
    <cellStyle name="SAPBEXunassignedItem 2 3" xfId="997" xr:uid="{AEAE45AF-62A7-43E0-BF95-F9EFCADB793A}"/>
    <cellStyle name="SAPBEXunassignedItem 2 4" xfId="1129" xr:uid="{BD63677B-FB78-4E5B-9096-D848DCCC0037}"/>
    <cellStyle name="SAPBEXunassignedItem 3" xfId="406" xr:uid="{B2403EA3-4048-48D4-8344-BFD4937546CD}"/>
    <cellStyle name="SAPBEXunassignedItem 3 2" xfId="740" xr:uid="{90AC1EA9-B9E7-4BC9-84A9-6F6478B3CB24}"/>
    <cellStyle name="SAPBEXunassignedItem 3 3" xfId="974" xr:uid="{0939C9BC-6EE9-47F8-A7CE-F410EF8962F3}"/>
    <cellStyle name="SAPBEXunassignedItem 3 4" xfId="1128" xr:uid="{34C05572-1ADB-4876-9370-6D9E27CECFA7}"/>
    <cellStyle name="SAPBEXunassignedItem 4" xfId="549" xr:uid="{7445557B-A8D0-4F8E-ACA2-714B68DF6D8F}"/>
    <cellStyle name="SAPBEXunassignedItem 4 2" xfId="643" xr:uid="{515B1C5C-8161-4A65-BD83-FD457F161833}"/>
    <cellStyle name="SAPBEXunassignedItem 4 2 2" xfId="865" xr:uid="{7DDF62FA-CAA6-4B40-A5D5-73690D6011E2}"/>
    <cellStyle name="SAPBEXunassignedItem 4 2 3" xfId="1114" xr:uid="{CA9E40EF-191C-491F-AE96-4EE945B395B6}"/>
    <cellStyle name="SAPBEXunassignedItem 4 2 4" xfId="1142" xr:uid="{37ACF7C6-BF84-44DA-AEDE-609B3F2EE853}"/>
    <cellStyle name="SAPBEXunassignedItem 4 3" xfId="647" xr:uid="{B42C2F87-C96D-45C0-A701-F6EA057EB351}"/>
    <cellStyle name="SAPBEXunassignedItem 4 3 2" xfId="869" xr:uid="{C61BE831-3A79-4991-8986-7A90F814BCEA}"/>
    <cellStyle name="SAPBEXunassignedItem 4 3 3" xfId="1118" xr:uid="{2387A8B4-7D93-4013-BB26-61810DD316EC}"/>
    <cellStyle name="SAPBEXunassignedItem 4 3 4" xfId="1146" xr:uid="{AAC76324-37B6-4970-8E93-19DED99CCC1D}"/>
    <cellStyle name="SAPBEXunassignedItem 4 4" xfId="782" xr:uid="{6B0E8D30-357F-4836-8864-4BD634A1C609}"/>
    <cellStyle name="SAPBEXunassignedItem 4 5" xfId="1020" xr:uid="{02B53F88-8B28-40BB-8278-501549B135EF}"/>
    <cellStyle name="SAPBEXunassignedItem 4 6" xfId="1132" xr:uid="{7C003C6F-739E-4A9A-8E02-428C958C3C4D}"/>
    <cellStyle name="SAPBEXunassignedItem 5" xfId="584" xr:uid="{DDE7360E-F35F-40B2-87E2-67BAFFB476B2}"/>
    <cellStyle name="SAPBEXunassignedItem 5 2" xfId="817" xr:uid="{96332A38-CBD4-4596-825C-92EEDC4AFA61}"/>
    <cellStyle name="SAPBEXunassignedItem 5 3" xfId="1055" xr:uid="{939F846B-0503-4530-A7ED-1E33B1B7714B}"/>
    <cellStyle name="SAPBEXunassignedItem 5 4" xfId="1134" xr:uid="{B5142BE3-D18B-4619-8B6E-A1D47B00C432}"/>
    <cellStyle name="SAPBEXunassignedItem 6" xfId="588" xr:uid="{D6607870-6467-4804-A379-E08465A2F1E2}"/>
    <cellStyle name="SAPBEXunassignedItem 6 2" xfId="649" xr:uid="{4F49B864-5731-4B50-BBC0-DB1C132CB712}"/>
    <cellStyle name="SAPBEXunassignedItem 6 2 2" xfId="871" xr:uid="{A7A2A7AC-B9AB-4512-A5E1-4D47599D7BF1}"/>
    <cellStyle name="SAPBEXunassignedItem 6 2 3" xfId="1120" xr:uid="{CB7DA1B1-0516-4B54-BAAA-1410A5D1366B}"/>
    <cellStyle name="SAPBEXunassignedItem 6 2 4" xfId="1148" xr:uid="{1E599BD2-AFE9-4ADF-8E3A-A89BA7962898}"/>
    <cellStyle name="SAPBEXunassignedItem 6 3" xfId="821" xr:uid="{48CA61A5-919E-415A-9E63-AEEC5E2A772C}"/>
    <cellStyle name="SAPBEXunassignedItem 6 4" xfId="1059" xr:uid="{AF97497D-EA02-49A6-9A66-2EFD665266A1}"/>
    <cellStyle name="SAPBEXunassignedItem 6 5" xfId="1136" xr:uid="{DE7D0456-C01B-4174-AB89-43BCBF1D9CD9}"/>
    <cellStyle name="SAPBEXunassignedItem 7" xfId="637" xr:uid="{783E3E4E-0471-4B3F-B2A3-251479D1C303}"/>
    <cellStyle name="SAPBEXunassignedItem 7 2" xfId="645" xr:uid="{F232771A-0CDC-4BDA-AFD6-CBDE14793F4F}"/>
    <cellStyle name="SAPBEXunassignedItem 7 2 2" xfId="867" xr:uid="{C139EF7C-3AF0-4317-A74F-F2371E629512}"/>
    <cellStyle name="SAPBEXunassignedItem 7 2 3" xfId="1116" xr:uid="{3A0A2A28-635A-426D-8CC2-65F7347DA832}"/>
    <cellStyle name="SAPBEXunassignedItem 7 2 4" xfId="1144" xr:uid="{F2AA96F1-53C8-4E2C-A2D9-82C9EC9D344A}"/>
    <cellStyle name="SAPBEXunassignedItem 7 3" xfId="651" xr:uid="{936C19FD-DA43-4C18-BC0F-CDA2DB868F52}"/>
    <cellStyle name="SAPBEXunassignedItem 7 3 2" xfId="873" xr:uid="{14BCA1B9-B9A4-4F55-9A02-05713430ECAA}"/>
    <cellStyle name="SAPBEXunassignedItem 7 3 3" xfId="1122" xr:uid="{7D488CFF-34CA-4F3B-9065-C6B5953F53D7}"/>
    <cellStyle name="SAPBEXunassignedItem 7 3 4" xfId="1150" xr:uid="{C1F43C22-D4A6-4FCE-A261-D47429C52C29}"/>
    <cellStyle name="SAPBEXunassignedItem 7 4" xfId="859" xr:uid="{FDE390BC-30CE-41A2-9D49-92F4E1246721}"/>
    <cellStyle name="SAPBEXunassignedItem 7 5" xfId="1108" xr:uid="{0083EF21-67B0-469C-ADEE-38802FFB7316}"/>
    <cellStyle name="SAPBEXunassignedItem 7 6" xfId="1138" xr:uid="{4602CCA6-6B6F-4916-9617-E249FFE7761B}"/>
    <cellStyle name="SAPBEXunassignedItem 8" xfId="641" xr:uid="{9E5B4B1D-FD78-491C-A4DD-DCFAD96058B6}"/>
    <cellStyle name="SAPBEXunassignedItem 8 2" xfId="653" xr:uid="{74B9FD8F-0ACE-4CB1-A233-8929A80A220B}"/>
    <cellStyle name="SAPBEXunassignedItem 8 2 2" xfId="875" xr:uid="{0FEA6CFE-9A35-416F-A933-62F1C7DC83B5}"/>
    <cellStyle name="SAPBEXunassignedItem 8 2 3" xfId="1124" xr:uid="{098876FF-D711-4BF2-BF3A-622622FD5D35}"/>
    <cellStyle name="SAPBEXunassignedItem 8 2 4" xfId="1152" xr:uid="{7BFEF337-716D-4387-931F-0D4510D9439F}"/>
    <cellStyle name="SAPBEXunassignedItem 8 3" xfId="863" xr:uid="{C9C131C2-7C9E-4D42-BADA-9783A37FE463}"/>
    <cellStyle name="SAPBEXunassignedItem 8 4" xfId="1112" xr:uid="{E9F16D02-E4D6-41E0-80CC-9D2564B64AFE}"/>
    <cellStyle name="SAPBEXunassignedItem 8 5" xfId="1140" xr:uid="{73AF093F-338A-481C-A713-CCE9FDA5CEF7}"/>
    <cellStyle name="SAPBEXunassignedItem 9" xfId="376" xr:uid="{38511ABD-C5D1-4877-852E-FC965E949CC1}"/>
    <cellStyle name="SAPBEXunassignedItem 9 2" xfId="720" xr:uid="{AF71AA20-A50E-451C-9EA6-BDCB8CBFF542}"/>
    <cellStyle name="SAPBEXunassignedItem 9 3" xfId="950" xr:uid="{DEE8EA70-A1A8-4628-B31D-515B70EDD3FF}"/>
    <cellStyle name="SAPBEXunassignedItem 9 4" xfId="1127" xr:uid="{CCB0F223-50DE-4456-95AE-8B0478BA8D18}"/>
    <cellStyle name="SAPBEXundefined" xfId="320" xr:uid="{72014242-041A-4050-BEE6-58895DC56B77}"/>
    <cellStyle name="SAPBEXundefined 2" xfId="546" xr:uid="{5DB393CF-703C-4007-889C-FEA735E75798}"/>
    <cellStyle name="SAPBEXundefined 2 2" xfId="779" xr:uid="{896EC95B-3073-4700-AD28-21D90B535200}"/>
    <cellStyle name="SAPBEXundefined 2 3" xfId="1017" xr:uid="{D7A51ED6-4BAE-4868-A15F-9A85BB712D6F}"/>
    <cellStyle name="SAPBEXundefined 3" xfId="585" xr:uid="{2B49DB67-E2D6-4452-9328-7D933839AFA1}"/>
    <cellStyle name="SAPBEXundefined 3 2" xfId="818" xr:uid="{F4A547AF-073B-4B5A-916C-568CFBBF70FD}"/>
    <cellStyle name="SAPBEXundefined 3 3" xfId="1056" xr:uid="{B4AF5531-5F2E-4666-8A9A-ECDE99278583}"/>
    <cellStyle name="SAPBEXundefined 4" xfId="638" xr:uid="{DB8FC61F-C9C8-4583-93BB-C6F6C997AADD}"/>
    <cellStyle name="SAPBEXundefined 4 2" xfId="860" xr:uid="{DAEA8AA8-C25D-487C-83CF-626C0B1D5612}"/>
    <cellStyle name="SAPBEXundefined 4 3" xfId="1109" xr:uid="{0BD86825-E59F-4E89-854E-CDA28AC6187B}"/>
    <cellStyle name="SAPBEXundefined 5" xfId="691" xr:uid="{03AA99A7-A623-4C7E-BF32-2EAA1265253B}"/>
    <cellStyle name="SAPBEXundefined 6" xfId="918" xr:uid="{9BD26652-AEA4-470C-B41C-147FCCCFDF59}"/>
    <cellStyle name="SAPDataCell" xfId="145" xr:uid="{91FB98C5-4852-4C21-A862-03A7BE90C6F3}"/>
    <cellStyle name="SAPDimensionCell" xfId="146" xr:uid="{F8563DDC-192A-4DC6-B665-88F0F1772A49}"/>
    <cellStyle name="SAPHierarchyCell0" xfId="147" xr:uid="{FAF8E405-B492-4B76-95A1-FE9138D46801}"/>
    <cellStyle name="SAPMemberCell" xfId="148" xr:uid="{79733F09-F0C7-4848-AC69-9F5AB5DB4D6B}"/>
    <cellStyle name="Sheet Title" xfId="321" xr:uid="{6EEC2FCC-71A9-4865-8D18-D269DADFAAB9}"/>
    <cellStyle name="Title" xfId="2" builtinId="15" customBuiltin="1"/>
    <cellStyle name="Title 2" xfId="83" xr:uid="{3D948222-A8BD-48A8-9FD8-8D9F48FFB32B}"/>
    <cellStyle name="Total" xfId="17" builtinId="25" customBuiltin="1"/>
    <cellStyle name="Total 2" xfId="100" xr:uid="{C3F72D5A-A796-42E3-8913-CBCCC442E4DC}"/>
    <cellStyle name="Total 2 2" xfId="322" xr:uid="{C6F872EF-ADC9-4717-93AE-D8BA7813BAB4}"/>
    <cellStyle name="Total 2 2 2" xfId="547" xr:uid="{B74D42A8-3EE1-4C01-B316-5118A5BF47BA}"/>
    <cellStyle name="Total 2 2 2 2" xfId="780" xr:uid="{AD503049-E944-490B-A5E7-3C93CCD55AB5}"/>
    <cellStyle name="Total 2 2 2 3" xfId="1018" xr:uid="{A5414B83-EC4C-4214-95FF-C569D3C56F3A}"/>
    <cellStyle name="Total 2 2 3" xfId="586" xr:uid="{E51E7DAD-CD60-40E0-8E1E-FAA08B7C7A01}"/>
    <cellStyle name="Total 2 2 3 2" xfId="819" xr:uid="{F50A57F7-2652-4F17-8DCA-DA961AA23E3C}"/>
    <cellStyle name="Total 2 2 3 3" xfId="1057" xr:uid="{57035DA2-5DF1-4C18-BBC9-F5F5BD9739EC}"/>
    <cellStyle name="Total 2 2 4" xfId="639" xr:uid="{4E8A0C28-7495-452D-8359-B3BE3DBE28F3}"/>
    <cellStyle name="Total 2 2 4 2" xfId="861" xr:uid="{2E00712D-A17F-41E4-AAEC-6B1C333FC750}"/>
    <cellStyle name="Total 2 2 4 3" xfId="1110" xr:uid="{461C6B43-D70E-4D92-85C4-8504E3A82D09}"/>
    <cellStyle name="Total 2 2 5" xfId="692" xr:uid="{366D8DA0-E308-4DCC-B7C8-76681DFD1331}"/>
    <cellStyle name="Total 2 2 6" xfId="919" xr:uid="{FE75B30E-B7B5-42D8-94A9-BDEEAAEC6C07}"/>
    <cellStyle name="Total 3" xfId="323" xr:uid="{4C456F3E-701A-413E-A25B-96AFFC99C4D1}"/>
    <cellStyle name="Total 4" xfId="422" xr:uid="{87033C28-730B-4728-A75E-444F2B81186A}"/>
    <cellStyle name="Total 5" xfId="377" xr:uid="{DA424041-3252-4CEF-805F-8F9D59EE0244}"/>
    <cellStyle name="Total 5 2" xfId="721" xr:uid="{31DA74E6-0C12-4C85-97E8-EE7420189502}"/>
    <cellStyle name="Total 5 3" xfId="951" xr:uid="{7538D330-F440-4FD2-B3BA-7AB0F878F421}"/>
    <cellStyle name="Warning Text" xfId="15" builtinId="11" customBuiltin="1"/>
    <cellStyle name="Warning Text 2" xfId="97" xr:uid="{05D19FD2-207E-41D3-B4DB-90CEE141B121}"/>
    <cellStyle name="Warning Text 2 2" xfId="324" xr:uid="{506B8AD9-F7E5-4D84-B893-D3EBDC9F3D1C}"/>
    <cellStyle name="Warning Text 3" xfId="325" xr:uid="{29053791-ED4B-434C-B9A6-F0E0841B663C}"/>
    <cellStyle name="Warning Text 4" xfId="420" xr:uid="{10E9E395-196E-4C42-957B-4F8E59405A1F}"/>
    <cellStyle name="Warning Text 5" xfId="378" xr:uid="{382BD27B-2C1C-407E-A0D5-70248BE79B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2E81-A699-4CBB-B704-A44F3CC71C7D}">
  <dimension ref="A1:V1781"/>
  <sheetViews>
    <sheetView zoomScale="80" zoomScaleNormal="80" workbookViewId="0">
      <selection sqref="A1:T1781"/>
    </sheetView>
  </sheetViews>
  <sheetFormatPr defaultRowHeight="12.75" x14ac:dyDescent="0.2"/>
  <cols>
    <col min="1" max="21" width="8.7109375" customWidth="1"/>
  </cols>
  <sheetData>
    <row r="1" spans="1:20" s="60" customFormat="1" ht="13.5" customHeight="1" x14ac:dyDescent="0.2">
      <c r="A1" s="60" t="s">
        <v>131</v>
      </c>
      <c r="B1" s="60" t="s">
        <v>132</v>
      </c>
      <c r="C1" s="60" t="s">
        <v>133</v>
      </c>
      <c r="D1" s="60" t="s">
        <v>134</v>
      </c>
      <c r="E1" s="60" t="s">
        <v>135</v>
      </c>
      <c r="F1" s="60" t="s">
        <v>136</v>
      </c>
      <c r="G1" s="60" t="s">
        <v>137</v>
      </c>
      <c r="H1" s="60" t="s">
        <v>138</v>
      </c>
      <c r="I1" s="60" t="s">
        <v>139</v>
      </c>
      <c r="J1" s="60" t="s">
        <v>140</v>
      </c>
      <c r="K1" s="60" t="s">
        <v>141</v>
      </c>
      <c r="L1" s="60" t="s">
        <v>142</v>
      </c>
      <c r="M1" s="60" t="s">
        <v>143</v>
      </c>
      <c r="N1" s="60" t="s">
        <v>144</v>
      </c>
      <c r="O1" s="60" t="s">
        <v>145</v>
      </c>
      <c r="P1" s="60" t="s">
        <v>146</v>
      </c>
      <c r="Q1" s="60" t="s">
        <v>147</v>
      </c>
      <c r="R1" s="60" t="s">
        <v>148</v>
      </c>
      <c r="S1" s="60" t="s">
        <v>149</v>
      </c>
      <c r="T1" s="60" t="s">
        <v>150</v>
      </c>
    </row>
    <row r="2" spans="1:20" x14ac:dyDescent="0.2">
      <c r="A2">
        <v>1</v>
      </c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>
        <v>1</v>
      </c>
      <c r="M2" t="s">
        <v>161</v>
      </c>
      <c r="N2" t="s">
        <v>162</v>
      </c>
      <c r="O2" t="s">
        <v>163</v>
      </c>
      <c r="P2" t="s">
        <v>164</v>
      </c>
      <c r="Q2">
        <v>2025</v>
      </c>
      <c r="R2">
        <v>1</v>
      </c>
      <c r="S2" t="b">
        <v>1</v>
      </c>
      <c r="T2">
        <v>1670</v>
      </c>
    </row>
    <row r="3" spans="1:20" x14ac:dyDescent="0.2">
      <c r="A3">
        <v>2</v>
      </c>
      <c r="B3" t="s">
        <v>151</v>
      </c>
      <c r="C3" t="s">
        <v>152</v>
      </c>
      <c r="D3" t="s">
        <v>153</v>
      </c>
      <c r="E3" t="s">
        <v>154</v>
      </c>
      <c r="F3" t="s">
        <v>155</v>
      </c>
      <c r="G3" t="s">
        <v>156</v>
      </c>
      <c r="H3" t="s">
        <v>157</v>
      </c>
      <c r="I3" t="s">
        <v>165</v>
      </c>
      <c r="J3" t="s">
        <v>159</v>
      </c>
      <c r="K3" t="s">
        <v>160</v>
      </c>
      <c r="L3">
        <v>1</v>
      </c>
      <c r="M3" t="s">
        <v>161</v>
      </c>
      <c r="N3" t="s">
        <v>162</v>
      </c>
      <c r="O3" t="s">
        <v>163</v>
      </c>
      <c r="P3" t="s">
        <v>164</v>
      </c>
      <c r="Q3">
        <v>2025</v>
      </c>
      <c r="R3">
        <v>1</v>
      </c>
      <c r="S3" t="b">
        <v>1</v>
      </c>
      <c r="T3">
        <v>5146</v>
      </c>
    </row>
    <row r="4" spans="1:20" x14ac:dyDescent="0.2">
      <c r="A4">
        <v>3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  <c r="I4" t="s">
        <v>166</v>
      </c>
      <c r="J4" t="s">
        <v>159</v>
      </c>
      <c r="K4" t="s">
        <v>160</v>
      </c>
      <c r="L4">
        <v>1</v>
      </c>
      <c r="M4" t="s">
        <v>161</v>
      </c>
      <c r="N4" t="s">
        <v>162</v>
      </c>
      <c r="O4" t="s">
        <v>163</v>
      </c>
      <c r="P4" t="s">
        <v>164</v>
      </c>
      <c r="Q4">
        <v>2025</v>
      </c>
      <c r="R4">
        <v>1</v>
      </c>
      <c r="S4" t="b">
        <v>1</v>
      </c>
      <c r="T4">
        <v>4762</v>
      </c>
    </row>
    <row r="5" spans="1:20" x14ac:dyDescent="0.2">
      <c r="A5">
        <v>4</v>
      </c>
      <c r="B5" t="s">
        <v>151</v>
      </c>
      <c r="C5" t="s">
        <v>152</v>
      </c>
      <c r="D5" t="s">
        <v>153</v>
      </c>
      <c r="E5" t="s">
        <v>154</v>
      </c>
      <c r="F5" t="s">
        <v>155</v>
      </c>
      <c r="G5" t="s">
        <v>156</v>
      </c>
      <c r="H5" t="s">
        <v>157</v>
      </c>
      <c r="I5" t="s">
        <v>167</v>
      </c>
      <c r="J5" t="s">
        <v>159</v>
      </c>
      <c r="K5" t="s">
        <v>160</v>
      </c>
      <c r="L5">
        <v>1</v>
      </c>
      <c r="M5" t="s">
        <v>161</v>
      </c>
      <c r="N5" t="s">
        <v>162</v>
      </c>
      <c r="O5" t="s">
        <v>163</v>
      </c>
      <c r="P5" t="s">
        <v>164</v>
      </c>
      <c r="Q5">
        <v>2025</v>
      </c>
      <c r="R5">
        <v>1</v>
      </c>
      <c r="S5" t="b">
        <v>1</v>
      </c>
      <c r="T5">
        <v>4704</v>
      </c>
    </row>
    <row r="6" spans="1:20" x14ac:dyDescent="0.2">
      <c r="A6">
        <v>5</v>
      </c>
      <c r="B6" t="s">
        <v>151</v>
      </c>
      <c r="C6" t="s">
        <v>152</v>
      </c>
      <c r="D6" t="s">
        <v>153</v>
      </c>
      <c r="E6" t="s">
        <v>154</v>
      </c>
      <c r="F6" t="s">
        <v>155</v>
      </c>
      <c r="G6" t="s">
        <v>156</v>
      </c>
      <c r="H6" t="s">
        <v>157</v>
      </c>
      <c r="I6" t="s">
        <v>168</v>
      </c>
      <c r="J6" t="s">
        <v>159</v>
      </c>
      <c r="K6" t="s">
        <v>160</v>
      </c>
      <c r="L6">
        <v>1</v>
      </c>
      <c r="M6" t="s">
        <v>161</v>
      </c>
      <c r="N6" t="s">
        <v>162</v>
      </c>
      <c r="O6" t="s">
        <v>163</v>
      </c>
      <c r="P6" t="s">
        <v>164</v>
      </c>
      <c r="Q6">
        <v>2025</v>
      </c>
      <c r="R6">
        <v>1</v>
      </c>
      <c r="S6" t="b">
        <v>1</v>
      </c>
      <c r="T6">
        <v>2552</v>
      </c>
    </row>
    <row r="7" spans="1:20" x14ac:dyDescent="0.2">
      <c r="A7">
        <v>6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156</v>
      </c>
      <c r="H7" t="s">
        <v>157</v>
      </c>
      <c r="I7" t="s">
        <v>169</v>
      </c>
      <c r="J7" t="s">
        <v>159</v>
      </c>
      <c r="K7" t="s">
        <v>160</v>
      </c>
      <c r="L7">
        <v>1</v>
      </c>
      <c r="M7" t="s">
        <v>161</v>
      </c>
      <c r="N7" t="s">
        <v>162</v>
      </c>
      <c r="O7" t="s">
        <v>163</v>
      </c>
      <c r="P7" t="s">
        <v>164</v>
      </c>
      <c r="Q7">
        <v>2025</v>
      </c>
      <c r="R7">
        <v>1</v>
      </c>
      <c r="S7" t="b">
        <v>1</v>
      </c>
      <c r="T7">
        <v>3539</v>
      </c>
    </row>
    <row r="8" spans="1:20" x14ac:dyDescent="0.2">
      <c r="A8">
        <v>7</v>
      </c>
      <c r="B8" t="s">
        <v>151</v>
      </c>
      <c r="C8" t="s">
        <v>152</v>
      </c>
      <c r="D8" t="s">
        <v>153</v>
      </c>
      <c r="E8" t="s">
        <v>154</v>
      </c>
      <c r="F8" t="s">
        <v>155</v>
      </c>
      <c r="G8" t="s">
        <v>156</v>
      </c>
      <c r="H8" t="s">
        <v>170</v>
      </c>
      <c r="I8" t="s">
        <v>158</v>
      </c>
      <c r="J8" t="s">
        <v>171</v>
      </c>
      <c r="K8" t="s">
        <v>160</v>
      </c>
      <c r="L8">
        <v>1</v>
      </c>
      <c r="M8" t="s">
        <v>161</v>
      </c>
      <c r="N8" t="s">
        <v>162</v>
      </c>
      <c r="O8" t="s">
        <v>163</v>
      </c>
      <c r="P8" t="s">
        <v>164</v>
      </c>
      <c r="Q8">
        <v>2025</v>
      </c>
      <c r="R8">
        <v>1</v>
      </c>
      <c r="S8" t="b">
        <v>1</v>
      </c>
      <c r="T8">
        <v>1726</v>
      </c>
    </row>
    <row r="9" spans="1:20" x14ac:dyDescent="0.2">
      <c r="A9">
        <v>8</v>
      </c>
      <c r="B9" t="s">
        <v>151</v>
      </c>
      <c r="C9" t="s">
        <v>152</v>
      </c>
      <c r="D9" t="s">
        <v>153</v>
      </c>
      <c r="E9" t="s">
        <v>154</v>
      </c>
      <c r="F9" t="s">
        <v>155</v>
      </c>
      <c r="G9" t="s">
        <v>156</v>
      </c>
      <c r="H9" t="s">
        <v>170</v>
      </c>
      <c r="I9" t="s">
        <v>165</v>
      </c>
      <c r="J9" t="s">
        <v>171</v>
      </c>
      <c r="K9" t="s">
        <v>160</v>
      </c>
      <c r="L9">
        <v>1</v>
      </c>
      <c r="M9" t="s">
        <v>161</v>
      </c>
      <c r="N9" t="s">
        <v>162</v>
      </c>
      <c r="O9" t="s">
        <v>163</v>
      </c>
      <c r="P9" t="s">
        <v>164</v>
      </c>
      <c r="Q9">
        <v>2025</v>
      </c>
      <c r="R9">
        <v>1</v>
      </c>
      <c r="S9" t="b">
        <v>1</v>
      </c>
      <c r="T9">
        <v>5314</v>
      </c>
    </row>
    <row r="10" spans="1:20" x14ac:dyDescent="0.2">
      <c r="A10">
        <v>9</v>
      </c>
      <c r="B10" t="s">
        <v>151</v>
      </c>
      <c r="C10" t="s">
        <v>152</v>
      </c>
      <c r="D10" t="s">
        <v>153</v>
      </c>
      <c r="E10" t="s">
        <v>154</v>
      </c>
      <c r="F10" t="s">
        <v>155</v>
      </c>
      <c r="G10" t="s">
        <v>156</v>
      </c>
      <c r="H10" t="s">
        <v>170</v>
      </c>
      <c r="I10" t="s">
        <v>166</v>
      </c>
      <c r="J10" t="s">
        <v>171</v>
      </c>
      <c r="K10" t="s">
        <v>160</v>
      </c>
      <c r="L10">
        <v>1</v>
      </c>
      <c r="M10" t="s">
        <v>161</v>
      </c>
      <c r="N10" t="s">
        <v>162</v>
      </c>
      <c r="O10" t="s">
        <v>163</v>
      </c>
      <c r="P10" t="s">
        <v>164</v>
      </c>
      <c r="Q10">
        <v>2025</v>
      </c>
      <c r="R10">
        <v>1</v>
      </c>
      <c r="S10" t="b">
        <v>1</v>
      </c>
      <c r="T10">
        <v>4903</v>
      </c>
    </row>
    <row r="11" spans="1:20" x14ac:dyDescent="0.2">
      <c r="A11">
        <v>10</v>
      </c>
      <c r="B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H11" t="s">
        <v>170</v>
      </c>
      <c r="I11" t="s">
        <v>167</v>
      </c>
      <c r="J11" t="s">
        <v>171</v>
      </c>
      <c r="K11" t="s">
        <v>160</v>
      </c>
      <c r="L11">
        <v>1</v>
      </c>
      <c r="M11" t="s">
        <v>161</v>
      </c>
      <c r="N11" t="s">
        <v>162</v>
      </c>
      <c r="O11" t="s">
        <v>163</v>
      </c>
      <c r="P11" t="s">
        <v>164</v>
      </c>
      <c r="Q11">
        <v>2025</v>
      </c>
      <c r="R11">
        <v>1</v>
      </c>
      <c r="S11" t="b">
        <v>1</v>
      </c>
      <c r="T11">
        <v>4933</v>
      </c>
    </row>
    <row r="12" spans="1:20" x14ac:dyDescent="0.2">
      <c r="A12">
        <v>11</v>
      </c>
      <c r="B12" t="s">
        <v>151</v>
      </c>
      <c r="C12" t="s">
        <v>152</v>
      </c>
      <c r="D12" t="s">
        <v>153</v>
      </c>
      <c r="E12" t="s">
        <v>154</v>
      </c>
      <c r="F12" t="s">
        <v>155</v>
      </c>
      <c r="G12" t="s">
        <v>156</v>
      </c>
      <c r="H12" t="s">
        <v>170</v>
      </c>
      <c r="I12" t="s">
        <v>168</v>
      </c>
      <c r="J12" t="s">
        <v>171</v>
      </c>
      <c r="K12" t="s">
        <v>160</v>
      </c>
      <c r="L12">
        <v>1</v>
      </c>
      <c r="M12" t="s">
        <v>161</v>
      </c>
      <c r="N12" t="s">
        <v>162</v>
      </c>
      <c r="O12" t="s">
        <v>163</v>
      </c>
      <c r="P12" t="s">
        <v>164</v>
      </c>
      <c r="Q12">
        <v>2025</v>
      </c>
      <c r="R12">
        <v>1</v>
      </c>
      <c r="S12" t="b">
        <v>1</v>
      </c>
      <c r="T12">
        <v>2680</v>
      </c>
    </row>
    <row r="13" spans="1:20" x14ac:dyDescent="0.2">
      <c r="A13">
        <v>12</v>
      </c>
      <c r="B13" t="s">
        <v>151</v>
      </c>
      <c r="C13" t="s">
        <v>152</v>
      </c>
      <c r="D13" t="s">
        <v>153</v>
      </c>
      <c r="E13" t="s">
        <v>154</v>
      </c>
      <c r="F13" t="s">
        <v>155</v>
      </c>
      <c r="G13" t="s">
        <v>156</v>
      </c>
      <c r="H13" t="s">
        <v>170</v>
      </c>
      <c r="I13" t="s">
        <v>169</v>
      </c>
      <c r="J13" t="s">
        <v>171</v>
      </c>
      <c r="K13" t="s">
        <v>160</v>
      </c>
      <c r="L13">
        <v>1</v>
      </c>
      <c r="M13" t="s">
        <v>161</v>
      </c>
      <c r="N13" t="s">
        <v>162</v>
      </c>
      <c r="O13" t="s">
        <v>163</v>
      </c>
      <c r="P13" t="s">
        <v>164</v>
      </c>
      <c r="Q13">
        <v>2025</v>
      </c>
      <c r="R13">
        <v>1</v>
      </c>
      <c r="S13" t="b">
        <v>1</v>
      </c>
      <c r="T13">
        <v>3661</v>
      </c>
    </row>
    <row r="14" spans="1:20" x14ac:dyDescent="0.2">
      <c r="A14">
        <v>13</v>
      </c>
      <c r="B14" t="s">
        <v>151</v>
      </c>
      <c r="C14" t="s">
        <v>152</v>
      </c>
      <c r="D14" t="s">
        <v>153</v>
      </c>
      <c r="E14" t="s">
        <v>154</v>
      </c>
      <c r="F14" t="s">
        <v>155</v>
      </c>
      <c r="G14" t="s">
        <v>156</v>
      </c>
      <c r="H14" t="s">
        <v>172</v>
      </c>
      <c r="I14" t="s">
        <v>158</v>
      </c>
      <c r="J14" t="s">
        <v>173</v>
      </c>
      <c r="K14" t="s">
        <v>160</v>
      </c>
      <c r="L14">
        <v>1</v>
      </c>
      <c r="M14" t="s">
        <v>174</v>
      </c>
      <c r="N14" t="s">
        <v>162</v>
      </c>
      <c r="O14" t="s">
        <v>163</v>
      </c>
      <c r="P14" t="s">
        <v>164</v>
      </c>
      <c r="Q14">
        <v>2025</v>
      </c>
      <c r="R14">
        <v>1</v>
      </c>
      <c r="S14" t="b">
        <v>1</v>
      </c>
      <c r="T14">
        <v>774955</v>
      </c>
    </row>
    <row r="15" spans="1:20" x14ac:dyDescent="0.2">
      <c r="A15">
        <v>14</v>
      </c>
      <c r="B15" t="s">
        <v>151</v>
      </c>
      <c r="C15" t="s">
        <v>152</v>
      </c>
      <c r="D15" t="s">
        <v>153</v>
      </c>
      <c r="E15" t="s">
        <v>154</v>
      </c>
      <c r="F15" t="s">
        <v>155</v>
      </c>
      <c r="G15" t="s">
        <v>156</v>
      </c>
      <c r="H15" t="s">
        <v>172</v>
      </c>
      <c r="I15" t="s">
        <v>165</v>
      </c>
      <c r="J15" t="s">
        <v>173</v>
      </c>
      <c r="K15" t="s">
        <v>160</v>
      </c>
      <c r="L15">
        <v>1</v>
      </c>
      <c r="M15" t="s">
        <v>174</v>
      </c>
      <c r="N15" t="s">
        <v>162</v>
      </c>
      <c r="O15" t="s">
        <v>163</v>
      </c>
      <c r="P15" t="s">
        <v>164</v>
      </c>
      <c r="Q15">
        <v>2025</v>
      </c>
      <c r="R15">
        <v>1</v>
      </c>
      <c r="S15" t="b">
        <v>1</v>
      </c>
      <c r="T15">
        <v>2359698</v>
      </c>
    </row>
    <row r="16" spans="1:20" x14ac:dyDescent="0.2">
      <c r="A16">
        <v>15</v>
      </c>
      <c r="B16" t="s">
        <v>151</v>
      </c>
      <c r="C16" t="s">
        <v>152</v>
      </c>
      <c r="D16" t="s">
        <v>153</v>
      </c>
      <c r="E16" t="s">
        <v>154</v>
      </c>
      <c r="F16" t="s">
        <v>155</v>
      </c>
      <c r="G16" t="s">
        <v>156</v>
      </c>
      <c r="H16" t="s">
        <v>172</v>
      </c>
      <c r="I16" t="s">
        <v>166</v>
      </c>
      <c r="J16" t="s">
        <v>173</v>
      </c>
      <c r="K16" t="s">
        <v>160</v>
      </c>
      <c r="L16">
        <v>1</v>
      </c>
      <c r="M16" t="s">
        <v>174</v>
      </c>
      <c r="N16" t="s">
        <v>162</v>
      </c>
      <c r="O16" t="s">
        <v>163</v>
      </c>
      <c r="P16" t="s">
        <v>164</v>
      </c>
      <c r="Q16">
        <v>2025</v>
      </c>
      <c r="R16">
        <v>1</v>
      </c>
      <c r="S16" t="b">
        <v>1</v>
      </c>
      <c r="T16">
        <v>2112108</v>
      </c>
    </row>
    <row r="17" spans="1:20" x14ac:dyDescent="0.2">
      <c r="A17">
        <v>16</v>
      </c>
      <c r="B17" t="s">
        <v>151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172</v>
      </c>
      <c r="I17" t="s">
        <v>167</v>
      </c>
      <c r="J17" t="s">
        <v>173</v>
      </c>
      <c r="K17" t="s">
        <v>160</v>
      </c>
      <c r="L17">
        <v>1</v>
      </c>
      <c r="M17" t="s">
        <v>174</v>
      </c>
      <c r="N17" t="s">
        <v>162</v>
      </c>
      <c r="O17" t="s">
        <v>163</v>
      </c>
      <c r="P17" t="s">
        <v>164</v>
      </c>
      <c r="Q17">
        <v>2025</v>
      </c>
      <c r="R17">
        <v>1</v>
      </c>
      <c r="S17" t="b">
        <v>1</v>
      </c>
      <c r="T17">
        <v>2519779</v>
      </c>
    </row>
    <row r="18" spans="1:20" x14ac:dyDescent="0.2">
      <c r="A18">
        <v>17</v>
      </c>
      <c r="B18" t="s">
        <v>151</v>
      </c>
      <c r="C18" t="s">
        <v>152</v>
      </c>
      <c r="D18" t="s">
        <v>153</v>
      </c>
      <c r="E18" t="s">
        <v>154</v>
      </c>
      <c r="F18" t="s">
        <v>155</v>
      </c>
      <c r="G18" t="s">
        <v>156</v>
      </c>
      <c r="H18" t="s">
        <v>172</v>
      </c>
      <c r="I18" t="s">
        <v>168</v>
      </c>
      <c r="J18" t="s">
        <v>173</v>
      </c>
      <c r="K18" t="s">
        <v>160</v>
      </c>
      <c r="L18">
        <v>1</v>
      </c>
      <c r="M18" t="s">
        <v>174</v>
      </c>
      <c r="N18" t="s">
        <v>162</v>
      </c>
      <c r="O18" t="s">
        <v>163</v>
      </c>
      <c r="P18" t="s">
        <v>164</v>
      </c>
      <c r="Q18">
        <v>2025</v>
      </c>
      <c r="R18">
        <v>1</v>
      </c>
      <c r="S18" t="b">
        <v>1</v>
      </c>
      <c r="T18">
        <v>1288126</v>
      </c>
    </row>
    <row r="19" spans="1:20" x14ac:dyDescent="0.2">
      <c r="A19">
        <v>18</v>
      </c>
      <c r="B19" t="s">
        <v>151</v>
      </c>
      <c r="C19" t="s">
        <v>152</v>
      </c>
      <c r="D19" t="s">
        <v>153</v>
      </c>
      <c r="E19" t="s">
        <v>154</v>
      </c>
      <c r="F19" t="s">
        <v>155</v>
      </c>
      <c r="G19" t="s">
        <v>156</v>
      </c>
      <c r="H19" t="s">
        <v>175</v>
      </c>
      <c r="I19" t="s">
        <v>169</v>
      </c>
      <c r="J19" t="s">
        <v>173</v>
      </c>
      <c r="K19" t="s">
        <v>160</v>
      </c>
      <c r="L19">
        <v>1</v>
      </c>
      <c r="M19" t="s">
        <v>174</v>
      </c>
      <c r="N19" t="s">
        <v>162</v>
      </c>
      <c r="O19" t="s">
        <v>163</v>
      </c>
      <c r="P19" t="s">
        <v>164</v>
      </c>
      <c r="Q19">
        <v>2025</v>
      </c>
      <c r="R19">
        <v>1</v>
      </c>
      <c r="S19" t="b">
        <v>1</v>
      </c>
      <c r="T19">
        <v>1578726</v>
      </c>
    </row>
    <row r="20" spans="1:20" x14ac:dyDescent="0.2">
      <c r="A20">
        <v>19</v>
      </c>
      <c r="B20" t="s">
        <v>151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176</v>
      </c>
      <c r="I20" t="s">
        <v>169</v>
      </c>
      <c r="J20" t="s">
        <v>177</v>
      </c>
      <c r="K20" t="s">
        <v>160</v>
      </c>
      <c r="L20">
        <v>1</v>
      </c>
      <c r="M20" t="s">
        <v>174</v>
      </c>
      <c r="N20" t="s">
        <v>162</v>
      </c>
      <c r="O20" t="s">
        <v>163</v>
      </c>
      <c r="P20" t="s">
        <v>164</v>
      </c>
      <c r="Q20">
        <v>2025</v>
      </c>
      <c r="R20">
        <v>1</v>
      </c>
      <c r="S20" t="b">
        <v>1</v>
      </c>
      <c r="T20">
        <v>1578726</v>
      </c>
    </row>
    <row r="21" spans="1:20" x14ac:dyDescent="0.2">
      <c r="A21">
        <v>20</v>
      </c>
      <c r="B21" t="s">
        <v>151</v>
      </c>
      <c r="C21" t="s">
        <v>152</v>
      </c>
      <c r="D21" t="s">
        <v>153</v>
      </c>
      <c r="E21" t="s">
        <v>154</v>
      </c>
      <c r="F21" t="s">
        <v>155</v>
      </c>
      <c r="G21" t="s">
        <v>156</v>
      </c>
      <c r="H21" t="s">
        <v>178</v>
      </c>
      <c r="I21" t="s">
        <v>158</v>
      </c>
      <c r="J21" t="s">
        <v>179</v>
      </c>
      <c r="K21" t="s">
        <v>160</v>
      </c>
      <c r="L21">
        <v>1</v>
      </c>
      <c r="M21" t="s">
        <v>174</v>
      </c>
      <c r="N21" t="s">
        <v>162</v>
      </c>
      <c r="O21" t="s">
        <v>163</v>
      </c>
      <c r="P21" t="s">
        <v>164</v>
      </c>
      <c r="Q21">
        <v>2025</v>
      </c>
      <c r="R21">
        <v>1</v>
      </c>
      <c r="S21" t="b">
        <v>1</v>
      </c>
      <c r="T21">
        <v>2332</v>
      </c>
    </row>
    <row r="22" spans="1:20" x14ac:dyDescent="0.2">
      <c r="A22">
        <v>21</v>
      </c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178</v>
      </c>
      <c r="I22" t="s">
        <v>165</v>
      </c>
      <c r="J22" t="s">
        <v>179</v>
      </c>
      <c r="K22" t="s">
        <v>160</v>
      </c>
      <c r="L22">
        <v>1</v>
      </c>
      <c r="M22" t="s">
        <v>174</v>
      </c>
      <c r="N22" t="s">
        <v>162</v>
      </c>
      <c r="O22" t="s">
        <v>163</v>
      </c>
      <c r="P22" t="s">
        <v>164</v>
      </c>
      <c r="Q22">
        <v>2025</v>
      </c>
      <c r="R22">
        <v>1</v>
      </c>
      <c r="S22" t="b">
        <v>1</v>
      </c>
      <c r="T22">
        <v>136475</v>
      </c>
    </row>
    <row r="23" spans="1:20" x14ac:dyDescent="0.2">
      <c r="A23">
        <v>22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  <c r="H23" t="s">
        <v>178</v>
      </c>
      <c r="I23" t="s">
        <v>166</v>
      </c>
      <c r="J23" t="s">
        <v>179</v>
      </c>
      <c r="K23" t="s">
        <v>160</v>
      </c>
      <c r="L23">
        <v>1</v>
      </c>
      <c r="M23" t="s">
        <v>174</v>
      </c>
      <c r="N23" t="s">
        <v>162</v>
      </c>
      <c r="O23" t="s">
        <v>163</v>
      </c>
      <c r="P23" t="s">
        <v>164</v>
      </c>
      <c r="Q23">
        <v>2025</v>
      </c>
      <c r="R23">
        <v>1</v>
      </c>
      <c r="S23" t="b">
        <v>1</v>
      </c>
      <c r="T23">
        <v>388814</v>
      </c>
    </row>
    <row r="24" spans="1:20" x14ac:dyDescent="0.2">
      <c r="A24">
        <v>23</v>
      </c>
      <c r="B24" t="s">
        <v>151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  <c r="H24" t="s">
        <v>178</v>
      </c>
      <c r="I24" t="s">
        <v>167</v>
      </c>
      <c r="J24" t="s">
        <v>179</v>
      </c>
      <c r="K24" t="s">
        <v>160</v>
      </c>
      <c r="L24">
        <v>1</v>
      </c>
      <c r="M24" t="s">
        <v>174</v>
      </c>
      <c r="N24" t="s">
        <v>162</v>
      </c>
      <c r="O24" t="s">
        <v>163</v>
      </c>
      <c r="P24" t="s">
        <v>164</v>
      </c>
      <c r="Q24">
        <v>2025</v>
      </c>
      <c r="R24">
        <v>1</v>
      </c>
      <c r="S24" t="b">
        <v>1</v>
      </c>
      <c r="T24">
        <v>380938</v>
      </c>
    </row>
    <row r="25" spans="1:20" x14ac:dyDescent="0.2">
      <c r="A25">
        <v>24</v>
      </c>
      <c r="B25" t="s">
        <v>151</v>
      </c>
      <c r="C25" t="s">
        <v>152</v>
      </c>
      <c r="D25" t="s">
        <v>153</v>
      </c>
      <c r="E25" t="s">
        <v>154</v>
      </c>
      <c r="F25" t="s">
        <v>155</v>
      </c>
      <c r="G25" t="s">
        <v>156</v>
      </c>
      <c r="H25" t="s">
        <v>178</v>
      </c>
      <c r="I25" t="s">
        <v>168</v>
      </c>
      <c r="J25" t="s">
        <v>179</v>
      </c>
      <c r="K25" t="s">
        <v>160</v>
      </c>
      <c r="L25">
        <v>1</v>
      </c>
      <c r="M25" t="s">
        <v>174</v>
      </c>
      <c r="N25" t="s">
        <v>162</v>
      </c>
      <c r="O25" t="s">
        <v>163</v>
      </c>
      <c r="P25" t="s">
        <v>164</v>
      </c>
      <c r="Q25">
        <v>2025</v>
      </c>
      <c r="R25">
        <v>1</v>
      </c>
      <c r="S25" t="b">
        <v>1</v>
      </c>
      <c r="T25">
        <v>126053</v>
      </c>
    </row>
    <row r="26" spans="1:20" x14ac:dyDescent="0.2">
      <c r="A26">
        <v>25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  <c r="H26" t="s">
        <v>180</v>
      </c>
      <c r="I26" t="s">
        <v>169</v>
      </c>
      <c r="J26" t="s">
        <v>179</v>
      </c>
      <c r="K26" t="s">
        <v>160</v>
      </c>
      <c r="L26">
        <v>1</v>
      </c>
      <c r="M26" t="s">
        <v>174</v>
      </c>
      <c r="N26" t="s">
        <v>162</v>
      </c>
      <c r="O26" t="s">
        <v>163</v>
      </c>
      <c r="P26" t="s">
        <v>164</v>
      </c>
      <c r="Q26">
        <v>2025</v>
      </c>
      <c r="R26">
        <v>1</v>
      </c>
      <c r="S26" t="b">
        <v>1</v>
      </c>
      <c r="T26">
        <v>364128</v>
      </c>
    </row>
    <row r="27" spans="1:20" x14ac:dyDescent="0.2">
      <c r="A27">
        <v>27</v>
      </c>
      <c r="B27" t="s">
        <v>151</v>
      </c>
      <c r="C27" t="s">
        <v>152</v>
      </c>
      <c r="D27" t="s">
        <v>153</v>
      </c>
      <c r="E27" t="s">
        <v>154</v>
      </c>
      <c r="F27" t="s">
        <v>155</v>
      </c>
      <c r="G27" t="s">
        <v>156</v>
      </c>
      <c r="H27" t="s">
        <v>181</v>
      </c>
      <c r="I27" t="s">
        <v>158</v>
      </c>
      <c r="J27" t="s">
        <v>182</v>
      </c>
      <c r="K27" t="s">
        <v>160</v>
      </c>
      <c r="L27">
        <v>1</v>
      </c>
      <c r="M27" t="s">
        <v>174</v>
      </c>
      <c r="N27" t="s">
        <v>162</v>
      </c>
      <c r="O27" t="s">
        <v>163</v>
      </c>
      <c r="P27" t="s">
        <v>164</v>
      </c>
      <c r="Q27">
        <v>2025</v>
      </c>
      <c r="R27">
        <v>1</v>
      </c>
      <c r="S27" t="b">
        <v>1</v>
      </c>
      <c r="T27">
        <v>12311</v>
      </c>
    </row>
    <row r="28" spans="1:20" x14ac:dyDescent="0.2">
      <c r="A28">
        <v>28</v>
      </c>
      <c r="B28" t="s">
        <v>151</v>
      </c>
      <c r="C28" t="s">
        <v>152</v>
      </c>
      <c r="D28" t="s">
        <v>153</v>
      </c>
      <c r="E28" t="s">
        <v>154</v>
      </c>
      <c r="F28" t="s">
        <v>155</v>
      </c>
      <c r="G28" t="s">
        <v>156</v>
      </c>
      <c r="H28" t="s">
        <v>181</v>
      </c>
      <c r="I28" t="s">
        <v>165</v>
      </c>
      <c r="J28" t="s">
        <v>182</v>
      </c>
      <c r="K28" t="s">
        <v>160</v>
      </c>
      <c r="L28">
        <v>1</v>
      </c>
      <c r="M28" t="s">
        <v>174</v>
      </c>
      <c r="N28" t="s">
        <v>162</v>
      </c>
      <c r="O28" t="s">
        <v>163</v>
      </c>
      <c r="P28" t="s">
        <v>164</v>
      </c>
      <c r="Q28">
        <v>2025</v>
      </c>
      <c r="R28">
        <v>1</v>
      </c>
      <c r="S28" t="b">
        <v>1</v>
      </c>
      <c r="T28">
        <v>202379</v>
      </c>
    </row>
    <row r="29" spans="1:20" x14ac:dyDescent="0.2">
      <c r="A29">
        <v>29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 t="s">
        <v>181</v>
      </c>
      <c r="I29" t="s">
        <v>166</v>
      </c>
      <c r="J29" t="s">
        <v>182</v>
      </c>
      <c r="K29" t="s">
        <v>160</v>
      </c>
      <c r="L29">
        <v>1</v>
      </c>
      <c r="M29" t="s">
        <v>174</v>
      </c>
      <c r="N29" t="s">
        <v>162</v>
      </c>
      <c r="O29" t="s">
        <v>163</v>
      </c>
      <c r="P29" t="s">
        <v>164</v>
      </c>
      <c r="Q29">
        <v>2025</v>
      </c>
      <c r="R29">
        <v>1</v>
      </c>
      <c r="S29" t="b">
        <v>1</v>
      </c>
      <c r="T29">
        <v>278617</v>
      </c>
    </row>
    <row r="30" spans="1:20" x14ac:dyDescent="0.2">
      <c r="A30">
        <v>30</v>
      </c>
      <c r="B30" t="s">
        <v>151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  <c r="H30" t="s">
        <v>181</v>
      </c>
      <c r="I30" t="s">
        <v>167</v>
      </c>
      <c r="J30" t="s">
        <v>182</v>
      </c>
      <c r="K30" t="s">
        <v>160</v>
      </c>
      <c r="L30">
        <v>1</v>
      </c>
      <c r="M30" t="s">
        <v>174</v>
      </c>
      <c r="N30" t="s">
        <v>162</v>
      </c>
      <c r="O30" t="s">
        <v>163</v>
      </c>
      <c r="P30" t="s">
        <v>164</v>
      </c>
      <c r="Q30">
        <v>2025</v>
      </c>
      <c r="R30">
        <v>1</v>
      </c>
      <c r="S30" t="b">
        <v>1</v>
      </c>
      <c r="T30">
        <v>245316</v>
      </c>
    </row>
    <row r="31" spans="1:20" x14ac:dyDescent="0.2">
      <c r="A31">
        <v>31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156</v>
      </c>
      <c r="H31" t="s">
        <v>181</v>
      </c>
      <c r="I31" t="s">
        <v>168</v>
      </c>
      <c r="J31" t="s">
        <v>182</v>
      </c>
      <c r="K31" t="s">
        <v>160</v>
      </c>
      <c r="L31">
        <v>1</v>
      </c>
      <c r="M31" t="s">
        <v>174</v>
      </c>
      <c r="N31" t="s">
        <v>162</v>
      </c>
      <c r="O31" t="s">
        <v>163</v>
      </c>
      <c r="P31" t="s">
        <v>164</v>
      </c>
      <c r="Q31">
        <v>2025</v>
      </c>
      <c r="R31">
        <v>1</v>
      </c>
      <c r="S31" t="b">
        <v>1</v>
      </c>
      <c r="T31">
        <v>149215</v>
      </c>
    </row>
    <row r="32" spans="1:20" x14ac:dyDescent="0.2">
      <c r="A32">
        <v>32</v>
      </c>
      <c r="B32" t="s">
        <v>151</v>
      </c>
      <c r="C32" t="s">
        <v>152</v>
      </c>
      <c r="D32" t="s">
        <v>153</v>
      </c>
      <c r="E32" t="s">
        <v>154</v>
      </c>
      <c r="F32" t="s">
        <v>155</v>
      </c>
      <c r="G32" t="s">
        <v>156</v>
      </c>
      <c r="H32" t="s">
        <v>183</v>
      </c>
      <c r="I32" t="s">
        <v>169</v>
      </c>
      <c r="J32" t="s">
        <v>182</v>
      </c>
      <c r="K32" t="s">
        <v>160</v>
      </c>
      <c r="L32">
        <v>1</v>
      </c>
      <c r="M32" t="s">
        <v>174</v>
      </c>
      <c r="N32" t="s">
        <v>162</v>
      </c>
      <c r="O32" t="s">
        <v>163</v>
      </c>
      <c r="P32" t="s">
        <v>164</v>
      </c>
      <c r="Q32">
        <v>2025</v>
      </c>
      <c r="R32">
        <v>1</v>
      </c>
      <c r="S32" t="b">
        <v>1</v>
      </c>
      <c r="T32">
        <v>411101</v>
      </c>
    </row>
    <row r="33" spans="1:20" x14ac:dyDescent="0.2">
      <c r="A33">
        <v>33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156</v>
      </c>
      <c r="H33" t="s">
        <v>184</v>
      </c>
      <c r="I33" t="s">
        <v>158</v>
      </c>
      <c r="J33" t="s">
        <v>185</v>
      </c>
      <c r="K33" t="s">
        <v>160</v>
      </c>
      <c r="L33">
        <v>1</v>
      </c>
      <c r="M33" t="s">
        <v>174</v>
      </c>
      <c r="N33" t="s">
        <v>162</v>
      </c>
      <c r="O33" t="s">
        <v>163</v>
      </c>
      <c r="P33" t="s">
        <v>164</v>
      </c>
      <c r="Q33">
        <v>2025</v>
      </c>
      <c r="R33">
        <v>1</v>
      </c>
      <c r="S33" t="b">
        <v>1</v>
      </c>
      <c r="T33">
        <v>789598</v>
      </c>
    </row>
    <row r="34" spans="1:20" x14ac:dyDescent="0.2">
      <c r="A34">
        <v>34</v>
      </c>
      <c r="B34" t="s">
        <v>151</v>
      </c>
      <c r="C34" t="s">
        <v>152</v>
      </c>
      <c r="D34" t="s">
        <v>153</v>
      </c>
      <c r="E34" t="s">
        <v>154</v>
      </c>
      <c r="F34" t="s">
        <v>155</v>
      </c>
      <c r="G34" t="s">
        <v>156</v>
      </c>
      <c r="H34" t="s">
        <v>184</v>
      </c>
      <c r="I34" t="s">
        <v>165</v>
      </c>
      <c r="J34" t="s">
        <v>185</v>
      </c>
      <c r="K34" t="s">
        <v>160</v>
      </c>
      <c r="L34">
        <v>1</v>
      </c>
      <c r="M34" t="s">
        <v>174</v>
      </c>
      <c r="N34" t="s">
        <v>162</v>
      </c>
      <c r="O34" t="s">
        <v>163</v>
      </c>
      <c r="P34" t="s">
        <v>164</v>
      </c>
      <c r="Q34">
        <v>2025</v>
      </c>
      <c r="R34">
        <v>1</v>
      </c>
      <c r="S34" t="b">
        <v>1</v>
      </c>
      <c r="T34">
        <v>2698552</v>
      </c>
    </row>
    <row r="35" spans="1:20" x14ac:dyDescent="0.2">
      <c r="A35">
        <v>35</v>
      </c>
      <c r="B35" t="s">
        <v>151</v>
      </c>
      <c r="C35" t="s">
        <v>152</v>
      </c>
      <c r="D35" t="s">
        <v>153</v>
      </c>
      <c r="E35" t="s">
        <v>154</v>
      </c>
      <c r="F35" t="s">
        <v>155</v>
      </c>
      <c r="G35" t="s">
        <v>156</v>
      </c>
      <c r="H35" t="s">
        <v>184</v>
      </c>
      <c r="I35" t="s">
        <v>166</v>
      </c>
      <c r="J35" t="s">
        <v>185</v>
      </c>
      <c r="K35" t="s">
        <v>160</v>
      </c>
      <c r="L35">
        <v>1</v>
      </c>
      <c r="M35" t="s">
        <v>174</v>
      </c>
      <c r="N35" t="s">
        <v>162</v>
      </c>
      <c r="O35" t="s">
        <v>163</v>
      </c>
      <c r="P35" t="s">
        <v>164</v>
      </c>
      <c r="Q35">
        <v>2025</v>
      </c>
      <c r="R35">
        <v>1</v>
      </c>
      <c r="S35" t="b">
        <v>1</v>
      </c>
      <c r="T35">
        <v>2779539</v>
      </c>
    </row>
    <row r="36" spans="1:20" x14ac:dyDescent="0.2">
      <c r="A36">
        <v>36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t="s">
        <v>184</v>
      </c>
      <c r="I36" t="s">
        <v>167</v>
      </c>
      <c r="J36" t="s">
        <v>185</v>
      </c>
      <c r="K36" t="s">
        <v>160</v>
      </c>
      <c r="L36">
        <v>1</v>
      </c>
      <c r="M36" t="s">
        <v>174</v>
      </c>
      <c r="N36" t="s">
        <v>162</v>
      </c>
      <c r="O36" t="s">
        <v>163</v>
      </c>
      <c r="P36" t="s">
        <v>164</v>
      </c>
      <c r="Q36">
        <v>2025</v>
      </c>
      <c r="R36">
        <v>1</v>
      </c>
      <c r="S36" t="b">
        <v>1</v>
      </c>
      <c r="T36">
        <v>3146033</v>
      </c>
    </row>
    <row r="37" spans="1:20" x14ac:dyDescent="0.2">
      <c r="A37">
        <v>37</v>
      </c>
      <c r="B37" t="s">
        <v>151</v>
      </c>
      <c r="C37" t="s">
        <v>152</v>
      </c>
      <c r="D37" t="s">
        <v>153</v>
      </c>
      <c r="E37" t="s">
        <v>154</v>
      </c>
      <c r="F37" t="s">
        <v>155</v>
      </c>
      <c r="G37" t="s">
        <v>156</v>
      </c>
      <c r="H37" t="s">
        <v>184</v>
      </c>
      <c r="I37" t="s">
        <v>168</v>
      </c>
      <c r="J37" t="s">
        <v>185</v>
      </c>
      <c r="K37" t="s">
        <v>160</v>
      </c>
      <c r="L37">
        <v>1</v>
      </c>
      <c r="M37" t="s">
        <v>174</v>
      </c>
      <c r="N37" t="s">
        <v>162</v>
      </c>
      <c r="O37" t="s">
        <v>163</v>
      </c>
      <c r="P37" t="s">
        <v>164</v>
      </c>
      <c r="Q37">
        <v>2025</v>
      </c>
      <c r="R37">
        <v>1</v>
      </c>
      <c r="S37" t="b">
        <v>1</v>
      </c>
      <c r="T37">
        <v>1563394</v>
      </c>
    </row>
    <row r="38" spans="1:20" x14ac:dyDescent="0.2">
      <c r="A38">
        <v>38</v>
      </c>
      <c r="B38" t="s">
        <v>151</v>
      </c>
      <c r="C38" t="s">
        <v>152</v>
      </c>
      <c r="D38" t="s">
        <v>153</v>
      </c>
      <c r="E38" t="s">
        <v>154</v>
      </c>
      <c r="F38" t="s">
        <v>155</v>
      </c>
      <c r="G38" t="s">
        <v>156</v>
      </c>
      <c r="H38" t="s">
        <v>186</v>
      </c>
      <c r="I38" t="s">
        <v>169</v>
      </c>
      <c r="J38" t="s">
        <v>185</v>
      </c>
      <c r="K38" t="s">
        <v>160</v>
      </c>
      <c r="L38">
        <v>1</v>
      </c>
      <c r="M38" t="s">
        <v>174</v>
      </c>
      <c r="N38" t="s">
        <v>162</v>
      </c>
      <c r="O38" t="s">
        <v>163</v>
      </c>
      <c r="P38" t="s">
        <v>164</v>
      </c>
      <c r="Q38">
        <v>2025</v>
      </c>
      <c r="R38">
        <v>1</v>
      </c>
      <c r="S38" t="b">
        <v>1</v>
      </c>
      <c r="T38">
        <v>2353955</v>
      </c>
    </row>
    <row r="39" spans="1:20" x14ac:dyDescent="0.2">
      <c r="A39">
        <v>39</v>
      </c>
      <c r="B39" t="s">
        <v>151</v>
      </c>
      <c r="C39" t="s">
        <v>152</v>
      </c>
      <c r="D39" t="s">
        <v>153</v>
      </c>
      <c r="E39" t="s">
        <v>154</v>
      </c>
      <c r="F39" t="s">
        <v>155</v>
      </c>
      <c r="G39" t="s">
        <v>156</v>
      </c>
      <c r="H39" t="s">
        <v>187</v>
      </c>
      <c r="I39" t="s">
        <v>158</v>
      </c>
      <c r="J39" t="s">
        <v>188</v>
      </c>
      <c r="K39" t="s">
        <v>160</v>
      </c>
      <c r="L39">
        <v>1</v>
      </c>
      <c r="M39" t="s">
        <v>189</v>
      </c>
      <c r="N39" t="s">
        <v>162</v>
      </c>
      <c r="O39" t="s">
        <v>163</v>
      </c>
      <c r="P39" t="s">
        <v>164</v>
      </c>
      <c r="Q39">
        <v>2025</v>
      </c>
      <c r="R39">
        <v>1</v>
      </c>
      <c r="S39" t="b">
        <v>1</v>
      </c>
      <c r="T39">
        <v>65024779</v>
      </c>
    </row>
    <row r="40" spans="1:20" x14ac:dyDescent="0.2">
      <c r="A40">
        <v>40</v>
      </c>
      <c r="B40" t="s">
        <v>151</v>
      </c>
      <c r="C40" t="s">
        <v>152</v>
      </c>
      <c r="D40" t="s">
        <v>153</v>
      </c>
      <c r="E40" t="s">
        <v>154</v>
      </c>
      <c r="F40" t="s">
        <v>155</v>
      </c>
      <c r="G40" t="s">
        <v>156</v>
      </c>
      <c r="H40" t="s">
        <v>187</v>
      </c>
      <c r="I40" t="s">
        <v>165</v>
      </c>
      <c r="J40" t="s">
        <v>188</v>
      </c>
      <c r="K40" t="s">
        <v>160</v>
      </c>
      <c r="L40">
        <v>1</v>
      </c>
      <c r="M40" t="s">
        <v>189</v>
      </c>
      <c r="N40" t="s">
        <v>162</v>
      </c>
      <c r="O40" t="s">
        <v>163</v>
      </c>
      <c r="P40" t="s">
        <v>164</v>
      </c>
      <c r="Q40">
        <v>2025</v>
      </c>
      <c r="R40">
        <v>1</v>
      </c>
      <c r="S40" t="b">
        <v>1</v>
      </c>
      <c r="T40">
        <v>115084039</v>
      </c>
    </row>
    <row r="41" spans="1:20" x14ac:dyDescent="0.2">
      <c r="A41">
        <v>41</v>
      </c>
      <c r="B41" t="s">
        <v>151</v>
      </c>
      <c r="C41" t="s">
        <v>152</v>
      </c>
      <c r="D41" t="s">
        <v>153</v>
      </c>
      <c r="E41" t="s">
        <v>154</v>
      </c>
      <c r="F41" t="s">
        <v>155</v>
      </c>
      <c r="G41" t="s">
        <v>156</v>
      </c>
      <c r="H41" t="s">
        <v>187</v>
      </c>
      <c r="I41" t="s">
        <v>166</v>
      </c>
      <c r="J41" t="s">
        <v>188</v>
      </c>
      <c r="K41" t="s">
        <v>160</v>
      </c>
      <c r="L41">
        <v>1</v>
      </c>
      <c r="M41" t="s">
        <v>189</v>
      </c>
      <c r="N41" t="s">
        <v>162</v>
      </c>
      <c r="O41" t="s">
        <v>163</v>
      </c>
      <c r="P41" t="s">
        <v>164</v>
      </c>
      <c r="Q41">
        <v>2025</v>
      </c>
      <c r="R41">
        <v>1</v>
      </c>
      <c r="S41" t="b">
        <v>1</v>
      </c>
      <c r="T41">
        <v>89338028</v>
      </c>
    </row>
    <row r="42" spans="1:20" x14ac:dyDescent="0.2">
      <c r="A42">
        <v>42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156</v>
      </c>
      <c r="H42" t="s">
        <v>187</v>
      </c>
      <c r="I42" t="s">
        <v>167</v>
      </c>
      <c r="J42" t="s">
        <v>188</v>
      </c>
      <c r="K42" t="s">
        <v>160</v>
      </c>
      <c r="L42">
        <v>1</v>
      </c>
      <c r="M42" t="s">
        <v>189</v>
      </c>
      <c r="N42" t="s">
        <v>162</v>
      </c>
      <c r="O42" t="s">
        <v>163</v>
      </c>
      <c r="P42" t="s">
        <v>164</v>
      </c>
      <c r="Q42">
        <v>2025</v>
      </c>
      <c r="R42">
        <v>1</v>
      </c>
      <c r="S42" t="b">
        <v>1</v>
      </c>
      <c r="T42">
        <v>82715230</v>
      </c>
    </row>
    <row r="43" spans="1:20" x14ac:dyDescent="0.2">
      <c r="A43">
        <v>43</v>
      </c>
      <c r="B43" t="s">
        <v>151</v>
      </c>
      <c r="C43" t="s">
        <v>152</v>
      </c>
      <c r="D43" t="s">
        <v>153</v>
      </c>
      <c r="E43" t="s">
        <v>154</v>
      </c>
      <c r="F43" t="s">
        <v>155</v>
      </c>
      <c r="G43" t="s">
        <v>156</v>
      </c>
      <c r="H43" t="s">
        <v>187</v>
      </c>
      <c r="I43" t="s">
        <v>168</v>
      </c>
      <c r="J43" t="s">
        <v>188</v>
      </c>
      <c r="K43" t="s">
        <v>160</v>
      </c>
      <c r="L43">
        <v>1</v>
      </c>
      <c r="M43" t="s">
        <v>189</v>
      </c>
      <c r="N43" t="s">
        <v>162</v>
      </c>
      <c r="O43" t="s">
        <v>163</v>
      </c>
      <c r="P43" t="s">
        <v>164</v>
      </c>
      <c r="Q43">
        <v>2025</v>
      </c>
      <c r="R43">
        <v>1</v>
      </c>
      <c r="S43" t="b">
        <v>1</v>
      </c>
      <c r="T43">
        <v>42820257</v>
      </c>
    </row>
    <row r="44" spans="1:20" x14ac:dyDescent="0.2">
      <c r="A44">
        <v>44</v>
      </c>
      <c r="B44" t="s">
        <v>151</v>
      </c>
      <c r="C44" t="s">
        <v>152</v>
      </c>
      <c r="D44" t="s">
        <v>153</v>
      </c>
      <c r="E44" t="s">
        <v>154</v>
      </c>
      <c r="F44" t="s">
        <v>155</v>
      </c>
      <c r="G44" t="s">
        <v>156</v>
      </c>
      <c r="H44" t="s">
        <v>190</v>
      </c>
      <c r="I44" t="s">
        <v>169</v>
      </c>
      <c r="J44" t="s">
        <v>188</v>
      </c>
      <c r="K44" t="s">
        <v>160</v>
      </c>
      <c r="L44">
        <v>1</v>
      </c>
      <c r="M44" t="s">
        <v>189</v>
      </c>
      <c r="N44" t="s">
        <v>162</v>
      </c>
      <c r="O44" t="s">
        <v>163</v>
      </c>
      <c r="P44" t="s">
        <v>164</v>
      </c>
      <c r="Q44">
        <v>2025</v>
      </c>
      <c r="R44">
        <v>1</v>
      </c>
      <c r="S44" t="b">
        <v>1</v>
      </c>
      <c r="T44">
        <v>74142657</v>
      </c>
    </row>
    <row r="45" spans="1:20" x14ac:dyDescent="0.2">
      <c r="A45">
        <v>45</v>
      </c>
      <c r="B45" t="s">
        <v>151</v>
      </c>
      <c r="C45" t="s">
        <v>152</v>
      </c>
      <c r="D45" t="s">
        <v>153</v>
      </c>
      <c r="E45" t="s">
        <v>154</v>
      </c>
      <c r="F45" t="s">
        <v>155</v>
      </c>
      <c r="G45" t="s">
        <v>156</v>
      </c>
      <c r="H45" t="s">
        <v>191</v>
      </c>
      <c r="I45" t="s">
        <v>158</v>
      </c>
      <c r="J45" t="s">
        <v>192</v>
      </c>
      <c r="K45" t="s">
        <v>160</v>
      </c>
      <c r="L45">
        <v>1</v>
      </c>
      <c r="M45" t="s">
        <v>189</v>
      </c>
      <c r="N45" t="s">
        <v>162</v>
      </c>
      <c r="O45" t="s">
        <v>163</v>
      </c>
      <c r="P45" t="s">
        <v>164</v>
      </c>
      <c r="Q45">
        <v>2025</v>
      </c>
      <c r="R45">
        <v>1</v>
      </c>
      <c r="S45" t="b">
        <v>1</v>
      </c>
      <c r="T45">
        <v>170987</v>
      </c>
    </row>
    <row r="46" spans="1:20" x14ac:dyDescent="0.2">
      <c r="A46">
        <v>46</v>
      </c>
      <c r="B46" t="s">
        <v>151</v>
      </c>
      <c r="C46" t="s">
        <v>152</v>
      </c>
      <c r="D46" t="s">
        <v>153</v>
      </c>
      <c r="E46" t="s">
        <v>154</v>
      </c>
      <c r="F46" t="s">
        <v>155</v>
      </c>
      <c r="G46" t="s">
        <v>156</v>
      </c>
      <c r="H46" t="s">
        <v>191</v>
      </c>
      <c r="I46" t="s">
        <v>165</v>
      </c>
      <c r="J46" t="s">
        <v>192</v>
      </c>
      <c r="K46" t="s">
        <v>160</v>
      </c>
      <c r="L46">
        <v>1</v>
      </c>
      <c r="M46" t="s">
        <v>189</v>
      </c>
      <c r="N46" t="s">
        <v>162</v>
      </c>
      <c r="O46" t="s">
        <v>163</v>
      </c>
      <c r="P46" t="s">
        <v>164</v>
      </c>
      <c r="Q46">
        <v>2025</v>
      </c>
      <c r="R46">
        <v>1</v>
      </c>
      <c r="S46" t="b">
        <v>1</v>
      </c>
      <c r="T46">
        <v>7966991</v>
      </c>
    </row>
    <row r="47" spans="1:20" x14ac:dyDescent="0.2">
      <c r="A47">
        <v>47</v>
      </c>
      <c r="B47" t="s">
        <v>151</v>
      </c>
      <c r="C47" t="s">
        <v>152</v>
      </c>
      <c r="D47" t="s">
        <v>153</v>
      </c>
      <c r="E47" t="s">
        <v>154</v>
      </c>
      <c r="F47" t="s">
        <v>155</v>
      </c>
      <c r="G47" t="s">
        <v>156</v>
      </c>
      <c r="H47" t="s">
        <v>191</v>
      </c>
      <c r="I47" t="s">
        <v>166</v>
      </c>
      <c r="J47" t="s">
        <v>192</v>
      </c>
      <c r="K47" t="s">
        <v>160</v>
      </c>
      <c r="L47">
        <v>1</v>
      </c>
      <c r="M47" t="s">
        <v>189</v>
      </c>
      <c r="N47" t="s">
        <v>162</v>
      </c>
      <c r="O47" t="s">
        <v>163</v>
      </c>
      <c r="P47" t="s">
        <v>164</v>
      </c>
      <c r="Q47">
        <v>2025</v>
      </c>
      <c r="R47">
        <v>1</v>
      </c>
      <c r="S47" t="b">
        <v>1</v>
      </c>
      <c r="T47">
        <v>26288405</v>
      </c>
    </row>
    <row r="48" spans="1:20" x14ac:dyDescent="0.2">
      <c r="A48">
        <v>48</v>
      </c>
      <c r="B48" t="s">
        <v>151</v>
      </c>
      <c r="C48" t="s">
        <v>152</v>
      </c>
      <c r="D48" t="s">
        <v>153</v>
      </c>
      <c r="E48" t="s">
        <v>154</v>
      </c>
      <c r="F48" t="s">
        <v>155</v>
      </c>
      <c r="G48" t="s">
        <v>156</v>
      </c>
      <c r="H48" t="s">
        <v>191</v>
      </c>
      <c r="I48" t="s">
        <v>167</v>
      </c>
      <c r="J48" t="s">
        <v>192</v>
      </c>
      <c r="K48" t="s">
        <v>160</v>
      </c>
      <c r="L48">
        <v>1</v>
      </c>
      <c r="M48" t="s">
        <v>189</v>
      </c>
      <c r="N48" t="s">
        <v>162</v>
      </c>
      <c r="O48" t="s">
        <v>163</v>
      </c>
      <c r="P48" t="s">
        <v>164</v>
      </c>
      <c r="Q48">
        <v>2025</v>
      </c>
      <c r="R48">
        <v>1</v>
      </c>
      <c r="S48" t="b">
        <v>1</v>
      </c>
      <c r="T48">
        <v>20744426</v>
      </c>
    </row>
    <row r="49" spans="1:20" x14ac:dyDescent="0.2">
      <c r="A49">
        <v>49</v>
      </c>
      <c r="B49" t="s">
        <v>151</v>
      </c>
      <c r="C49" t="s">
        <v>152</v>
      </c>
      <c r="D49" t="s">
        <v>153</v>
      </c>
      <c r="E49" t="s">
        <v>154</v>
      </c>
      <c r="F49" t="s">
        <v>155</v>
      </c>
      <c r="G49" t="s">
        <v>156</v>
      </c>
      <c r="H49" t="s">
        <v>191</v>
      </c>
      <c r="I49" t="s">
        <v>168</v>
      </c>
      <c r="J49" t="s">
        <v>192</v>
      </c>
      <c r="K49" t="s">
        <v>160</v>
      </c>
      <c r="L49">
        <v>1</v>
      </c>
      <c r="M49" t="s">
        <v>189</v>
      </c>
      <c r="N49" t="s">
        <v>162</v>
      </c>
      <c r="O49" t="s">
        <v>163</v>
      </c>
      <c r="P49" t="s">
        <v>164</v>
      </c>
      <c r="Q49">
        <v>2025</v>
      </c>
      <c r="R49">
        <v>1</v>
      </c>
      <c r="S49" t="b">
        <v>1</v>
      </c>
      <c r="T49">
        <v>6202180</v>
      </c>
    </row>
    <row r="50" spans="1:20" x14ac:dyDescent="0.2">
      <c r="A50">
        <v>50</v>
      </c>
      <c r="B50" t="s">
        <v>151</v>
      </c>
      <c r="C50" t="s">
        <v>152</v>
      </c>
      <c r="D50" t="s">
        <v>153</v>
      </c>
      <c r="E50" t="s">
        <v>154</v>
      </c>
      <c r="F50" t="s">
        <v>155</v>
      </c>
      <c r="G50" t="s">
        <v>156</v>
      </c>
      <c r="H50" t="s">
        <v>193</v>
      </c>
      <c r="I50" t="s">
        <v>169</v>
      </c>
      <c r="J50" t="s">
        <v>192</v>
      </c>
      <c r="K50" t="s">
        <v>160</v>
      </c>
      <c r="L50">
        <v>1</v>
      </c>
      <c r="M50" t="s">
        <v>189</v>
      </c>
      <c r="N50" t="s">
        <v>162</v>
      </c>
      <c r="O50" t="s">
        <v>163</v>
      </c>
      <c r="P50" t="s">
        <v>164</v>
      </c>
      <c r="Q50">
        <v>2025</v>
      </c>
      <c r="R50">
        <v>1</v>
      </c>
      <c r="S50" t="b">
        <v>1</v>
      </c>
      <c r="T50">
        <v>25199366</v>
      </c>
    </row>
    <row r="51" spans="1:20" x14ac:dyDescent="0.2">
      <c r="A51">
        <v>51</v>
      </c>
      <c r="B51" t="s">
        <v>151</v>
      </c>
      <c r="C51" t="s">
        <v>152</v>
      </c>
      <c r="D51" t="s">
        <v>153</v>
      </c>
      <c r="E51" t="s">
        <v>154</v>
      </c>
      <c r="F51" t="s">
        <v>155</v>
      </c>
      <c r="G51" t="s">
        <v>156</v>
      </c>
      <c r="H51" t="s">
        <v>194</v>
      </c>
      <c r="I51" t="s">
        <v>158</v>
      </c>
      <c r="J51" t="s">
        <v>195</v>
      </c>
      <c r="K51" t="s">
        <v>160</v>
      </c>
      <c r="L51">
        <v>1</v>
      </c>
      <c r="M51" t="s">
        <v>189</v>
      </c>
      <c r="N51" t="s">
        <v>162</v>
      </c>
      <c r="O51" t="s">
        <v>163</v>
      </c>
      <c r="P51" t="s">
        <v>164</v>
      </c>
      <c r="Q51">
        <v>2025</v>
      </c>
      <c r="R51">
        <v>1</v>
      </c>
      <c r="S51" t="b">
        <v>1</v>
      </c>
      <c r="T51">
        <v>2834500</v>
      </c>
    </row>
    <row r="52" spans="1:20" x14ac:dyDescent="0.2">
      <c r="A52">
        <v>52</v>
      </c>
      <c r="B52" t="s">
        <v>151</v>
      </c>
      <c r="C52" t="s">
        <v>152</v>
      </c>
      <c r="D52" t="s">
        <v>153</v>
      </c>
      <c r="E52" t="s">
        <v>154</v>
      </c>
      <c r="F52" t="s">
        <v>155</v>
      </c>
      <c r="G52" t="s">
        <v>156</v>
      </c>
      <c r="H52" t="s">
        <v>194</v>
      </c>
      <c r="I52" t="s">
        <v>165</v>
      </c>
      <c r="J52" t="s">
        <v>195</v>
      </c>
      <c r="K52" t="s">
        <v>160</v>
      </c>
      <c r="L52">
        <v>1</v>
      </c>
      <c r="M52" t="s">
        <v>189</v>
      </c>
      <c r="N52" t="s">
        <v>162</v>
      </c>
      <c r="O52" t="s">
        <v>163</v>
      </c>
      <c r="P52" t="s">
        <v>164</v>
      </c>
      <c r="Q52">
        <v>2025</v>
      </c>
      <c r="R52">
        <v>1</v>
      </c>
      <c r="S52" t="b">
        <v>1</v>
      </c>
      <c r="T52">
        <v>9110051</v>
      </c>
    </row>
    <row r="53" spans="1:20" x14ac:dyDescent="0.2">
      <c r="A53">
        <v>53</v>
      </c>
      <c r="B53" t="s">
        <v>151</v>
      </c>
      <c r="C53" t="s">
        <v>152</v>
      </c>
      <c r="D53" t="s">
        <v>153</v>
      </c>
      <c r="E53" t="s">
        <v>154</v>
      </c>
      <c r="F53" t="s">
        <v>155</v>
      </c>
      <c r="G53" t="s">
        <v>156</v>
      </c>
      <c r="H53" t="s">
        <v>194</v>
      </c>
      <c r="I53" t="s">
        <v>166</v>
      </c>
      <c r="J53" t="s">
        <v>195</v>
      </c>
      <c r="K53" t="s">
        <v>160</v>
      </c>
      <c r="L53">
        <v>1</v>
      </c>
      <c r="M53" t="s">
        <v>189</v>
      </c>
      <c r="N53" t="s">
        <v>162</v>
      </c>
      <c r="O53" t="s">
        <v>163</v>
      </c>
      <c r="P53" t="s">
        <v>164</v>
      </c>
      <c r="Q53">
        <v>2025</v>
      </c>
      <c r="R53">
        <v>1</v>
      </c>
      <c r="S53" t="b">
        <v>1</v>
      </c>
      <c r="T53">
        <v>19269769</v>
      </c>
    </row>
    <row r="54" spans="1:20" x14ac:dyDescent="0.2">
      <c r="A54">
        <v>54</v>
      </c>
      <c r="B54" t="s">
        <v>151</v>
      </c>
      <c r="C54" t="s">
        <v>152</v>
      </c>
      <c r="D54" t="s">
        <v>153</v>
      </c>
      <c r="E54" t="s">
        <v>154</v>
      </c>
      <c r="F54" t="s">
        <v>155</v>
      </c>
      <c r="G54" t="s">
        <v>156</v>
      </c>
      <c r="H54" t="s">
        <v>194</v>
      </c>
      <c r="I54" t="s">
        <v>167</v>
      </c>
      <c r="J54" t="s">
        <v>195</v>
      </c>
      <c r="K54" t="s">
        <v>160</v>
      </c>
      <c r="L54">
        <v>1</v>
      </c>
      <c r="M54" t="s">
        <v>189</v>
      </c>
      <c r="N54" t="s">
        <v>162</v>
      </c>
      <c r="O54" t="s">
        <v>163</v>
      </c>
      <c r="P54" t="s">
        <v>164</v>
      </c>
      <c r="Q54">
        <v>2025</v>
      </c>
      <c r="R54">
        <v>1</v>
      </c>
      <c r="S54" t="b">
        <v>1</v>
      </c>
      <c r="T54">
        <v>10311978</v>
      </c>
    </row>
    <row r="55" spans="1:20" x14ac:dyDescent="0.2">
      <c r="A55">
        <v>55</v>
      </c>
      <c r="B55" t="s">
        <v>151</v>
      </c>
      <c r="C55" t="s">
        <v>152</v>
      </c>
      <c r="D55" t="s">
        <v>153</v>
      </c>
      <c r="E55" t="s">
        <v>154</v>
      </c>
      <c r="F55" t="s">
        <v>155</v>
      </c>
      <c r="G55" t="s">
        <v>156</v>
      </c>
      <c r="H55" t="s">
        <v>194</v>
      </c>
      <c r="I55" t="s">
        <v>168</v>
      </c>
      <c r="J55" t="s">
        <v>195</v>
      </c>
      <c r="K55" t="s">
        <v>160</v>
      </c>
      <c r="L55">
        <v>1</v>
      </c>
      <c r="M55" t="s">
        <v>189</v>
      </c>
      <c r="N55" t="s">
        <v>162</v>
      </c>
      <c r="O55" t="s">
        <v>163</v>
      </c>
      <c r="P55" t="s">
        <v>164</v>
      </c>
      <c r="Q55">
        <v>2025</v>
      </c>
      <c r="R55">
        <v>1</v>
      </c>
      <c r="S55" t="b">
        <v>1</v>
      </c>
      <c r="T55">
        <v>6300740</v>
      </c>
    </row>
    <row r="56" spans="1:20" x14ac:dyDescent="0.2">
      <c r="A56">
        <v>56</v>
      </c>
      <c r="B56" t="s">
        <v>151</v>
      </c>
      <c r="C56" t="s">
        <v>152</v>
      </c>
      <c r="D56" t="s">
        <v>153</v>
      </c>
      <c r="E56" t="s">
        <v>154</v>
      </c>
      <c r="F56" t="s">
        <v>155</v>
      </c>
      <c r="G56" t="s">
        <v>156</v>
      </c>
      <c r="H56" t="s">
        <v>196</v>
      </c>
      <c r="I56" t="s">
        <v>169</v>
      </c>
      <c r="J56" t="s">
        <v>195</v>
      </c>
      <c r="K56" t="s">
        <v>160</v>
      </c>
      <c r="L56">
        <v>1</v>
      </c>
      <c r="M56" t="s">
        <v>189</v>
      </c>
      <c r="N56" t="s">
        <v>162</v>
      </c>
      <c r="O56" t="s">
        <v>163</v>
      </c>
      <c r="P56" t="s">
        <v>164</v>
      </c>
      <c r="Q56">
        <v>2025</v>
      </c>
      <c r="R56">
        <v>1</v>
      </c>
      <c r="S56" t="b">
        <v>1</v>
      </c>
      <c r="T56">
        <v>27238904</v>
      </c>
    </row>
    <row r="57" spans="1:20" x14ac:dyDescent="0.2">
      <c r="A57">
        <v>57</v>
      </c>
      <c r="B57" t="s">
        <v>151</v>
      </c>
      <c r="C57" t="s">
        <v>152</v>
      </c>
      <c r="D57" t="s">
        <v>153</v>
      </c>
      <c r="E57" t="s">
        <v>154</v>
      </c>
      <c r="F57" t="s">
        <v>155</v>
      </c>
      <c r="G57" t="s">
        <v>156</v>
      </c>
      <c r="H57" t="s">
        <v>197</v>
      </c>
      <c r="I57" t="s">
        <v>158</v>
      </c>
      <c r="J57" t="s">
        <v>198</v>
      </c>
      <c r="K57" t="s">
        <v>160</v>
      </c>
      <c r="L57">
        <v>1</v>
      </c>
      <c r="M57" t="s">
        <v>189</v>
      </c>
      <c r="N57" t="s">
        <v>162</v>
      </c>
      <c r="O57" t="s">
        <v>163</v>
      </c>
      <c r="P57" t="s">
        <v>164</v>
      </c>
      <c r="Q57">
        <v>2025</v>
      </c>
      <c r="R57">
        <v>1</v>
      </c>
      <c r="S57" t="b">
        <v>1</v>
      </c>
      <c r="T57">
        <v>68030266</v>
      </c>
    </row>
    <row r="58" spans="1:20" x14ac:dyDescent="0.2">
      <c r="A58">
        <v>58</v>
      </c>
      <c r="B58" t="s">
        <v>151</v>
      </c>
      <c r="C58" t="s">
        <v>152</v>
      </c>
      <c r="D58" t="s">
        <v>153</v>
      </c>
      <c r="E58" t="s">
        <v>154</v>
      </c>
      <c r="F58" t="s">
        <v>155</v>
      </c>
      <c r="G58" t="s">
        <v>156</v>
      </c>
      <c r="H58" t="s">
        <v>197</v>
      </c>
      <c r="I58" t="s">
        <v>165</v>
      </c>
      <c r="J58" t="s">
        <v>198</v>
      </c>
      <c r="K58" t="s">
        <v>160</v>
      </c>
      <c r="L58">
        <v>1</v>
      </c>
      <c r="M58" t="s">
        <v>189</v>
      </c>
      <c r="N58" t="s">
        <v>162</v>
      </c>
      <c r="O58" t="s">
        <v>163</v>
      </c>
      <c r="P58" t="s">
        <v>164</v>
      </c>
      <c r="Q58">
        <v>2025</v>
      </c>
      <c r="R58">
        <v>1</v>
      </c>
      <c r="S58" t="b">
        <v>1</v>
      </c>
      <c r="T58">
        <v>132161081</v>
      </c>
    </row>
    <row r="59" spans="1:20" x14ac:dyDescent="0.2">
      <c r="A59">
        <v>59</v>
      </c>
      <c r="B59" t="s">
        <v>151</v>
      </c>
      <c r="C59" t="s">
        <v>152</v>
      </c>
      <c r="D59" t="s">
        <v>153</v>
      </c>
      <c r="E59" t="s">
        <v>154</v>
      </c>
      <c r="F59" t="s">
        <v>155</v>
      </c>
      <c r="G59" t="s">
        <v>156</v>
      </c>
      <c r="H59" t="s">
        <v>197</v>
      </c>
      <c r="I59" t="s">
        <v>166</v>
      </c>
      <c r="J59" t="s">
        <v>198</v>
      </c>
      <c r="K59" t="s">
        <v>160</v>
      </c>
      <c r="L59">
        <v>1</v>
      </c>
      <c r="M59" t="s">
        <v>189</v>
      </c>
      <c r="N59" t="s">
        <v>162</v>
      </c>
      <c r="O59" t="s">
        <v>163</v>
      </c>
      <c r="P59" t="s">
        <v>164</v>
      </c>
      <c r="Q59">
        <v>2025</v>
      </c>
      <c r="R59">
        <v>1</v>
      </c>
      <c r="S59" t="b">
        <v>1</v>
      </c>
      <c r="T59">
        <v>134896203</v>
      </c>
    </row>
    <row r="60" spans="1:20" x14ac:dyDescent="0.2">
      <c r="A60">
        <v>60</v>
      </c>
      <c r="B60" t="s">
        <v>151</v>
      </c>
      <c r="C60" t="s">
        <v>152</v>
      </c>
      <c r="D60" t="s">
        <v>153</v>
      </c>
      <c r="E60" t="s">
        <v>154</v>
      </c>
      <c r="F60" t="s">
        <v>155</v>
      </c>
      <c r="G60" t="s">
        <v>156</v>
      </c>
      <c r="H60" t="s">
        <v>197</v>
      </c>
      <c r="I60" t="s">
        <v>167</v>
      </c>
      <c r="J60" t="s">
        <v>198</v>
      </c>
      <c r="K60" t="s">
        <v>160</v>
      </c>
      <c r="L60">
        <v>1</v>
      </c>
      <c r="M60" t="s">
        <v>189</v>
      </c>
      <c r="N60" t="s">
        <v>162</v>
      </c>
      <c r="O60" t="s">
        <v>163</v>
      </c>
      <c r="P60" t="s">
        <v>164</v>
      </c>
      <c r="Q60">
        <v>2025</v>
      </c>
      <c r="R60">
        <v>1</v>
      </c>
      <c r="S60" t="b">
        <v>1</v>
      </c>
      <c r="T60">
        <v>113771634</v>
      </c>
    </row>
    <row r="61" spans="1:20" x14ac:dyDescent="0.2">
      <c r="A61">
        <v>61</v>
      </c>
      <c r="B61" t="s">
        <v>151</v>
      </c>
      <c r="C61" t="s">
        <v>152</v>
      </c>
      <c r="D61" t="s">
        <v>153</v>
      </c>
      <c r="E61" t="s">
        <v>154</v>
      </c>
      <c r="F61" t="s">
        <v>155</v>
      </c>
      <c r="G61" t="s">
        <v>156</v>
      </c>
      <c r="H61" t="s">
        <v>197</v>
      </c>
      <c r="I61" t="s">
        <v>168</v>
      </c>
      <c r="J61" t="s">
        <v>198</v>
      </c>
      <c r="K61" t="s">
        <v>160</v>
      </c>
      <c r="L61">
        <v>1</v>
      </c>
      <c r="M61" t="s">
        <v>189</v>
      </c>
      <c r="N61" t="s">
        <v>162</v>
      </c>
      <c r="O61" t="s">
        <v>163</v>
      </c>
      <c r="P61" t="s">
        <v>164</v>
      </c>
      <c r="Q61">
        <v>2025</v>
      </c>
      <c r="R61">
        <v>1</v>
      </c>
      <c r="S61" t="b">
        <v>1</v>
      </c>
      <c r="T61">
        <v>55323177</v>
      </c>
    </row>
    <row r="62" spans="1:20" x14ac:dyDescent="0.2">
      <c r="A62">
        <v>62</v>
      </c>
      <c r="B62" t="s">
        <v>151</v>
      </c>
      <c r="C62" t="s">
        <v>152</v>
      </c>
      <c r="D62" t="s">
        <v>153</v>
      </c>
      <c r="E62" t="s">
        <v>154</v>
      </c>
      <c r="F62" t="s">
        <v>155</v>
      </c>
      <c r="G62" t="s">
        <v>156</v>
      </c>
      <c r="H62" t="s">
        <v>197</v>
      </c>
      <c r="I62" t="s">
        <v>169</v>
      </c>
      <c r="J62" t="s">
        <v>198</v>
      </c>
      <c r="K62" t="s">
        <v>160</v>
      </c>
      <c r="L62">
        <v>1</v>
      </c>
      <c r="M62" t="s">
        <v>189</v>
      </c>
      <c r="N62" t="s">
        <v>162</v>
      </c>
      <c r="O62" t="s">
        <v>163</v>
      </c>
      <c r="P62" t="s">
        <v>164</v>
      </c>
      <c r="Q62">
        <v>2025</v>
      </c>
      <c r="R62">
        <v>1</v>
      </c>
      <c r="S62" t="b">
        <v>1</v>
      </c>
      <c r="T62">
        <v>126580927</v>
      </c>
    </row>
    <row r="63" spans="1:20" x14ac:dyDescent="0.2">
      <c r="A63">
        <v>1</v>
      </c>
      <c r="B63" t="s">
        <v>151</v>
      </c>
      <c r="C63" t="s">
        <v>152</v>
      </c>
      <c r="D63" t="s">
        <v>153</v>
      </c>
      <c r="E63" t="s">
        <v>154</v>
      </c>
      <c r="F63" t="s">
        <v>155</v>
      </c>
      <c r="G63" t="s">
        <v>156</v>
      </c>
      <c r="H63" t="s">
        <v>157</v>
      </c>
      <c r="I63" t="s">
        <v>158</v>
      </c>
      <c r="J63" t="s">
        <v>159</v>
      </c>
      <c r="K63" t="s">
        <v>160</v>
      </c>
      <c r="L63">
        <v>1</v>
      </c>
      <c r="M63" t="s">
        <v>161</v>
      </c>
      <c r="N63" t="s">
        <v>162</v>
      </c>
      <c r="O63" t="s">
        <v>199</v>
      </c>
      <c r="P63" t="s">
        <v>200</v>
      </c>
      <c r="Q63">
        <v>2025</v>
      </c>
      <c r="R63">
        <v>1</v>
      </c>
      <c r="S63" t="b">
        <v>1</v>
      </c>
      <c r="T63">
        <v>1439</v>
      </c>
    </row>
    <row r="64" spans="1:20" x14ac:dyDescent="0.2">
      <c r="A64">
        <v>2</v>
      </c>
      <c r="B64" t="s">
        <v>151</v>
      </c>
      <c r="C64" t="s">
        <v>152</v>
      </c>
      <c r="D64" t="s">
        <v>153</v>
      </c>
      <c r="E64" t="s">
        <v>154</v>
      </c>
      <c r="F64" t="s">
        <v>155</v>
      </c>
      <c r="G64" t="s">
        <v>156</v>
      </c>
      <c r="H64" t="s">
        <v>157</v>
      </c>
      <c r="I64" t="s">
        <v>165</v>
      </c>
      <c r="J64" t="s">
        <v>159</v>
      </c>
      <c r="K64" t="s">
        <v>160</v>
      </c>
      <c r="L64">
        <v>1</v>
      </c>
      <c r="M64" t="s">
        <v>161</v>
      </c>
      <c r="N64" t="s">
        <v>162</v>
      </c>
      <c r="O64" t="s">
        <v>199</v>
      </c>
      <c r="P64" t="s">
        <v>200</v>
      </c>
      <c r="Q64">
        <v>2025</v>
      </c>
      <c r="R64">
        <v>1</v>
      </c>
      <c r="S64" t="b">
        <v>1</v>
      </c>
      <c r="T64">
        <v>3124</v>
      </c>
    </row>
    <row r="65" spans="1:20" x14ac:dyDescent="0.2">
      <c r="A65">
        <v>3</v>
      </c>
      <c r="B65" t="s">
        <v>151</v>
      </c>
      <c r="C65" t="s">
        <v>152</v>
      </c>
      <c r="D65" t="s">
        <v>153</v>
      </c>
      <c r="E65" t="s">
        <v>154</v>
      </c>
      <c r="F65" t="s">
        <v>155</v>
      </c>
      <c r="G65" t="s">
        <v>156</v>
      </c>
      <c r="H65" t="s">
        <v>157</v>
      </c>
      <c r="I65" t="s">
        <v>166</v>
      </c>
      <c r="J65" t="s">
        <v>159</v>
      </c>
      <c r="K65" t="s">
        <v>160</v>
      </c>
      <c r="L65">
        <v>1</v>
      </c>
      <c r="M65" t="s">
        <v>161</v>
      </c>
      <c r="N65" t="s">
        <v>162</v>
      </c>
      <c r="O65" t="s">
        <v>199</v>
      </c>
      <c r="P65" t="s">
        <v>200</v>
      </c>
      <c r="Q65">
        <v>2025</v>
      </c>
      <c r="R65">
        <v>1</v>
      </c>
      <c r="S65" t="b">
        <v>1</v>
      </c>
      <c r="T65">
        <v>7897</v>
      </c>
    </row>
    <row r="66" spans="1:20" x14ac:dyDescent="0.2">
      <c r="A66">
        <v>4</v>
      </c>
      <c r="B66" t="s">
        <v>151</v>
      </c>
      <c r="C66" t="s">
        <v>152</v>
      </c>
      <c r="D66" t="s">
        <v>153</v>
      </c>
      <c r="E66" t="s">
        <v>154</v>
      </c>
      <c r="F66" t="s">
        <v>155</v>
      </c>
      <c r="G66" t="s">
        <v>156</v>
      </c>
      <c r="H66" t="s">
        <v>157</v>
      </c>
      <c r="I66" t="s">
        <v>167</v>
      </c>
      <c r="J66" t="s">
        <v>159</v>
      </c>
      <c r="K66" t="s">
        <v>160</v>
      </c>
      <c r="L66">
        <v>1</v>
      </c>
      <c r="M66" t="s">
        <v>161</v>
      </c>
      <c r="N66" t="s">
        <v>162</v>
      </c>
      <c r="O66" t="s">
        <v>199</v>
      </c>
      <c r="P66" t="s">
        <v>200</v>
      </c>
      <c r="Q66">
        <v>2025</v>
      </c>
      <c r="R66">
        <v>1</v>
      </c>
      <c r="S66" t="b">
        <v>1</v>
      </c>
      <c r="T66">
        <v>5852</v>
      </c>
    </row>
    <row r="67" spans="1:20" x14ac:dyDescent="0.2">
      <c r="A67">
        <v>5</v>
      </c>
      <c r="B67" t="s">
        <v>151</v>
      </c>
      <c r="C67" t="s">
        <v>152</v>
      </c>
      <c r="D67" t="s">
        <v>153</v>
      </c>
      <c r="E67" t="s">
        <v>154</v>
      </c>
      <c r="F67" t="s">
        <v>155</v>
      </c>
      <c r="G67" t="s">
        <v>156</v>
      </c>
      <c r="H67" t="s">
        <v>157</v>
      </c>
      <c r="I67" t="s">
        <v>168</v>
      </c>
      <c r="J67" t="s">
        <v>159</v>
      </c>
      <c r="K67" t="s">
        <v>160</v>
      </c>
      <c r="L67">
        <v>1</v>
      </c>
      <c r="M67" t="s">
        <v>161</v>
      </c>
      <c r="N67" t="s">
        <v>162</v>
      </c>
      <c r="O67" t="s">
        <v>199</v>
      </c>
      <c r="P67" t="s">
        <v>200</v>
      </c>
      <c r="Q67">
        <v>2025</v>
      </c>
      <c r="R67">
        <v>1</v>
      </c>
      <c r="S67" t="b">
        <v>1</v>
      </c>
      <c r="T67">
        <v>2105</v>
      </c>
    </row>
    <row r="68" spans="1:20" x14ac:dyDescent="0.2">
      <c r="A68">
        <v>6</v>
      </c>
      <c r="B68" t="s">
        <v>151</v>
      </c>
      <c r="C68" t="s">
        <v>152</v>
      </c>
      <c r="D68" t="s">
        <v>153</v>
      </c>
      <c r="E68" t="s">
        <v>154</v>
      </c>
      <c r="F68" t="s">
        <v>155</v>
      </c>
      <c r="G68" t="s">
        <v>156</v>
      </c>
      <c r="H68" t="s">
        <v>157</v>
      </c>
      <c r="I68" t="s">
        <v>169</v>
      </c>
      <c r="J68" t="s">
        <v>159</v>
      </c>
      <c r="K68" t="s">
        <v>160</v>
      </c>
      <c r="L68">
        <v>1</v>
      </c>
      <c r="M68" t="s">
        <v>161</v>
      </c>
      <c r="N68" t="s">
        <v>162</v>
      </c>
      <c r="O68" t="s">
        <v>199</v>
      </c>
      <c r="P68" t="s">
        <v>200</v>
      </c>
      <c r="Q68">
        <v>2025</v>
      </c>
      <c r="R68">
        <v>1</v>
      </c>
      <c r="S68" t="b">
        <v>1</v>
      </c>
      <c r="T68">
        <v>15757</v>
      </c>
    </row>
    <row r="69" spans="1:20" x14ac:dyDescent="0.2">
      <c r="A69">
        <v>7</v>
      </c>
      <c r="B69" t="s">
        <v>151</v>
      </c>
      <c r="C69" t="s">
        <v>152</v>
      </c>
      <c r="D69" t="s">
        <v>153</v>
      </c>
      <c r="E69" t="s">
        <v>154</v>
      </c>
      <c r="F69" t="s">
        <v>155</v>
      </c>
      <c r="G69" t="s">
        <v>156</v>
      </c>
      <c r="H69" t="s">
        <v>170</v>
      </c>
      <c r="I69" t="s">
        <v>158</v>
      </c>
      <c r="J69" t="s">
        <v>171</v>
      </c>
      <c r="K69" t="s">
        <v>160</v>
      </c>
      <c r="L69">
        <v>1</v>
      </c>
      <c r="M69" t="s">
        <v>161</v>
      </c>
      <c r="N69" t="s">
        <v>162</v>
      </c>
      <c r="O69" t="s">
        <v>199</v>
      </c>
      <c r="P69" t="s">
        <v>200</v>
      </c>
      <c r="Q69">
        <v>2025</v>
      </c>
      <c r="R69">
        <v>1</v>
      </c>
      <c r="S69" t="b">
        <v>1</v>
      </c>
      <c r="T69">
        <v>1445</v>
      </c>
    </row>
    <row r="70" spans="1:20" x14ac:dyDescent="0.2">
      <c r="A70">
        <v>8</v>
      </c>
      <c r="B70" t="s">
        <v>151</v>
      </c>
      <c r="C70" t="s">
        <v>152</v>
      </c>
      <c r="D70" t="s">
        <v>153</v>
      </c>
      <c r="E70" t="s">
        <v>154</v>
      </c>
      <c r="F70" t="s">
        <v>155</v>
      </c>
      <c r="G70" t="s">
        <v>156</v>
      </c>
      <c r="H70" t="s">
        <v>170</v>
      </c>
      <c r="I70" t="s">
        <v>165</v>
      </c>
      <c r="J70" t="s">
        <v>171</v>
      </c>
      <c r="K70" t="s">
        <v>160</v>
      </c>
      <c r="L70">
        <v>1</v>
      </c>
      <c r="M70" t="s">
        <v>161</v>
      </c>
      <c r="N70" t="s">
        <v>162</v>
      </c>
      <c r="O70" t="s">
        <v>199</v>
      </c>
      <c r="P70" t="s">
        <v>200</v>
      </c>
      <c r="Q70">
        <v>2025</v>
      </c>
      <c r="R70">
        <v>1</v>
      </c>
      <c r="S70" t="b">
        <v>1</v>
      </c>
      <c r="T70">
        <v>3159</v>
      </c>
    </row>
    <row r="71" spans="1:20" x14ac:dyDescent="0.2">
      <c r="A71">
        <v>9</v>
      </c>
      <c r="B71" t="s">
        <v>151</v>
      </c>
      <c r="C71" t="s">
        <v>152</v>
      </c>
      <c r="D71" t="s">
        <v>153</v>
      </c>
      <c r="E71" t="s">
        <v>154</v>
      </c>
      <c r="F71" t="s">
        <v>155</v>
      </c>
      <c r="G71" t="s">
        <v>156</v>
      </c>
      <c r="H71" t="s">
        <v>170</v>
      </c>
      <c r="I71" t="s">
        <v>166</v>
      </c>
      <c r="J71" t="s">
        <v>171</v>
      </c>
      <c r="K71" t="s">
        <v>160</v>
      </c>
      <c r="L71">
        <v>1</v>
      </c>
      <c r="M71" t="s">
        <v>161</v>
      </c>
      <c r="N71" t="s">
        <v>162</v>
      </c>
      <c r="O71" t="s">
        <v>199</v>
      </c>
      <c r="P71" t="s">
        <v>200</v>
      </c>
      <c r="Q71">
        <v>2025</v>
      </c>
      <c r="R71">
        <v>1</v>
      </c>
      <c r="S71" t="b">
        <v>1</v>
      </c>
      <c r="T71">
        <v>8175</v>
      </c>
    </row>
    <row r="72" spans="1:20" x14ac:dyDescent="0.2">
      <c r="A72">
        <v>10</v>
      </c>
      <c r="B72" t="s">
        <v>151</v>
      </c>
      <c r="C72" t="s">
        <v>152</v>
      </c>
      <c r="D72" t="s">
        <v>153</v>
      </c>
      <c r="E72" t="s">
        <v>154</v>
      </c>
      <c r="F72" t="s">
        <v>155</v>
      </c>
      <c r="G72" t="s">
        <v>156</v>
      </c>
      <c r="H72" t="s">
        <v>170</v>
      </c>
      <c r="I72" t="s">
        <v>167</v>
      </c>
      <c r="J72" t="s">
        <v>171</v>
      </c>
      <c r="K72" t="s">
        <v>160</v>
      </c>
      <c r="L72">
        <v>1</v>
      </c>
      <c r="M72" t="s">
        <v>161</v>
      </c>
      <c r="N72" t="s">
        <v>162</v>
      </c>
      <c r="O72" t="s">
        <v>199</v>
      </c>
      <c r="P72" t="s">
        <v>200</v>
      </c>
      <c r="Q72">
        <v>2025</v>
      </c>
      <c r="R72">
        <v>1</v>
      </c>
      <c r="S72" t="b">
        <v>1</v>
      </c>
      <c r="T72">
        <v>5918</v>
      </c>
    </row>
    <row r="73" spans="1:20" x14ac:dyDescent="0.2">
      <c r="A73">
        <v>11</v>
      </c>
      <c r="B73" t="s">
        <v>151</v>
      </c>
      <c r="C73" t="s">
        <v>152</v>
      </c>
      <c r="D73" t="s">
        <v>153</v>
      </c>
      <c r="E73" t="s">
        <v>154</v>
      </c>
      <c r="F73" t="s">
        <v>155</v>
      </c>
      <c r="G73" t="s">
        <v>156</v>
      </c>
      <c r="H73" t="s">
        <v>170</v>
      </c>
      <c r="I73" t="s">
        <v>168</v>
      </c>
      <c r="J73" t="s">
        <v>171</v>
      </c>
      <c r="K73" t="s">
        <v>160</v>
      </c>
      <c r="L73">
        <v>1</v>
      </c>
      <c r="M73" t="s">
        <v>161</v>
      </c>
      <c r="N73" t="s">
        <v>162</v>
      </c>
      <c r="O73" t="s">
        <v>199</v>
      </c>
      <c r="P73" t="s">
        <v>200</v>
      </c>
      <c r="Q73">
        <v>2025</v>
      </c>
      <c r="R73">
        <v>1</v>
      </c>
      <c r="S73" t="b">
        <v>1</v>
      </c>
      <c r="T73">
        <v>2137</v>
      </c>
    </row>
    <row r="74" spans="1:20" x14ac:dyDescent="0.2">
      <c r="A74">
        <v>12</v>
      </c>
      <c r="B74" t="s">
        <v>151</v>
      </c>
      <c r="C74" t="s">
        <v>152</v>
      </c>
      <c r="D74" t="s">
        <v>153</v>
      </c>
      <c r="E74" t="s">
        <v>154</v>
      </c>
      <c r="F74" t="s">
        <v>155</v>
      </c>
      <c r="G74" t="s">
        <v>156</v>
      </c>
      <c r="H74" t="s">
        <v>170</v>
      </c>
      <c r="I74" t="s">
        <v>169</v>
      </c>
      <c r="J74" t="s">
        <v>171</v>
      </c>
      <c r="K74" t="s">
        <v>160</v>
      </c>
      <c r="L74">
        <v>1</v>
      </c>
      <c r="M74" t="s">
        <v>161</v>
      </c>
      <c r="N74" t="s">
        <v>162</v>
      </c>
      <c r="O74" t="s">
        <v>199</v>
      </c>
      <c r="P74" t="s">
        <v>200</v>
      </c>
      <c r="Q74">
        <v>2025</v>
      </c>
      <c r="R74">
        <v>1</v>
      </c>
      <c r="S74" t="b">
        <v>1</v>
      </c>
      <c r="T74">
        <v>16191</v>
      </c>
    </row>
    <row r="75" spans="1:20" x14ac:dyDescent="0.2">
      <c r="A75">
        <v>13</v>
      </c>
      <c r="B75" t="s">
        <v>151</v>
      </c>
      <c r="C75" t="s">
        <v>152</v>
      </c>
      <c r="D75" t="s">
        <v>153</v>
      </c>
      <c r="E75" t="s">
        <v>154</v>
      </c>
      <c r="F75" t="s">
        <v>155</v>
      </c>
      <c r="G75" t="s">
        <v>156</v>
      </c>
      <c r="H75" t="s">
        <v>172</v>
      </c>
      <c r="I75" t="s">
        <v>158</v>
      </c>
      <c r="J75" t="s">
        <v>173</v>
      </c>
      <c r="K75" t="s">
        <v>160</v>
      </c>
      <c r="L75">
        <v>1</v>
      </c>
      <c r="M75" t="s">
        <v>174</v>
      </c>
      <c r="N75" t="s">
        <v>162</v>
      </c>
      <c r="O75" t="s">
        <v>199</v>
      </c>
      <c r="P75" t="s">
        <v>200</v>
      </c>
      <c r="Q75">
        <v>2025</v>
      </c>
      <c r="R75">
        <v>1</v>
      </c>
      <c r="S75" t="b">
        <v>1</v>
      </c>
      <c r="T75">
        <v>779836</v>
      </c>
    </row>
    <row r="76" spans="1:20" x14ac:dyDescent="0.2">
      <c r="A76">
        <v>14</v>
      </c>
      <c r="B76" t="s">
        <v>151</v>
      </c>
      <c r="C76" t="s">
        <v>152</v>
      </c>
      <c r="D76" t="s">
        <v>153</v>
      </c>
      <c r="E76" t="s">
        <v>154</v>
      </c>
      <c r="F76" t="s">
        <v>155</v>
      </c>
      <c r="G76" t="s">
        <v>156</v>
      </c>
      <c r="H76" t="s">
        <v>172</v>
      </c>
      <c r="I76" t="s">
        <v>165</v>
      </c>
      <c r="J76" t="s">
        <v>173</v>
      </c>
      <c r="K76" t="s">
        <v>160</v>
      </c>
      <c r="L76">
        <v>1</v>
      </c>
      <c r="M76" t="s">
        <v>174</v>
      </c>
      <c r="N76" t="s">
        <v>162</v>
      </c>
      <c r="O76" t="s">
        <v>199</v>
      </c>
      <c r="P76" t="s">
        <v>200</v>
      </c>
      <c r="Q76">
        <v>2025</v>
      </c>
      <c r="R76">
        <v>1</v>
      </c>
      <c r="S76" t="b">
        <v>1</v>
      </c>
      <c r="T76">
        <v>1590800</v>
      </c>
    </row>
    <row r="77" spans="1:20" x14ac:dyDescent="0.2">
      <c r="A77">
        <v>15</v>
      </c>
      <c r="B77" t="s">
        <v>151</v>
      </c>
      <c r="C77" t="s">
        <v>152</v>
      </c>
      <c r="D77" t="s">
        <v>153</v>
      </c>
      <c r="E77" t="s">
        <v>154</v>
      </c>
      <c r="F77" t="s">
        <v>155</v>
      </c>
      <c r="G77" t="s">
        <v>156</v>
      </c>
      <c r="H77" t="s">
        <v>172</v>
      </c>
      <c r="I77" t="s">
        <v>166</v>
      </c>
      <c r="J77" t="s">
        <v>173</v>
      </c>
      <c r="K77" t="s">
        <v>160</v>
      </c>
      <c r="L77">
        <v>1</v>
      </c>
      <c r="M77" t="s">
        <v>174</v>
      </c>
      <c r="N77" t="s">
        <v>162</v>
      </c>
      <c r="O77" t="s">
        <v>199</v>
      </c>
      <c r="P77" t="s">
        <v>200</v>
      </c>
      <c r="Q77">
        <v>2025</v>
      </c>
      <c r="R77">
        <v>1</v>
      </c>
      <c r="S77" t="b">
        <v>1</v>
      </c>
      <c r="T77">
        <v>3659283</v>
      </c>
    </row>
    <row r="78" spans="1:20" x14ac:dyDescent="0.2">
      <c r="A78">
        <v>16</v>
      </c>
      <c r="B78" t="s">
        <v>151</v>
      </c>
      <c r="C78" t="s">
        <v>152</v>
      </c>
      <c r="D78" t="s">
        <v>153</v>
      </c>
      <c r="E78" t="s">
        <v>154</v>
      </c>
      <c r="F78" t="s">
        <v>155</v>
      </c>
      <c r="G78" t="s">
        <v>156</v>
      </c>
      <c r="H78" t="s">
        <v>172</v>
      </c>
      <c r="I78" t="s">
        <v>167</v>
      </c>
      <c r="J78" t="s">
        <v>173</v>
      </c>
      <c r="K78" t="s">
        <v>160</v>
      </c>
      <c r="L78">
        <v>1</v>
      </c>
      <c r="M78" t="s">
        <v>174</v>
      </c>
      <c r="N78" t="s">
        <v>162</v>
      </c>
      <c r="O78" t="s">
        <v>199</v>
      </c>
      <c r="P78" t="s">
        <v>200</v>
      </c>
      <c r="Q78">
        <v>2025</v>
      </c>
      <c r="R78">
        <v>1</v>
      </c>
      <c r="S78" t="b">
        <v>1</v>
      </c>
      <c r="T78">
        <v>2751972</v>
      </c>
    </row>
    <row r="79" spans="1:20" x14ac:dyDescent="0.2">
      <c r="A79">
        <v>17</v>
      </c>
      <c r="B79" t="s">
        <v>151</v>
      </c>
      <c r="C79" t="s">
        <v>152</v>
      </c>
      <c r="D79" t="s">
        <v>153</v>
      </c>
      <c r="E79" t="s">
        <v>154</v>
      </c>
      <c r="F79" t="s">
        <v>155</v>
      </c>
      <c r="G79" t="s">
        <v>156</v>
      </c>
      <c r="H79" t="s">
        <v>172</v>
      </c>
      <c r="I79" t="s">
        <v>168</v>
      </c>
      <c r="J79" t="s">
        <v>173</v>
      </c>
      <c r="K79" t="s">
        <v>160</v>
      </c>
      <c r="L79">
        <v>1</v>
      </c>
      <c r="M79" t="s">
        <v>174</v>
      </c>
      <c r="N79" t="s">
        <v>162</v>
      </c>
      <c r="O79" t="s">
        <v>199</v>
      </c>
      <c r="P79" t="s">
        <v>200</v>
      </c>
      <c r="Q79">
        <v>2025</v>
      </c>
      <c r="R79">
        <v>1</v>
      </c>
      <c r="S79" t="b">
        <v>1</v>
      </c>
      <c r="T79">
        <v>975218</v>
      </c>
    </row>
    <row r="80" spans="1:20" x14ac:dyDescent="0.2">
      <c r="A80">
        <v>18</v>
      </c>
      <c r="B80" t="s">
        <v>151</v>
      </c>
      <c r="C80" t="s">
        <v>152</v>
      </c>
      <c r="D80" t="s">
        <v>153</v>
      </c>
      <c r="E80" t="s">
        <v>154</v>
      </c>
      <c r="F80" t="s">
        <v>155</v>
      </c>
      <c r="G80" t="s">
        <v>156</v>
      </c>
      <c r="H80" t="s">
        <v>175</v>
      </c>
      <c r="I80" t="s">
        <v>169</v>
      </c>
      <c r="J80" t="s">
        <v>173</v>
      </c>
      <c r="K80" t="s">
        <v>160</v>
      </c>
      <c r="L80">
        <v>1</v>
      </c>
      <c r="M80" t="s">
        <v>174</v>
      </c>
      <c r="N80" t="s">
        <v>162</v>
      </c>
      <c r="O80" t="s">
        <v>199</v>
      </c>
      <c r="P80" t="s">
        <v>200</v>
      </c>
      <c r="Q80">
        <v>2025</v>
      </c>
      <c r="R80">
        <v>1</v>
      </c>
      <c r="S80" t="b">
        <v>1</v>
      </c>
      <c r="T80">
        <v>5755212</v>
      </c>
    </row>
    <row r="81" spans="1:20" x14ac:dyDescent="0.2">
      <c r="A81">
        <v>19</v>
      </c>
      <c r="B81" t="s">
        <v>151</v>
      </c>
      <c r="C81" t="s">
        <v>152</v>
      </c>
      <c r="D81" t="s">
        <v>153</v>
      </c>
      <c r="E81" t="s">
        <v>154</v>
      </c>
      <c r="F81" t="s">
        <v>155</v>
      </c>
      <c r="G81" t="s">
        <v>156</v>
      </c>
      <c r="H81" t="s">
        <v>176</v>
      </c>
      <c r="I81" t="s">
        <v>169</v>
      </c>
      <c r="J81" t="s">
        <v>177</v>
      </c>
      <c r="K81" t="s">
        <v>160</v>
      </c>
      <c r="L81">
        <v>1</v>
      </c>
      <c r="M81" t="s">
        <v>174</v>
      </c>
      <c r="N81" t="s">
        <v>162</v>
      </c>
      <c r="O81" t="s">
        <v>199</v>
      </c>
      <c r="P81" t="s">
        <v>200</v>
      </c>
      <c r="Q81">
        <v>2025</v>
      </c>
      <c r="R81">
        <v>1</v>
      </c>
      <c r="S81" t="b">
        <v>1</v>
      </c>
      <c r="T81">
        <v>7638516</v>
      </c>
    </row>
    <row r="82" spans="1:20" x14ac:dyDescent="0.2">
      <c r="A82">
        <v>20</v>
      </c>
      <c r="B82" t="s">
        <v>151</v>
      </c>
      <c r="C82" t="s">
        <v>152</v>
      </c>
      <c r="D82" t="s">
        <v>153</v>
      </c>
      <c r="E82" t="s">
        <v>154</v>
      </c>
      <c r="F82" t="s">
        <v>155</v>
      </c>
      <c r="G82" t="s">
        <v>156</v>
      </c>
      <c r="H82" t="s">
        <v>178</v>
      </c>
      <c r="I82" t="s">
        <v>158</v>
      </c>
      <c r="J82" t="s">
        <v>179</v>
      </c>
      <c r="K82" t="s">
        <v>160</v>
      </c>
      <c r="L82">
        <v>1</v>
      </c>
      <c r="M82" t="s">
        <v>174</v>
      </c>
      <c r="N82" t="s">
        <v>162</v>
      </c>
      <c r="O82" t="s">
        <v>199</v>
      </c>
      <c r="P82" t="s">
        <v>200</v>
      </c>
      <c r="Q82">
        <v>2025</v>
      </c>
      <c r="R82">
        <v>1</v>
      </c>
      <c r="S82" t="b">
        <v>1</v>
      </c>
      <c r="T82">
        <v>0</v>
      </c>
    </row>
    <row r="83" spans="1:20" x14ac:dyDescent="0.2">
      <c r="A83">
        <v>21</v>
      </c>
      <c r="B83" t="s">
        <v>151</v>
      </c>
      <c r="C83" t="s">
        <v>152</v>
      </c>
      <c r="D83" t="s">
        <v>153</v>
      </c>
      <c r="E83" t="s">
        <v>154</v>
      </c>
      <c r="F83" t="s">
        <v>155</v>
      </c>
      <c r="G83" t="s">
        <v>156</v>
      </c>
      <c r="H83" t="s">
        <v>178</v>
      </c>
      <c r="I83" t="s">
        <v>165</v>
      </c>
      <c r="J83" t="s">
        <v>179</v>
      </c>
      <c r="K83" t="s">
        <v>160</v>
      </c>
      <c r="L83">
        <v>1</v>
      </c>
      <c r="M83" t="s">
        <v>174</v>
      </c>
      <c r="N83" t="s">
        <v>162</v>
      </c>
      <c r="O83" t="s">
        <v>199</v>
      </c>
      <c r="P83" t="s">
        <v>200</v>
      </c>
      <c r="Q83">
        <v>2025</v>
      </c>
      <c r="R83">
        <v>1</v>
      </c>
      <c r="S83" t="b">
        <v>1</v>
      </c>
      <c r="T83">
        <v>73284</v>
      </c>
    </row>
    <row r="84" spans="1:20" x14ac:dyDescent="0.2">
      <c r="A84">
        <v>22</v>
      </c>
      <c r="B84" t="s">
        <v>151</v>
      </c>
      <c r="C84" t="s">
        <v>152</v>
      </c>
      <c r="D84" t="s">
        <v>153</v>
      </c>
      <c r="E84" t="s">
        <v>154</v>
      </c>
      <c r="F84" t="s">
        <v>155</v>
      </c>
      <c r="G84" t="s">
        <v>156</v>
      </c>
      <c r="H84" t="s">
        <v>178</v>
      </c>
      <c r="I84" t="s">
        <v>166</v>
      </c>
      <c r="J84" t="s">
        <v>179</v>
      </c>
      <c r="K84" t="s">
        <v>160</v>
      </c>
      <c r="L84">
        <v>1</v>
      </c>
      <c r="M84" t="s">
        <v>174</v>
      </c>
      <c r="N84" t="s">
        <v>162</v>
      </c>
      <c r="O84" t="s">
        <v>199</v>
      </c>
      <c r="P84" t="s">
        <v>200</v>
      </c>
      <c r="Q84">
        <v>2025</v>
      </c>
      <c r="R84">
        <v>1</v>
      </c>
      <c r="S84" t="b">
        <v>1</v>
      </c>
      <c r="T84">
        <v>653279</v>
      </c>
    </row>
    <row r="85" spans="1:20" x14ac:dyDescent="0.2">
      <c r="A85">
        <v>23</v>
      </c>
      <c r="B85" t="s">
        <v>151</v>
      </c>
      <c r="C85" t="s">
        <v>152</v>
      </c>
      <c r="D85" t="s">
        <v>153</v>
      </c>
      <c r="E85" t="s">
        <v>154</v>
      </c>
      <c r="F85" t="s">
        <v>155</v>
      </c>
      <c r="G85" t="s">
        <v>156</v>
      </c>
      <c r="H85" t="s">
        <v>178</v>
      </c>
      <c r="I85" t="s">
        <v>167</v>
      </c>
      <c r="J85" t="s">
        <v>179</v>
      </c>
      <c r="K85" t="s">
        <v>160</v>
      </c>
      <c r="L85">
        <v>1</v>
      </c>
      <c r="M85" t="s">
        <v>174</v>
      </c>
      <c r="N85" t="s">
        <v>162</v>
      </c>
      <c r="O85" t="s">
        <v>199</v>
      </c>
      <c r="P85" t="s">
        <v>200</v>
      </c>
      <c r="Q85">
        <v>2025</v>
      </c>
      <c r="R85">
        <v>1</v>
      </c>
      <c r="S85" t="b">
        <v>1</v>
      </c>
      <c r="T85">
        <v>263485</v>
      </c>
    </row>
    <row r="86" spans="1:20" x14ac:dyDescent="0.2">
      <c r="A86">
        <v>24</v>
      </c>
      <c r="B86" t="s">
        <v>151</v>
      </c>
      <c r="C86" t="s">
        <v>152</v>
      </c>
      <c r="D86" t="s">
        <v>153</v>
      </c>
      <c r="E86" t="s">
        <v>154</v>
      </c>
      <c r="F86" t="s">
        <v>155</v>
      </c>
      <c r="G86" t="s">
        <v>156</v>
      </c>
      <c r="H86" t="s">
        <v>178</v>
      </c>
      <c r="I86" t="s">
        <v>168</v>
      </c>
      <c r="J86" t="s">
        <v>179</v>
      </c>
      <c r="K86" t="s">
        <v>160</v>
      </c>
      <c r="L86">
        <v>1</v>
      </c>
      <c r="M86" t="s">
        <v>174</v>
      </c>
      <c r="N86" t="s">
        <v>162</v>
      </c>
      <c r="O86" t="s">
        <v>199</v>
      </c>
      <c r="P86" t="s">
        <v>200</v>
      </c>
      <c r="Q86">
        <v>2025</v>
      </c>
      <c r="R86">
        <v>1</v>
      </c>
      <c r="S86" t="b">
        <v>1</v>
      </c>
      <c r="T86">
        <v>93479</v>
      </c>
    </row>
    <row r="87" spans="1:20" x14ac:dyDescent="0.2">
      <c r="A87">
        <v>25</v>
      </c>
      <c r="B87" t="s">
        <v>151</v>
      </c>
      <c r="C87" t="s">
        <v>152</v>
      </c>
      <c r="D87" t="s">
        <v>153</v>
      </c>
      <c r="E87" t="s">
        <v>154</v>
      </c>
      <c r="F87" t="s">
        <v>155</v>
      </c>
      <c r="G87" t="s">
        <v>156</v>
      </c>
      <c r="H87" t="s">
        <v>180</v>
      </c>
      <c r="I87" t="s">
        <v>169</v>
      </c>
      <c r="J87" t="s">
        <v>179</v>
      </c>
      <c r="K87" t="s">
        <v>160</v>
      </c>
      <c r="L87">
        <v>1</v>
      </c>
      <c r="M87" t="s">
        <v>174</v>
      </c>
      <c r="N87" t="s">
        <v>162</v>
      </c>
      <c r="O87" t="s">
        <v>199</v>
      </c>
      <c r="P87" t="s">
        <v>200</v>
      </c>
      <c r="Q87">
        <v>2025</v>
      </c>
      <c r="R87">
        <v>1</v>
      </c>
      <c r="S87" t="b">
        <v>1</v>
      </c>
      <c r="T87">
        <v>534051</v>
      </c>
    </row>
    <row r="88" spans="1:20" x14ac:dyDescent="0.2">
      <c r="A88">
        <v>27</v>
      </c>
      <c r="B88" t="s">
        <v>151</v>
      </c>
      <c r="C88" t="s">
        <v>152</v>
      </c>
      <c r="D88" t="s">
        <v>153</v>
      </c>
      <c r="E88" t="s">
        <v>154</v>
      </c>
      <c r="F88" t="s">
        <v>155</v>
      </c>
      <c r="G88" t="s">
        <v>156</v>
      </c>
      <c r="H88" t="s">
        <v>181</v>
      </c>
      <c r="I88" t="s">
        <v>158</v>
      </c>
      <c r="J88" t="s">
        <v>182</v>
      </c>
      <c r="K88" t="s">
        <v>160</v>
      </c>
      <c r="L88">
        <v>1</v>
      </c>
      <c r="M88" t="s">
        <v>174</v>
      </c>
      <c r="N88" t="s">
        <v>162</v>
      </c>
      <c r="O88" t="s">
        <v>199</v>
      </c>
      <c r="P88" t="s">
        <v>200</v>
      </c>
      <c r="Q88">
        <v>2025</v>
      </c>
      <c r="R88">
        <v>1</v>
      </c>
      <c r="S88" t="b">
        <v>1</v>
      </c>
      <c r="T88">
        <v>580</v>
      </c>
    </row>
    <row r="89" spans="1:20" x14ac:dyDescent="0.2">
      <c r="A89">
        <v>28</v>
      </c>
      <c r="B89" t="s">
        <v>151</v>
      </c>
      <c r="C89" t="s">
        <v>152</v>
      </c>
      <c r="D89" t="s">
        <v>153</v>
      </c>
      <c r="E89" t="s">
        <v>154</v>
      </c>
      <c r="F89" t="s">
        <v>155</v>
      </c>
      <c r="G89" t="s">
        <v>156</v>
      </c>
      <c r="H89" t="s">
        <v>181</v>
      </c>
      <c r="I89" t="s">
        <v>165</v>
      </c>
      <c r="J89" t="s">
        <v>182</v>
      </c>
      <c r="K89" t="s">
        <v>160</v>
      </c>
      <c r="L89">
        <v>1</v>
      </c>
      <c r="M89" t="s">
        <v>174</v>
      </c>
      <c r="N89" t="s">
        <v>162</v>
      </c>
      <c r="O89" t="s">
        <v>199</v>
      </c>
      <c r="P89" t="s">
        <v>200</v>
      </c>
      <c r="Q89">
        <v>2025</v>
      </c>
      <c r="R89">
        <v>1</v>
      </c>
      <c r="S89" t="b">
        <v>1</v>
      </c>
      <c r="T89">
        <v>59385</v>
      </c>
    </row>
    <row r="90" spans="1:20" x14ac:dyDescent="0.2">
      <c r="A90">
        <v>29</v>
      </c>
      <c r="B90" t="s">
        <v>151</v>
      </c>
      <c r="C90" t="s">
        <v>152</v>
      </c>
      <c r="D90" t="s">
        <v>153</v>
      </c>
      <c r="E90" t="s">
        <v>154</v>
      </c>
      <c r="F90" t="s">
        <v>155</v>
      </c>
      <c r="G90" t="s">
        <v>156</v>
      </c>
      <c r="H90" t="s">
        <v>181</v>
      </c>
      <c r="I90" t="s">
        <v>166</v>
      </c>
      <c r="J90" t="s">
        <v>182</v>
      </c>
      <c r="K90" t="s">
        <v>160</v>
      </c>
      <c r="L90">
        <v>1</v>
      </c>
      <c r="M90" t="s">
        <v>174</v>
      </c>
      <c r="N90" t="s">
        <v>162</v>
      </c>
      <c r="O90" t="s">
        <v>199</v>
      </c>
      <c r="P90" t="s">
        <v>200</v>
      </c>
      <c r="Q90">
        <v>2025</v>
      </c>
      <c r="R90">
        <v>1</v>
      </c>
      <c r="S90" t="b">
        <v>1</v>
      </c>
      <c r="T90">
        <v>561223</v>
      </c>
    </row>
    <row r="91" spans="1:20" x14ac:dyDescent="0.2">
      <c r="A91">
        <v>30</v>
      </c>
      <c r="B91" t="s">
        <v>151</v>
      </c>
      <c r="C91" t="s">
        <v>152</v>
      </c>
      <c r="D91" t="s">
        <v>153</v>
      </c>
      <c r="E91" t="s">
        <v>154</v>
      </c>
      <c r="F91" t="s">
        <v>155</v>
      </c>
      <c r="G91" t="s">
        <v>156</v>
      </c>
      <c r="H91" t="s">
        <v>181</v>
      </c>
      <c r="I91" t="s">
        <v>167</v>
      </c>
      <c r="J91" t="s">
        <v>182</v>
      </c>
      <c r="K91" t="s">
        <v>160</v>
      </c>
      <c r="L91">
        <v>1</v>
      </c>
      <c r="M91" t="s">
        <v>174</v>
      </c>
      <c r="N91" t="s">
        <v>162</v>
      </c>
      <c r="O91" t="s">
        <v>199</v>
      </c>
      <c r="P91" t="s">
        <v>200</v>
      </c>
      <c r="Q91">
        <v>2025</v>
      </c>
      <c r="R91">
        <v>1</v>
      </c>
      <c r="S91" t="b">
        <v>1</v>
      </c>
      <c r="T91">
        <v>294013</v>
      </c>
    </row>
    <row r="92" spans="1:20" x14ac:dyDescent="0.2">
      <c r="A92">
        <v>31</v>
      </c>
      <c r="B92" t="s">
        <v>151</v>
      </c>
      <c r="C92" t="s">
        <v>152</v>
      </c>
      <c r="D92" t="s">
        <v>153</v>
      </c>
      <c r="E92" t="s">
        <v>154</v>
      </c>
      <c r="F92" t="s">
        <v>155</v>
      </c>
      <c r="G92" t="s">
        <v>156</v>
      </c>
      <c r="H92" t="s">
        <v>181</v>
      </c>
      <c r="I92" t="s">
        <v>168</v>
      </c>
      <c r="J92" t="s">
        <v>182</v>
      </c>
      <c r="K92" t="s">
        <v>160</v>
      </c>
      <c r="L92">
        <v>1</v>
      </c>
      <c r="M92" t="s">
        <v>174</v>
      </c>
      <c r="N92" t="s">
        <v>162</v>
      </c>
      <c r="O92" t="s">
        <v>199</v>
      </c>
      <c r="P92" t="s">
        <v>200</v>
      </c>
      <c r="Q92">
        <v>2025</v>
      </c>
      <c r="R92">
        <v>1</v>
      </c>
      <c r="S92" t="b">
        <v>1</v>
      </c>
      <c r="T92">
        <v>247401</v>
      </c>
    </row>
    <row r="93" spans="1:20" x14ac:dyDescent="0.2">
      <c r="A93">
        <v>32</v>
      </c>
      <c r="B93" t="s">
        <v>151</v>
      </c>
      <c r="C93" t="s">
        <v>152</v>
      </c>
      <c r="D93" t="s">
        <v>153</v>
      </c>
      <c r="E93" t="s">
        <v>154</v>
      </c>
      <c r="F93" t="s">
        <v>155</v>
      </c>
      <c r="G93" t="s">
        <v>156</v>
      </c>
      <c r="H93" t="s">
        <v>183</v>
      </c>
      <c r="I93" t="s">
        <v>169</v>
      </c>
      <c r="J93" t="s">
        <v>182</v>
      </c>
      <c r="K93" t="s">
        <v>160</v>
      </c>
      <c r="L93">
        <v>1</v>
      </c>
      <c r="M93" t="s">
        <v>174</v>
      </c>
      <c r="N93" t="s">
        <v>162</v>
      </c>
      <c r="O93" t="s">
        <v>199</v>
      </c>
      <c r="P93" t="s">
        <v>200</v>
      </c>
      <c r="Q93">
        <v>2025</v>
      </c>
      <c r="R93">
        <v>1</v>
      </c>
      <c r="S93" t="b">
        <v>1</v>
      </c>
      <c r="T93">
        <v>1752400</v>
      </c>
    </row>
    <row r="94" spans="1:20" x14ac:dyDescent="0.2">
      <c r="A94">
        <v>33</v>
      </c>
      <c r="B94" t="s">
        <v>151</v>
      </c>
      <c r="C94" t="s">
        <v>152</v>
      </c>
      <c r="D94" t="s">
        <v>153</v>
      </c>
      <c r="E94" t="s">
        <v>154</v>
      </c>
      <c r="F94" t="s">
        <v>155</v>
      </c>
      <c r="G94" t="s">
        <v>156</v>
      </c>
      <c r="H94" t="s">
        <v>184</v>
      </c>
      <c r="I94" t="s">
        <v>158</v>
      </c>
      <c r="J94" t="s">
        <v>185</v>
      </c>
      <c r="K94" t="s">
        <v>160</v>
      </c>
      <c r="L94">
        <v>1</v>
      </c>
      <c r="M94" t="s">
        <v>174</v>
      </c>
      <c r="N94" t="s">
        <v>162</v>
      </c>
      <c r="O94" t="s">
        <v>199</v>
      </c>
      <c r="P94" t="s">
        <v>200</v>
      </c>
      <c r="Q94">
        <v>2025</v>
      </c>
      <c r="R94">
        <v>1</v>
      </c>
      <c r="S94" t="b">
        <v>1</v>
      </c>
      <c r="T94">
        <v>780416</v>
      </c>
    </row>
    <row r="95" spans="1:20" x14ac:dyDescent="0.2">
      <c r="A95">
        <v>34</v>
      </c>
      <c r="B95" t="s">
        <v>151</v>
      </c>
      <c r="C95" t="s">
        <v>152</v>
      </c>
      <c r="D95" t="s">
        <v>153</v>
      </c>
      <c r="E95" t="s">
        <v>154</v>
      </c>
      <c r="F95" t="s">
        <v>155</v>
      </c>
      <c r="G95" t="s">
        <v>156</v>
      </c>
      <c r="H95" t="s">
        <v>184</v>
      </c>
      <c r="I95" t="s">
        <v>165</v>
      </c>
      <c r="J95" t="s">
        <v>185</v>
      </c>
      <c r="K95" t="s">
        <v>160</v>
      </c>
      <c r="L95">
        <v>1</v>
      </c>
      <c r="M95" t="s">
        <v>174</v>
      </c>
      <c r="N95" t="s">
        <v>162</v>
      </c>
      <c r="O95" t="s">
        <v>199</v>
      </c>
      <c r="P95" t="s">
        <v>200</v>
      </c>
      <c r="Q95">
        <v>2025</v>
      </c>
      <c r="R95">
        <v>1</v>
      </c>
      <c r="S95" t="b">
        <v>1</v>
      </c>
      <c r="T95">
        <v>1723469</v>
      </c>
    </row>
    <row r="96" spans="1:20" x14ac:dyDescent="0.2">
      <c r="A96">
        <v>35</v>
      </c>
      <c r="B96" t="s">
        <v>151</v>
      </c>
      <c r="C96" t="s">
        <v>152</v>
      </c>
      <c r="D96" t="s">
        <v>153</v>
      </c>
      <c r="E96" t="s">
        <v>154</v>
      </c>
      <c r="F96" t="s">
        <v>155</v>
      </c>
      <c r="G96" t="s">
        <v>156</v>
      </c>
      <c r="H96" t="s">
        <v>184</v>
      </c>
      <c r="I96" t="s">
        <v>166</v>
      </c>
      <c r="J96" t="s">
        <v>185</v>
      </c>
      <c r="K96" t="s">
        <v>160</v>
      </c>
      <c r="L96">
        <v>1</v>
      </c>
      <c r="M96" t="s">
        <v>174</v>
      </c>
      <c r="N96" t="s">
        <v>162</v>
      </c>
      <c r="O96" t="s">
        <v>199</v>
      </c>
      <c r="P96" t="s">
        <v>200</v>
      </c>
      <c r="Q96">
        <v>2025</v>
      </c>
      <c r="R96">
        <v>1</v>
      </c>
      <c r="S96" t="b">
        <v>1</v>
      </c>
      <c r="T96">
        <v>4873785</v>
      </c>
    </row>
    <row r="97" spans="1:20" x14ac:dyDescent="0.2">
      <c r="A97">
        <v>36</v>
      </c>
      <c r="B97" t="s">
        <v>151</v>
      </c>
      <c r="C97" t="s">
        <v>152</v>
      </c>
      <c r="D97" t="s">
        <v>153</v>
      </c>
      <c r="E97" t="s">
        <v>154</v>
      </c>
      <c r="F97" t="s">
        <v>155</v>
      </c>
      <c r="G97" t="s">
        <v>156</v>
      </c>
      <c r="H97" t="s">
        <v>184</v>
      </c>
      <c r="I97" t="s">
        <v>167</v>
      </c>
      <c r="J97" t="s">
        <v>185</v>
      </c>
      <c r="K97" t="s">
        <v>160</v>
      </c>
      <c r="L97">
        <v>1</v>
      </c>
      <c r="M97" t="s">
        <v>174</v>
      </c>
      <c r="N97" t="s">
        <v>162</v>
      </c>
      <c r="O97" t="s">
        <v>199</v>
      </c>
      <c r="P97" t="s">
        <v>200</v>
      </c>
      <c r="Q97">
        <v>2025</v>
      </c>
      <c r="R97">
        <v>1</v>
      </c>
      <c r="S97" t="b">
        <v>1</v>
      </c>
      <c r="T97">
        <v>3309470</v>
      </c>
    </row>
    <row r="98" spans="1:20" x14ac:dyDescent="0.2">
      <c r="A98">
        <v>37</v>
      </c>
      <c r="B98" t="s">
        <v>151</v>
      </c>
      <c r="C98" t="s">
        <v>152</v>
      </c>
      <c r="D98" t="s">
        <v>153</v>
      </c>
      <c r="E98" t="s">
        <v>154</v>
      </c>
      <c r="F98" t="s">
        <v>155</v>
      </c>
      <c r="G98" t="s">
        <v>156</v>
      </c>
      <c r="H98" t="s">
        <v>184</v>
      </c>
      <c r="I98" t="s">
        <v>168</v>
      </c>
      <c r="J98" t="s">
        <v>185</v>
      </c>
      <c r="K98" t="s">
        <v>160</v>
      </c>
      <c r="L98">
        <v>1</v>
      </c>
      <c r="M98" t="s">
        <v>174</v>
      </c>
      <c r="N98" t="s">
        <v>162</v>
      </c>
      <c r="O98" t="s">
        <v>199</v>
      </c>
      <c r="P98" t="s">
        <v>200</v>
      </c>
      <c r="Q98">
        <v>2025</v>
      </c>
      <c r="R98">
        <v>1</v>
      </c>
      <c r="S98" t="b">
        <v>1</v>
      </c>
      <c r="T98">
        <v>1316098</v>
      </c>
    </row>
    <row r="99" spans="1:20" x14ac:dyDescent="0.2">
      <c r="A99">
        <v>38</v>
      </c>
      <c r="B99" t="s">
        <v>151</v>
      </c>
      <c r="C99" t="s">
        <v>152</v>
      </c>
      <c r="D99" t="s">
        <v>153</v>
      </c>
      <c r="E99" t="s">
        <v>154</v>
      </c>
      <c r="F99" t="s">
        <v>155</v>
      </c>
      <c r="G99" t="s">
        <v>156</v>
      </c>
      <c r="H99" t="s">
        <v>186</v>
      </c>
      <c r="I99" t="s">
        <v>169</v>
      </c>
      <c r="J99" t="s">
        <v>185</v>
      </c>
      <c r="K99" t="s">
        <v>160</v>
      </c>
      <c r="L99">
        <v>1</v>
      </c>
      <c r="M99" t="s">
        <v>174</v>
      </c>
      <c r="N99" t="s">
        <v>162</v>
      </c>
      <c r="O99" t="s">
        <v>199</v>
      </c>
      <c r="P99" t="s">
        <v>200</v>
      </c>
      <c r="Q99">
        <v>2025</v>
      </c>
      <c r="R99">
        <v>1</v>
      </c>
      <c r="S99" t="b">
        <v>1</v>
      </c>
      <c r="T99">
        <v>9924967</v>
      </c>
    </row>
    <row r="100" spans="1:20" x14ac:dyDescent="0.2">
      <c r="A100">
        <v>39</v>
      </c>
      <c r="B100" t="s">
        <v>151</v>
      </c>
      <c r="C100" t="s">
        <v>152</v>
      </c>
      <c r="D100" t="s">
        <v>153</v>
      </c>
      <c r="E100" t="s">
        <v>154</v>
      </c>
      <c r="F100" t="s">
        <v>155</v>
      </c>
      <c r="G100" t="s">
        <v>156</v>
      </c>
      <c r="H100" t="s">
        <v>187</v>
      </c>
      <c r="I100" t="s">
        <v>158</v>
      </c>
      <c r="J100" t="s">
        <v>188</v>
      </c>
      <c r="K100" t="s">
        <v>160</v>
      </c>
      <c r="L100">
        <v>1</v>
      </c>
      <c r="M100" t="s">
        <v>189</v>
      </c>
      <c r="N100" t="s">
        <v>162</v>
      </c>
      <c r="O100" t="s">
        <v>199</v>
      </c>
      <c r="P100" t="s">
        <v>200</v>
      </c>
      <c r="Q100">
        <v>2025</v>
      </c>
      <c r="R100">
        <v>1</v>
      </c>
      <c r="S100" t="b">
        <v>1</v>
      </c>
      <c r="T100">
        <v>79140331</v>
      </c>
    </row>
    <row r="101" spans="1:20" x14ac:dyDescent="0.2">
      <c r="A101">
        <v>40</v>
      </c>
      <c r="B101" t="s">
        <v>151</v>
      </c>
      <c r="C101" t="s">
        <v>152</v>
      </c>
      <c r="D101" t="s">
        <v>153</v>
      </c>
      <c r="E101" t="s">
        <v>154</v>
      </c>
      <c r="F101" t="s">
        <v>155</v>
      </c>
      <c r="G101" t="s">
        <v>156</v>
      </c>
      <c r="H101" t="s">
        <v>187</v>
      </c>
      <c r="I101" t="s">
        <v>165</v>
      </c>
      <c r="J101" t="s">
        <v>188</v>
      </c>
      <c r="K101" t="s">
        <v>160</v>
      </c>
      <c r="L101">
        <v>1</v>
      </c>
      <c r="M101" t="s">
        <v>189</v>
      </c>
      <c r="N101" t="s">
        <v>162</v>
      </c>
      <c r="O101" t="s">
        <v>199</v>
      </c>
      <c r="P101" t="s">
        <v>200</v>
      </c>
      <c r="Q101">
        <v>2025</v>
      </c>
      <c r="R101">
        <v>1</v>
      </c>
      <c r="S101" t="b">
        <v>1</v>
      </c>
      <c r="T101">
        <v>93189611</v>
      </c>
    </row>
    <row r="102" spans="1:20" x14ac:dyDescent="0.2">
      <c r="A102">
        <v>41</v>
      </c>
      <c r="B102" t="s">
        <v>151</v>
      </c>
      <c r="C102" t="s">
        <v>152</v>
      </c>
      <c r="D102" t="s">
        <v>153</v>
      </c>
      <c r="E102" t="s">
        <v>154</v>
      </c>
      <c r="F102" t="s">
        <v>155</v>
      </c>
      <c r="G102" t="s">
        <v>156</v>
      </c>
      <c r="H102" t="s">
        <v>187</v>
      </c>
      <c r="I102" t="s">
        <v>166</v>
      </c>
      <c r="J102" t="s">
        <v>188</v>
      </c>
      <c r="K102" t="s">
        <v>160</v>
      </c>
      <c r="L102">
        <v>1</v>
      </c>
      <c r="M102" t="s">
        <v>189</v>
      </c>
      <c r="N102" t="s">
        <v>162</v>
      </c>
      <c r="O102" t="s">
        <v>199</v>
      </c>
      <c r="P102" t="s">
        <v>200</v>
      </c>
      <c r="Q102">
        <v>2025</v>
      </c>
      <c r="R102">
        <v>1</v>
      </c>
      <c r="S102" t="b">
        <v>1</v>
      </c>
      <c r="T102">
        <v>159136490</v>
      </c>
    </row>
    <row r="103" spans="1:20" x14ac:dyDescent="0.2">
      <c r="A103">
        <v>42</v>
      </c>
      <c r="B103" t="s">
        <v>151</v>
      </c>
      <c r="C103" t="s">
        <v>152</v>
      </c>
      <c r="D103" t="s">
        <v>153</v>
      </c>
      <c r="E103" t="s">
        <v>154</v>
      </c>
      <c r="F103" t="s">
        <v>155</v>
      </c>
      <c r="G103" t="s">
        <v>156</v>
      </c>
      <c r="H103" t="s">
        <v>187</v>
      </c>
      <c r="I103" t="s">
        <v>167</v>
      </c>
      <c r="J103" t="s">
        <v>188</v>
      </c>
      <c r="K103" t="s">
        <v>160</v>
      </c>
      <c r="L103">
        <v>1</v>
      </c>
      <c r="M103" t="s">
        <v>189</v>
      </c>
      <c r="N103" t="s">
        <v>162</v>
      </c>
      <c r="O103" t="s">
        <v>199</v>
      </c>
      <c r="P103" t="s">
        <v>200</v>
      </c>
      <c r="Q103">
        <v>2025</v>
      </c>
      <c r="R103">
        <v>1</v>
      </c>
      <c r="S103" t="b">
        <v>1</v>
      </c>
      <c r="T103">
        <v>118879398</v>
      </c>
    </row>
    <row r="104" spans="1:20" x14ac:dyDescent="0.2">
      <c r="A104">
        <v>43</v>
      </c>
      <c r="B104" t="s">
        <v>151</v>
      </c>
      <c r="C104" t="s">
        <v>152</v>
      </c>
      <c r="D104" t="s">
        <v>153</v>
      </c>
      <c r="E104" t="s">
        <v>154</v>
      </c>
      <c r="F104" t="s">
        <v>155</v>
      </c>
      <c r="G104" t="s">
        <v>156</v>
      </c>
      <c r="H104" t="s">
        <v>187</v>
      </c>
      <c r="I104" t="s">
        <v>168</v>
      </c>
      <c r="J104" t="s">
        <v>188</v>
      </c>
      <c r="K104" t="s">
        <v>160</v>
      </c>
      <c r="L104">
        <v>1</v>
      </c>
      <c r="M104" t="s">
        <v>189</v>
      </c>
      <c r="N104" t="s">
        <v>162</v>
      </c>
      <c r="O104" t="s">
        <v>199</v>
      </c>
      <c r="P104" t="s">
        <v>200</v>
      </c>
      <c r="Q104">
        <v>2025</v>
      </c>
      <c r="R104">
        <v>1</v>
      </c>
      <c r="S104" t="b">
        <v>1</v>
      </c>
      <c r="T104">
        <v>46257320</v>
      </c>
    </row>
    <row r="105" spans="1:20" x14ac:dyDescent="0.2">
      <c r="A105">
        <v>44</v>
      </c>
      <c r="B105" t="s">
        <v>151</v>
      </c>
      <c r="C105" t="s">
        <v>152</v>
      </c>
      <c r="D105" t="s">
        <v>153</v>
      </c>
      <c r="E105" t="s">
        <v>154</v>
      </c>
      <c r="F105" t="s">
        <v>155</v>
      </c>
      <c r="G105" t="s">
        <v>156</v>
      </c>
      <c r="H105" t="s">
        <v>190</v>
      </c>
      <c r="I105" t="s">
        <v>169</v>
      </c>
      <c r="J105" t="s">
        <v>188</v>
      </c>
      <c r="K105" t="s">
        <v>160</v>
      </c>
      <c r="L105">
        <v>1</v>
      </c>
      <c r="M105" t="s">
        <v>189</v>
      </c>
      <c r="N105" t="s">
        <v>162</v>
      </c>
      <c r="O105" t="s">
        <v>199</v>
      </c>
      <c r="P105" t="s">
        <v>200</v>
      </c>
      <c r="Q105">
        <v>2025</v>
      </c>
      <c r="R105">
        <v>1</v>
      </c>
      <c r="S105" t="b">
        <v>1</v>
      </c>
      <c r="T105">
        <v>346669836</v>
      </c>
    </row>
    <row r="106" spans="1:20" x14ac:dyDescent="0.2">
      <c r="A106">
        <v>45</v>
      </c>
      <c r="B106" t="s">
        <v>151</v>
      </c>
      <c r="C106" t="s">
        <v>152</v>
      </c>
      <c r="D106" t="s">
        <v>153</v>
      </c>
      <c r="E106" t="s">
        <v>154</v>
      </c>
      <c r="F106" t="s">
        <v>155</v>
      </c>
      <c r="G106" t="s">
        <v>156</v>
      </c>
      <c r="H106" t="s">
        <v>191</v>
      </c>
      <c r="I106" t="s">
        <v>158</v>
      </c>
      <c r="J106" t="s">
        <v>192</v>
      </c>
      <c r="K106" t="s">
        <v>160</v>
      </c>
      <c r="L106">
        <v>1</v>
      </c>
      <c r="M106" t="s">
        <v>189</v>
      </c>
      <c r="N106" t="s">
        <v>162</v>
      </c>
      <c r="O106" t="s">
        <v>199</v>
      </c>
      <c r="P106" t="s">
        <v>200</v>
      </c>
      <c r="Q106">
        <v>2025</v>
      </c>
      <c r="R106">
        <v>1</v>
      </c>
      <c r="S106" t="b">
        <v>1</v>
      </c>
      <c r="T106">
        <v>0</v>
      </c>
    </row>
    <row r="107" spans="1:20" x14ac:dyDescent="0.2">
      <c r="A107">
        <v>46</v>
      </c>
      <c r="B107" t="s">
        <v>151</v>
      </c>
      <c r="C107" t="s">
        <v>152</v>
      </c>
      <c r="D107" t="s">
        <v>153</v>
      </c>
      <c r="E107" t="s">
        <v>154</v>
      </c>
      <c r="F107" t="s">
        <v>155</v>
      </c>
      <c r="G107" t="s">
        <v>156</v>
      </c>
      <c r="H107" t="s">
        <v>191</v>
      </c>
      <c r="I107" t="s">
        <v>165</v>
      </c>
      <c r="J107" t="s">
        <v>192</v>
      </c>
      <c r="K107" t="s">
        <v>160</v>
      </c>
      <c r="L107">
        <v>1</v>
      </c>
      <c r="M107" t="s">
        <v>189</v>
      </c>
      <c r="N107" t="s">
        <v>162</v>
      </c>
      <c r="O107" t="s">
        <v>199</v>
      </c>
      <c r="P107" t="s">
        <v>200</v>
      </c>
      <c r="Q107">
        <v>2025</v>
      </c>
      <c r="R107">
        <v>1</v>
      </c>
      <c r="S107" t="b">
        <v>1</v>
      </c>
      <c r="T107">
        <v>4128632</v>
      </c>
    </row>
    <row r="108" spans="1:20" x14ac:dyDescent="0.2">
      <c r="A108">
        <v>47</v>
      </c>
      <c r="B108" t="s">
        <v>151</v>
      </c>
      <c r="C108" t="s">
        <v>152</v>
      </c>
      <c r="D108" t="s">
        <v>153</v>
      </c>
      <c r="E108" t="s">
        <v>154</v>
      </c>
      <c r="F108" t="s">
        <v>155</v>
      </c>
      <c r="G108" t="s">
        <v>156</v>
      </c>
      <c r="H108" t="s">
        <v>191</v>
      </c>
      <c r="I108" t="s">
        <v>166</v>
      </c>
      <c r="J108" t="s">
        <v>192</v>
      </c>
      <c r="K108" t="s">
        <v>160</v>
      </c>
      <c r="L108">
        <v>1</v>
      </c>
      <c r="M108" t="s">
        <v>189</v>
      </c>
      <c r="N108" t="s">
        <v>162</v>
      </c>
      <c r="O108" t="s">
        <v>199</v>
      </c>
      <c r="P108" t="s">
        <v>200</v>
      </c>
      <c r="Q108">
        <v>2025</v>
      </c>
      <c r="R108">
        <v>1</v>
      </c>
      <c r="S108" t="b">
        <v>1</v>
      </c>
      <c r="T108">
        <v>39269361</v>
      </c>
    </row>
    <row r="109" spans="1:20" x14ac:dyDescent="0.2">
      <c r="A109">
        <v>48</v>
      </c>
      <c r="B109" t="s">
        <v>151</v>
      </c>
      <c r="C109" t="s">
        <v>152</v>
      </c>
      <c r="D109" t="s">
        <v>153</v>
      </c>
      <c r="E109" t="s">
        <v>154</v>
      </c>
      <c r="F109" t="s">
        <v>155</v>
      </c>
      <c r="G109" t="s">
        <v>156</v>
      </c>
      <c r="H109" t="s">
        <v>191</v>
      </c>
      <c r="I109" t="s">
        <v>167</v>
      </c>
      <c r="J109" t="s">
        <v>192</v>
      </c>
      <c r="K109" t="s">
        <v>160</v>
      </c>
      <c r="L109">
        <v>1</v>
      </c>
      <c r="M109" t="s">
        <v>189</v>
      </c>
      <c r="N109" t="s">
        <v>162</v>
      </c>
      <c r="O109" t="s">
        <v>199</v>
      </c>
      <c r="P109" t="s">
        <v>200</v>
      </c>
      <c r="Q109">
        <v>2025</v>
      </c>
      <c r="R109">
        <v>1</v>
      </c>
      <c r="S109" t="b">
        <v>1</v>
      </c>
      <c r="T109">
        <v>16755017</v>
      </c>
    </row>
    <row r="110" spans="1:20" x14ac:dyDescent="0.2">
      <c r="A110">
        <v>49</v>
      </c>
      <c r="B110" t="s">
        <v>151</v>
      </c>
      <c r="C110" t="s">
        <v>152</v>
      </c>
      <c r="D110" t="s">
        <v>153</v>
      </c>
      <c r="E110" t="s">
        <v>154</v>
      </c>
      <c r="F110" t="s">
        <v>155</v>
      </c>
      <c r="G110" t="s">
        <v>156</v>
      </c>
      <c r="H110" t="s">
        <v>191</v>
      </c>
      <c r="I110" t="s">
        <v>168</v>
      </c>
      <c r="J110" t="s">
        <v>192</v>
      </c>
      <c r="K110" t="s">
        <v>160</v>
      </c>
      <c r="L110">
        <v>1</v>
      </c>
      <c r="M110" t="s">
        <v>189</v>
      </c>
      <c r="N110" t="s">
        <v>162</v>
      </c>
      <c r="O110" t="s">
        <v>199</v>
      </c>
      <c r="P110" t="s">
        <v>200</v>
      </c>
      <c r="Q110">
        <v>2025</v>
      </c>
      <c r="R110">
        <v>1</v>
      </c>
      <c r="S110" t="b">
        <v>1</v>
      </c>
      <c r="T110">
        <v>5128701</v>
      </c>
    </row>
    <row r="111" spans="1:20" x14ac:dyDescent="0.2">
      <c r="A111">
        <v>50</v>
      </c>
      <c r="B111" t="s">
        <v>151</v>
      </c>
      <c r="C111" t="s">
        <v>152</v>
      </c>
      <c r="D111" t="s">
        <v>153</v>
      </c>
      <c r="E111" t="s">
        <v>154</v>
      </c>
      <c r="F111" t="s">
        <v>155</v>
      </c>
      <c r="G111" t="s">
        <v>156</v>
      </c>
      <c r="H111" t="s">
        <v>193</v>
      </c>
      <c r="I111" t="s">
        <v>169</v>
      </c>
      <c r="J111" t="s">
        <v>192</v>
      </c>
      <c r="K111" t="s">
        <v>160</v>
      </c>
      <c r="L111">
        <v>1</v>
      </c>
      <c r="M111" t="s">
        <v>189</v>
      </c>
      <c r="N111" t="s">
        <v>162</v>
      </c>
      <c r="O111" t="s">
        <v>199</v>
      </c>
      <c r="P111" t="s">
        <v>200</v>
      </c>
      <c r="Q111">
        <v>2025</v>
      </c>
      <c r="R111">
        <v>1</v>
      </c>
      <c r="S111" t="b">
        <v>1</v>
      </c>
      <c r="T111">
        <v>32581465</v>
      </c>
    </row>
    <row r="112" spans="1:20" x14ac:dyDescent="0.2">
      <c r="A112">
        <v>51</v>
      </c>
      <c r="B112" t="s">
        <v>151</v>
      </c>
      <c r="C112" t="s">
        <v>152</v>
      </c>
      <c r="D112" t="s">
        <v>153</v>
      </c>
      <c r="E112" t="s">
        <v>154</v>
      </c>
      <c r="F112" t="s">
        <v>155</v>
      </c>
      <c r="G112" t="s">
        <v>156</v>
      </c>
      <c r="H112" t="s">
        <v>194</v>
      </c>
      <c r="I112" t="s">
        <v>158</v>
      </c>
      <c r="J112" t="s">
        <v>195</v>
      </c>
      <c r="K112" t="s">
        <v>160</v>
      </c>
      <c r="L112">
        <v>1</v>
      </c>
      <c r="M112" t="s">
        <v>189</v>
      </c>
      <c r="N112" t="s">
        <v>162</v>
      </c>
      <c r="O112" t="s">
        <v>199</v>
      </c>
      <c r="P112" t="s">
        <v>200</v>
      </c>
      <c r="Q112">
        <v>2025</v>
      </c>
      <c r="R112">
        <v>1</v>
      </c>
      <c r="S112" t="b">
        <v>1</v>
      </c>
      <c r="T112">
        <v>46470</v>
      </c>
    </row>
    <row r="113" spans="1:20" x14ac:dyDescent="0.2">
      <c r="A113">
        <v>52</v>
      </c>
      <c r="B113" t="s">
        <v>151</v>
      </c>
      <c r="C113" t="s">
        <v>152</v>
      </c>
      <c r="D113" t="s">
        <v>153</v>
      </c>
      <c r="E113" t="s">
        <v>154</v>
      </c>
      <c r="F113" t="s">
        <v>155</v>
      </c>
      <c r="G113" t="s">
        <v>156</v>
      </c>
      <c r="H113" t="s">
        <v>194</v>
      </c>
      <c r="I113" t="s">
        <v>165</v>
      </c>
      <c r="J113" t="s">
        <v>195</v>
      </c>
      <c r="K113" t="s">
        <v>160</v>
      </c>
      <c r="L113">
        <v>1</v>
      </c>
      <c r="M113" t="s">
        <v>189</v>
      </c>
      <c r="N113" t="s">
        <v>162</v>
      </c>
      <c r="O113" t="s">
        <v>199</v>
      </c>
      <c r="P113" t="s">
        <v>200</v>
      </c>
      <c r="Q113">
        <v>2025</v>
      </c>
      <c r="R113">
        <v>1</v>
      </c>
      <c r="S113" t="b">
        <v>1</v>
      </c>
      <c r="T113">
        <v>2206381</v>
      </c>
    </row>
    <row r="114" spans="1:20" x14ac:dyDescent="0.2">
      <c r="A114">
        <v>53</v>
      </c>
      <c r="B114" t="s">
        <v>151</v>
      </c>
      <c r="C114" t="s">
        <v>152</v>
      </c>
      <c r="D114" t="s">
        <v>153</v>
      </c>
      <c r="E114" t="s">
        <v>154</v>
      </c>
      <c r="F114" t="s">
        <v>155</v>
      </c>
      <c r="G114" t="s">
        <v>156</v>
      </c>
      <c r="H114" t="s">
        <v>194</v>
      </c>
      <c r="I114" t="s">
        <v>166</v>
      </c>
      <c r="J114" t="s">
        <v>195</v>
      </c>
      <c r="K114" t="s">
        <v>160</v>
      </c>
      <c r="L114">
        <v>1</v>
      </c>
      <c r="M114" t="s">
        <v>189</v>
      </c>
      <c r="N114" t="s">
        <v>162</v>
      </c>
      <c r="O114" t="s">
        <v>199</v>
      </c>
      <c r="P114" t="s">
        <v>200</v>
      </c>
      <c r="Q114">
        <v>2025</v>
      </c>
      <c r="R114">
        <v>1</v>
      </c>
      <c r="S114" t="b">
        <v>1</v>
      </c>
      <c r="T114">
        <v>24600275</v>
      </c>
    </row>
    <row r="115" spans="1:20" x14ac:dyDescent="0.2">
      <c r="A115">
        <v>54</v>
      </c>
      <c r="B115" t="s">
        <v>151</v>
      </c>
      <c r="C115" t="s">
        <v>152</v>
      </c>
      <c r="D115" t="s">
        <v>153</v>
      </c>
      <c r="E115" t="s">
        <v>154</v>
      </c>
      <c r="F115" t="s">
        <v>155</v>
      </c>
      <c r="G115" t="s">
        <v>156</v>
      </c>
      <c r="H115" t="s">
        <v>194</v>
      </c>
      <c r="I115" t="s">
        <v>167</v>
      </c>
      <c r="J115" t="s">
        <v>195</v>
      </c>
      <c r="K115" t="s">
        <v>160</v>
      </c>
      <c r="L115">
        <v>1</v>
      </c>
      <c r="M115" t="s">
        <v>189</v>
      </c>
      <c r="N115" t="s">
        <v>162</v>
      </c>
      <c r="O115" t="s">
        <v>199</v>
      </c>
      <c r="P115" t="s">
        <v>200</v>
      </c>
      <c r="Q115">
        <v>2025</v>
      </c>
      <c r="R115">
        <v>1</v>
      </c>
      <c r="S115" t="b">
        <v>1</v>
      </c>
      <c r="T115">
        <v>11825106</v>
      </c>
    </row>
    <row r="116" spans="1:20" x14ac:dyDescent="0.2">
      <c r="A116">
        <v>55</v>
      </c>
      <c r="B116" t="s">
        <v>151</v>
      </c>
      <c r="C116" t="s">
        <v>152</v>
      </c>
      <c r="D116" t="s">
        <v>153</v>
      </c>
      <c r="E116" t="s">
        <v>154</v>
      </c>
      <c r="F116" t="s">
        <v>155</v>
      </c>
      <c r="G116" t="s">
        <v>156</v>
      </c>
      <c r="H116" t="s">
        <v>194</v>
      </c>
      <c r="I116" t="s">
        <v>168</v>
      </c>
      <c r="J116" t="s">
        <v>195</v>
      </c>
      <c r="K116" t="s">
        <v>160</v>
      </c>
      <c r="L116">
        <v>1</v>
      </c>
      <c r="M116" t="s">
        <v>189</v>
      </c>
      <c r="N116" t="s">
        <v>162</v>
      </c>
      <c r="O116" t="s">
        <v>199</v>
      </c>
      <c r="P116" t="s">
        <v>200</v>
      </c>
      <c r="Q116">
        <v>2025</v>
      </c>
      <c r="R116">
        <v>1</v>
      </c>
      <c r="S116" t="b">
        <v>1</v>
      </c>
      <c r="T116">
        <v>9777412</v>
      </c>
    </row>
    <row r="117" spans="1:20" x14ac:dyDescent="0.2">
      <c r="A117">
        <v>56</v>
      </c>
      <c r="B117" t="s">
        <v>151</v>
      </c>
      <c r="C117" t="s">
        <v>152</v>
      </c>
      <c r="D117" t="s">
        <v>153</v>
      </c>
      <c r="E117" t="s">
        <v>154</v>
      </c>
      <c r="F117" t="s">
        <v>155</v>
      </c>
      <c r="G117" t="s">
        <v>156</v>
      </c>
      <c r="H117" t="s">
        <v>196</v>
      </c>
      <c r="I117" t="s">
        <v>169</v>
      </c>
      <c r="J117" t="s">
        <v>195</v>
      </c>
      <c r="K117" t="s">
        <v>160</v>
      </c>
      <c r="L117">
        <v>1</v>
      </c>
      <c r="M117" t="s">
        <v>189</v>
      </c>
      <c r="N117" t="s">
        <v>162</v>
      </c>
      <c r="O117" t="s">
        <v>199</v>
      </c>
      <c r="P117" t="s">
        <v>200</v>
      </c>
      <c r="Q117">
        <v>2025</v>
      </c>
      <c r="R117">
        <v>1</v>
      </c>
      <c r="S117" t="b">
        <v>1</v>
      </c>
      <c r="T117">
        <v>165122650</v>
      </c>
    </row>
    <row r="118" spans="1:20" x14ac:dyDescent="0.2">
      <c r="A118">
        <v>57</v>
      </c>
      <c r="B118" t="s">
        <v>151</v>
      </c>
      <c r="C118" t="s">
        <v>152</v>
      </c>
      <c r="D118" t="s">
        <v>153</v>
      </c>
      <c r="E118" t="s">
        <v>154</v>
      </c>
      <c r="F118" t="s">
        <v>155</v>
      </c>
      <c r="G118" t="s">
        <v>156</v>
      </c>
      <c r="H118" t="s">
        <v>197</v>
      </c>
      <c r="I118" t="s">
        <v>158</v>
      </c>
      <c r="J118" t="s">
        <v>198</v>
      </c>
      <c r="K118" t="s">
        <v>160</v>
      </c>
      <c r="L118">
        <v>1</v>
      </c>
      <c r="M118" t="s">
        <v>189</v>
      </c>
      <c r="N118" t="s">
        <v>162</v>
      </c>
      <c r="O118" t="s">
        <v>199</v>
      </c>
      <c r="P118" t="s">
        <v>200</v>
      </c>
      <c r="Q118">
        <v>2025</v>
      </c>
      <c r="R118">
        <v>1</v>
      </c>
      <c r="S118" t="b">
        <v>1</v>
      </c>
      <c r="T118">
        <v>79186801</v>
      </c>
    </row>
    <row r="119" spans="1:20" x14ac:dyDescent="0.2">
      <c r="A119">
        <v>58</v>
      </c>
      <c r="B119" t="s">
        <v>151</v>
      </c>
      <c r="C119" t="s">
        <v>152</v>
      </c>
      <c r="D119" t="s">
        <v>153</v>
      </c>
      <c r="E119" t="s">
        <v>154</v>
      </c>
      <c r="F119" t="s">
        <v>155</v>
      </c>
      <c r="G119" t="s">
        <v>156</v>
      </c>
      <c r="H119" t="s">
        <v>197</v>
      </c>
      <c r="I119" t="s">
        <v>165</v>
      </c>
      <c r="J119" t="s">
        <v>198</v>
      </c>
      <c r="K119" t="s">
        <v>160</v>
      </c>
      <c r="L119">
        <v>1</v>
      </c>
      <c r="M119" t="s">
        <v>189</v>
      </c>
      <c r="N119" t="s">
        <v>162</v>
      </c>
      <c r="O119" t="s">
        <v>199</v>
      </c>
      <c r="P119" t="s">
        <v>200</v>
      </c>
      <c r="Q119">
        <v>2025</v>
      </c>
      <c r="R119">
        <v>1</v>
      </c>
      <c r="S119" t="b">
        <v>1</v>
      </c>
      <c r="T119">
        <v>99524624</v>
      </c>
    </row>
    <row r="120" spans="1:20" x14ac:dyDescent="0.2">
      <c r="A120">
        <v>59</v>
      </c>
      <c r="B120" t="s">
        <v>151</v>
      </c>
      <c r="C120" t="s">
        <v>152</v>
      </c>
      <c r="D120" t="s">
        <v>153</v>
      </c>
      <c r="E120" t="s">
        <v>154</v>
      </c>
      <c r="F120" t="s">
        <v>155</v>
      </c>
      <c r="G120" t="s">
        <v>156</v>
      </c>
      <c r="H120" t="s">
        <v>197</v>
      </c>
      <c r="I120" t="s">
        <v>166</v>
      </c>
      <c r="J120" t="s">
        <v>198</v>
      </c>
      <c r="K120" t="s">
        <v>160</v>
      </c>
      <c r="L120">
        <v>1</v>
      </c>
      <c r="M120" t="s">
        <v>189</v>
      </c>
      <c r="N120" t="s">
        <v>162</v>
      </c>
      <c r="O120" t="s">
        <v>199</v>
      </c>
      <c r="P120" t="s">
        <v>200</v>
      </c>
      <c r="Q120">
        <v>2025</v>
      </c>
      <c r="R120">
        <v>1</v>
      </c>
      <c r="S120" t="b">
        <v>1</v>
      </c>
      <c r="T120">
        <v>223006126</v>
      </c>
    </row>
    <row r="121" spans="1:20" x14ac:dyDescent="0.2">
      <c r="A121">
        <v>60</v>
      </c>
      <c r="B121" t="s">
        <v>151</v>
      </c>
      <c r="C121" t="s">
        <v>152</v>
      </c>
      <c r="D121" t="s">
        <v>153</v>
      </c>
      <c r="E121" t="s">
        <v>154</v>
      </c>
      <c r="F121" t="s">
        <v>155</v>
      </c>
      <c r="G121" t="s">
        <v>156</v>
      </c>
      <c r="H121" t="s">
        <v>197</v>
      </c>
      <c r="I121" t="s">
        <v>167</v>
      </c>
      <c r="J121" t="s">
        <v>198</v>
      </c>
      <c r="K121" t="s">
        <v>160</v>
      </c>
      <c r="L121">
        <v>1</v>
      </c>
      <c r="M121" t="s">
        <v>189</v>
      </c>
      <c r="N121" t="s">
        <v>162</v>
      </c>
      <c r="O121" t="s">
        <v>199</v>
      </c>
      <c r="P121" t="s">
        <v>200</v>
      </c>
      <c r="Q121">
        <v>2025</v>
      </c>
      <c r="R121">
        <v>1</v>
      </c>
      <c r="S121" t="b">
        <v>1</v>
      </c>
      <c r="T121">
        <v>147459521</v>
      </c>
    </row>
    <row r="122" spans="1:20" x14ac:dyDescent="0.2">
      <c r="A122">
        <v>61</v>
      </c>
      <c r="B122" t="s">
        <v>151</v>
      </c>
      <c r="C122" t="s">
        <v>152</v>
      </c>
      <c r="D122" t="s">
        <v>153</v>
      </c>
      <c r="E122" t="s">
        <v>154</v>
      </c>
      <c r="F122" t="s">
        <v>155</v>
      </c>
      <c r="G122" t="s">
        <v>156</v>
      </c>
      <c r="H122" t="s">
        <v>197</v>
      </c>
      <c r="I122" t="s">
        <v>168</v>
      </c>
      <c r="J122" t="s">
        <v>198</v>
      </c>
      <c r="K122" t="s">
        <v>160</v>
      </c>
      <c r="L122">
        <v>1</v>
      </c>
      <c r="M122" t="s">
        <v>189</v>
      </c>
      <c r="N122" t="s">
        <v>162</v>
      </c>
      <c r="O122" t="s">
        <v>199</v>
      </c>
      <c r="P122" t="s">
        <v>200</v>
      </c>
      <c r="Q122">
        <v>2025</v>
      </c>
      <c r="R122">
        <v>1</v>
      </c>
      <c r="S122" t="b">
        <v>1</v>
      </c>
      <c r="T122">
        <v>61163433</v>
      </c>
    </row>
    <row r="123" spans="1:20" x14ac:dyDescent="0.2">
      <c r="A123">
        <v>62</v>
      </c>
      <c r="B123" t="s">
        <v>151</v>
      </c>
      <c r="C123" t="s">
        <v>152</v>
      </c>
      <c r="D123" t="s">
        <v>153</v>
      </c>
      <c r="E123" t="s">
        <v>154</v>
      </c>
      <c r="F123" t="s">
        <v>155</v>
      </c>
      <c r="G123" t="s">
        <v>156</v>
      </c>
      <c r="H123" t="s">
        <v>197</v>
      </c>
      <c r="I123" t="s">
        <v>169</v>
      </c>
      <c r="J123" t="s">
        <v>198</v>
      </c>
      <c r="K123" t="s">
        <v>160</v>
      </c>
      <c r="L123">
        <v>1</v>
      </c>
      <c r="M123" t="s">
        <v>189</v>
      </c>
      <c r="N123" t="s">
        <v>162</v>
      </c>
      <c r="O123" t="s">
        <v>199</v>
      </c>
      <c r="P123" t="s">
        <v>200</v>
      </c>
      <c r="Q123">
        <v>2025</v>
      </c>
      <c r="R123">
        <v>1</v>
      </c>
      <c r="S123" t="b">
        <v>1</v>
      </c>
      <c r="T123">
        <v>544373948</v>
      </c>
    </row>
    <row r="124" spans="1:20" x14ac:dyDescent="0.2">
      <c r="A124">
        <v>63</v>
      </c>
      <c r="B124" t="s">
        <v>151</v>
      </c>
      <c r="C124" t="s">
        <v>152</v>
      </c>
      <c r="D124" t="s">
        <v>153</v>
      </c>
      <c r="E124" t="s">
        <v>154</v>
      </c>
      <c r="F124" t="s">
        <v>155</v>
      </c>
      <c r="G124" t="s">
        <v>156</v>
      </c>
      <c r="H124" t="s">
        <v>201</v>
      </c>
      <c r="I124" t="s">
        <v>169</v>
      </c>
      <c r="J124" t="s">
        <v>202</v>
      </c>
      <c r="K124" t="s">
        <v>160</v>
      </c>
      <c r="L124">
        <v>1</v>
      </c>
      <c r="M124" t="s">
        <v>203</v>
      </c>
      <c r="N124" t="s">
        <v>162</v>
      </c>
      <c r="O124" t="s">
        <v>199</v>
      </c>
      <c r="P124" t="s">
        <v>200</v>
      </c>
      <c r="Q124">
        <v>2025</v>
      </c>
      <c r="R124">
        <v>1</v>
      </c>
      <c r="S124" t="b">
        <v>1</v>
      </c>
      <c r="T124">
        <v>100824737</v>
      </c>
    </row>
    <row r="125" spans="1:20" x14ac:dyDescent="0.2">
      <c r="A125">
        <v>64</v>
      </c>
      <c r="B125" t="s">
        <v>151</v>
      </c>
      <c r="C125" t="s">
        <v>152</v>
      </c>
      <c r="D125" t="s">
        <v>153</v>
      </c>
      <c r="E125" t="s">
        <v>154</v>
      </c>
      <c r="F125" t="s">
        <v>155</v>
      </c>
      <c r="G125" t="s">
        <v>156</v>
      </c>
      <c r="H125" t="s">
        <v>204</v>
      </c>
      <c r="I125" t="s">
        <v>169</v>
      </c>
      <c r="J125" t="s">
        <v>205</v>
      </c>
      <c r="K125" t="s">
        <v>160</v>
      </c>
      <c r="L125">
        <v>1</v>
      </c>
      <c r="M125" t="s">
        <v>203</v>
      </c>
      <c r="N125" t="s">
        <v>162</v>
      </c>
      <c r="O125" t="s">
        <v>199</v>
      </c>
      <c r="P125" t="s">
        <v>200</v>
      </c>
      <c r="Q125">
        <v>2025</v>
      </c>
      <c r="R125">
        <v>1</v>
      </c>
      <c r="S125" t="b">
        <v>1</v>
      </c>
      <c r="T125">
        <v>1802012</v>
      </c>
    </row>
    <row r="126" spans="1:20" x14ac:dyDescent="0.2">
      <c r="A126">
        <v>65</v>
      </c>
      <c r="B126" t="s">
        <v>151</v>
      </c>
      <c r="C126" t="s">
        <v>152</v>
      </c>
      <c r="D126" t="s">
        <v>153</v>
      </c>
      <c r="E126" t="s">
        <v>154</v>
      </c>
      <c r="F126" t="s">
        <v>155</v>
      </c>
      <c r="G126" t="s">
        <v>156</v>
      </c>
      <c r="H126" t="s">
        <v>206</v>
      </c>
      <c r="I126" t="s">
        <v>169</v>
      </c>
      <c r="J126" t="s">
        <v>207</v>
      </c>
      <c r="K126" t="s">
        <v>160</v>
      </c>
      <c r="L126">
        <v>1</v>
      </c>
      <c r="M126" t="s">
        <v>208</v>
      </c>
      <c r="N126" t="s">
        <v>209</v>
      </c>
      <c r="O126" t="s">
        <v>199</v>
      </c>
      <c r="P126" t="s">
        <v>200</v>
      </c>
      <c r="Q126">
        <v>2025</v>
      </c>
      <c r="R126">
        <v>1</v>
      </c>
      <c r="S126" t="b">
        <v>1</v>
      </c>
      <c r="T126">
        <v>676328</v>
      </c>
    </row>
    <row r="127" spans="1:20" x14ac:dyDescent="0.2">
      <c r="A127">
        <v>1</v>
      </c>
      <c r="B127" t="s">
        <v>151</v>
      </c>
      <c r="C127" t="s">
        <v>152</v>
      </c>
      <c r="D127" t="s">
        <v>153</v>
      </c>
      <c r="E127" t="s">
        <v>154</v>
      </c>
      <c r="F127" t="s">
        <v>155</v>
      </c>
      <c r="G127" t="s">
        <v>156</v>
      </c>
      <c r="H127" t="s">
        <v>157</v>
      </c>
      <c r="I127" t="s">
        <v>158</v>
      </c>
      <c r="J127" t="s">
        <v>159</v>
      </c>
      <c r="K127" t="s">
        <v>160</v>
      </c>
      <c r="L127">
        <v>1</v>
      </c>
      <c r="M127" t="s">
        <v>161</v>
      </c>
      <c r="N127" t="s">
        <v>162</v>
      </c>
      <c r="O127" t="s">
        <v>210</v>
      </c>
      <c r="P127" t="s">
        <v>210</v>
      </c>
      <c r="Q127">
        <v>2025</v>
      </c>
      <c r="R127">
        <v>1</v>
      </c>
      <c r="S127" t="b">
        <v>1</v>
      </c>
      <c r="T127">
        <v>652</v>
      </c>
    </row>
    <row r="128" spans="1:20" x14ac:dyDescent="0.2">
      <c r="A128">
        <v>2</v>
      </c>
      <c r="B128" t="s">
        <v>151</v>
      </c>
      <c r="C128" t="s">
        <v>152</v>
      </c>
      <c r="D128" t="s">
        <v>153</v>
      </c>
      <c r="E128" t="s">
        <v>154</v>
      </c>
      <c r="F128" t="s">
        <v>155</v>
      </c>
      <c r="G128" t="s">
        <v>156</v>
      </c>
      <c r="H128" t="s">
        <v>157</v>
      </c>
      <c r="I128" t="s">
        <v>165</v>
      </c>
      <c r="J128" t="s">
        <v>159</v>
      </c>
      <c r="K128" t="s">
        <v>160</v>
      </c>
      <c r="L128">
        <v>1</v>
      </c>
      <c r="M128" t="s">
        <v>161</v>
      </c>
      <c r="N128" t="s">
        <v>162</v>
      </c>
      <c r="O128" t="s">
        <v>210</v>
      </c>
      <c r="P128" t="s">
        <v>210</v>
      </c>
      <c r="Q128">
        <v>2025</v>
      </c>
      <c r="R128">
        <v>1</v>
      </c>
      <c r="S128" t="b">
        <v>1</v>
      </c>
      <c r="T128">
        <v>664</v>
      </c>
    </row>
    <row r="129" spans="1:20" x14ac:dyDescent="0.2">
      <c r="A129">
        <v>3</v>
      </c>
      <c r="B129" t="s">
        <v>151</v>
      </c>
      <c r="C129" t="s">
        <v>152</v>
      </c>
      <c r="D129" t="s">
        <v>153</v>
      </c>
      <c r="E129" t="s">
        <v>154</v>
      </c>
      <c r="F129" t="s">
        <v>155</v>
      </c>
      <c r="G129" t="s">
        <v>156</v>
      </c>
      <c r="H129" t="s">
        <v>157</v>
      </c>
      <c r="I129" t="s">
        <v>166</v>
      </c>
      <c r="J129" t="s">
        <v>159</v>
      </c>
      <c r="K129" t="s">
        <v>160</v>
      </c>
      <c r="L129">
        <v>1</v>
      </c>
      <c r="M129" t="s">
        <v>161</v>
      </c>
      <c r="N129" t="s">
        <v>162</v>
      </c>
      <c r="O129" t="s">
        <v>210</v>
      </c>
      <c r="P129" t="s">
        <v>210</v>
      </c>
      <c r="Q129">
        <v>2025</v>
      </c>
      <c r="R129">
        <v>1</v>
      </c>
      <c r="S129" t="b">
        <v>1</v>
      </c>
      <c r="T129">
        <v>1211</v>
      </c>
    </row>
    <row r="130" spans="1:20" x14ac:dyDescent="0.2">
      <c r="A130">
        <v>4</v>
      </c>
      <c r="B130" t="s">
        <v>151</v>
      </c>
      <c r="C130" t="s">
        <v>152</v>
      </c>
      <c r="D130" t="s">
        <v>153</v>
      </c>
      <c r="E130" t="s">
        <v>154</v>
      </c>
      <c r="F130" t="s">
        <v>155</v>
      </c>
      <c r="G130" t="s">
        <v>156</v>
      </c>
      <c r="H130" t="s">
        <v>157</v>
      </c>
      <c r="I130" t="s">
        <v>167</v>
      </c>
      <c r="J130" t="s">
        <v>159</v>
      </c>
      <c r="K130" t="s">
        <v>160</v>
      </c>
      <c r="L130">
        <v>1</v>
      </c>
      <c r="M130" t="s">
        <v>161</v>
      </c>
      <c r="N130" t="s">
        <v>162</v>
      </c>
      <c r="O130" t="s">
        <v>210</v>
      </c>
      <c r="P130" t="s">
        <v>210</v>
      </c>
      <c r="Q130">
        <v>2025</v>
      </c>
      <c r="R130">
        <v>1</v>
      </c>
      <c r="S130" t="b">
        <v>1</v>
      </c>
      <c r="T130">
        <v>571</v>
      </c>
    </row>
    <row r="131" spans="1:20" x14ac:dyDescent="0.2">
      <c r="A131">
        <v>5</v>
      </c>
      <c r="B131" t="s">
        <v>151</v>
      </c>
      <c r="C131" t="s">
        <v>152</v>
      </c>
      <c r="D131" t="s">
        <v>153</v>
      </c>
      <c r="E131" t="s">
        <v>154</v>
      </c>
      <c r="F131" t="s">
        <v>155</v>
      </c>
      <c r="G131" t="s">
        <v>156</v>
      </c>
      <c r="H131" t="s">
        <v>157</v>
      </c>
      <c r="I131" t="s">
        <v>168</v>
      </c>
      <c r="J131" t="s">
        <v>159</v>
      </c>
      <c r="K131" t="s">
        <v>160</v>
      </c>
      <c r="L131">
        <v>1</v>
      </c>
      <c r="M131" t="s">
        <v>161</v>
      </c>
      <c r="N131" t="s">
        <v>162</v>
      </c>
      <c r="O131" t="s">
        <v>210</v>
      </c>
      <c r="P131" t="s">
        <v>210</v>
      </c>
      <c r="Q131">
        <v>2025</v>
      </c>
      <c r="R131">
        <v>1</v>
      </c>
      <c r="S131" t="b">
        <v>1</v>
      </c>
      <c r="T131">
        <v>178</v>
      </c>
    </row>
    <row r="132" spans="1:20" x14ac:dyDescent="0.2">
      <c r="A132">
        <v>6</v>
      </c>
      <c r="B132" t="s">
        <v>151</v>
      </c>
      <c r="C132" t="s">
        <v>152</v>
      </c>
      <c r="D132" t="s">
        <v>153</v>
      </c>
      <c r="E132" t="s">
        <v>154</v>
      </c>
      <c r="F132" t="s">
        <v>155</v>
      </c>
      <c r="G132" t="s">
        <v>156</v>
      </c>
      <c r="H132" t="s">
        <v>157</v>
      </c>
      <c r="I132" t="s">
        <v>169</v>
      </c>
      <c r="J132" t="s">
        <v>159</v>
      </c>
      <c r="K132" t="s">
        <v>160</v>
      </c>
      <c r="L132">
        <v>1</v>
      </c>
      <c r="M132" t="s">
        <v>161</v>
      </c>
      <c r="N132" t="s">
        <v>162</v>
      </c>
      <c r="O132" t="s">
        <v>210</v>
      </c>
      <c r="P132" t="s">
        <v>210</v>
      </c>
      <c r="Q132">
        <v>2025</v>
      </c>
      <c r="R132">
        <v>1</v>
      </c>
      <c r="S132" t="b">
        <v>1</v>
      </c>
      <c r="T132">
        <v>2328</v>
      </c>
    </row>
    <row r="133" spans="1:20" x14ac:dyDescent="0.2">
      <c r="A133">
        <v>7</v>
      </c>
      <c r="B133" t="s">
        <v>151</v>
      </c>
      <c r="C133" t="s">
        <v>152</v>
      </c>
      <c r="D133" t="s">
        <v>153</v>
      </c>
      <c r="E133" t="s">
        <v>154</v>
      </c>
      <c r="F133" t="s">
        <v>155</v>
      </c>
      <c r="G133" t="s">
        <v>156</v>
      </c>
      <c r="H133" t="s">
        <v>170</v>
      </c>
      <c r="I133" t="s">
        <v>158</v>
      </c>
      <c r="J133" t="s">
        <v>171</v>
      </c>
      <c r="K133" t="s">
        <v>160</v>
      </c>
      <c r="L133">
        <v>1</v>
      </c>
      <c r="M133" t="s">
        <v>161</v>
      </c>
      <c r="N133" t="s">
        <v>162</v>
      </c>
      <c r="O133" t="s">
        <v>210</v>
      </c>
      <c r="P133" t="s">
        <v>210</v>
      </c>
      <c r="Q133">
        <v>2025</v>
      </c>
      <c r="R133">
        <v>1</v>
      </c>
      <c r="S133" t="b">
        <v>1</v>
      </c>
      <c r="T133">
        <v>655</v>
      </c>
    </row>
    <row r="134" spans="1:20" x14ac:dyDescent="0.2">
      <c r="A134">
        <v>8</v>
      </c>
      <c r="B134" t="s">
        <v>151</v>
      </c>
      <c r="C134" t="s">
        <v>152</v>
      </c>
      <c r="D134" t="s">
        <v>153</v>
      </c>
      <c r="E134" t="s">
        <v>154</v>
      </c>
      <c r="F134" t="s">
        <v>155</v>
      </c>
      <c r="G134" t="s">
        <v>156</v>
      </c>
      <c r="H134" t="s">
        <v>170</v>
      </c>
      <c r="I134" t="s">
        <v>165</v>
      </c>
      <c r="J134" t="s">
        <v>171</v>
      </c>
      <c r="K134" t="s">
        <v>160</v>
      </c>
      <c r="L134">
        <v>1</v>
      </c>
      <c r="M134" t="s">
        <v>161</v>
      </c>
      <c r="N134" t="s">
        <v>162</v>
      </c>
      <c r="O134" t="s">
        <v>210</v>
      </c>
      <c r="P134" t="s">
        <v>210</v>
      </c>
      <c r="Q134">
        <v>2025</v>
      </c>
      <c r="R134">
        <v>1</v>
      </c>
      <c r="S134" t="b">
        <v>1</v>
      </c>
      <c r="T134">
        <v>671</v>
      </c>
    </row>
    <row r="135" spans="1:20" x14ac:dyDescent="0.2">
      <c r="A135">
        <v>9</v>
      </c>
      <c r="B135" t="s">
        <v>151</v>
      </c>
      <c r="C135" t="s">
        <v>152</v>
      </c>
      <c r="D135" t="s">
        <v>153</v>
      </c>
      <c r="E135" t="s">
        <v>154</v>
      </c>
      <c r="F135" t="s">
        <v>155</v>
      </c>
      <c r="G135" t="s">
        <v>156</v>
      </c>
      <c r="H135" t="s">
        <v>170</v>
      </c>
      <c r="I135" t="s">
        <v>166</v>
      </c>
      <c r="J135" t="s">
        <v>171</v>
      </c>
      <c r="K135" t="s">
        <v>160</v>
      </c>
      <c r="L135">
        <v>1</v>
      </c>
      <c r="M135" t="s">
        <v>161</v>
      </c>
      <c r="N135" t="s">
        <v>162</v>
      </c>
      <c r="O135" t="s">
        <v>210</v>
      </c>
      <c r="P135" t="s">
        <v>210</v>
      </c>
      <c r="Q135">
        <v>2025</v>
      </c>
      <c r="R135">
        <v>1</v>
      </c>
      <c r="S135" t="b">
        <v>1</v>
      </c>
      <c r="T135">
        <v>1231</v>
      </c>
    </row>
    <row r="136" spans="1:20" x14ac:dyDescent="0.2">
      <c r="A136">
        <v>10</v>
      </c>
      <c r="B136" t="s">
        <v>151</v>
      </c>
      <c r="C136" t="s">
        <v>152</v>
      </c>
      <c r="D136" t="s">
        <v>153</v>
      </c>
      <c r="E136" t="s">
        <v>154</v>
      </c>
      <c r="F136" t="s">
        <v>155</v>
      </c>
      <c r="G136" t="s">
        <v>156</v>
      </c>
      <c r="H136" t="s">
        <v>170</v>
      </c>
      <c r="I136" t="s">
        <v>167</v>
      </c>
      <c r="J136" t="s">
        <v>171</v>
      </c>
      <c r="K136" t="s">
        <v>160</v>
      </c>
      <c r="L136">
        <v>1</v>
      </c>
      <c r="M136" t="s">
        <v>161</v>
      </c>
      <c r="N136" t="s">
        <v>162</v>
      </c>
      <c r="O136" t="s">
        <v>210</v>
      </c>
      <c r="P136" t="s">
        <v>210</v>
      </c>
      <c r="Q136">
        <v>2025</v>
      </c>
      <c r="R136">
        <v>1</v>
      </c>
      <c r="S136" t="b">
        <v>1</v>
      </c>
      <c r="T136">
        <v>576</v>
      </c>
    </row>
    <row r="137" spans="1:20" x14ac:dyDescent="0.2">
      <c r="A137">
        <v>11</v>
      </c>
      <c r="B137" t="s">
        <v>151</v>
      </c>
      <c r="C137" t="s">
        <v>152</v>
      </c>
      <c r="D137" t="s">
        <v>153</v>
      </c>
      <c r="E137" t="s">
        <v>154</v>
      </c>
      <c r="F137" t="s">
        <v>155</v>
      </c>
      <c r="G137" t="s">
        <v>156</v>
      </c>
      <c r="H137" t="s">
        <v>170</v>
      </c>
      <c r="I137" t="s">
        <v>168</v>
      </c>
      <c r="J137" t="s">
        <v>171</v>
      </c>
      <c r="K137" t="s">
        <v>160</v>
      </c>
      <c r="L137">
        <v>1</v>
      </c>
      <c r="M137" t="s">
        <v>161</v>
      </c>
      <c r="N137" t="s">
        <v>162</v>
      </c>
      <c r="O137" t="s">
        <v>210</v>
      </c>
      <c r="P137" t="s">
        <v>210</v>
      </c>
      <c r="Q137">
        <v>2025</v>
      </c>
      <c r="R137">
        <v>1</v>
      </c>
      <c r="S137" t="b">
        <v>1</v>
      </c>
      <c r="T137">
        <v>184</v>
      </c>
    </row>
    <row r="138" spans="1:20" x14ac:dyDescent="0.2">
      <c r="A138">
        <v>12</v>
      </c>
      <c r="B138" t="s">
        <v>151</v>
      </c>
      <c r="C138" t="s">
        <v>152</v>
      </c>
      <c r="D138" t="s">
        <v>153</v>
      </c>
      <c r="E138" t="s">
        <v>154</v>
      </c>
      <c r="F138" t="s">
        <v>155</v>
      </c>
      <c r="G138" t="s">
        <v>156</v>
      </c>
      <c r="H138" t="s">
        <v>170</v>
      </c>
      <c r="I138" t="s">
        <v>169</v>
      </c>
      <c r="J138" t="s">
        <v>171</v>
      </c>
      <c r="K138" t="s">
        <v>160</v>
      </c>
      <c r="L138">
        <v>1</v>
      </c>
      <c r="M138" t="s">
        <v>161</v>
      </c>
      <c r="N138" t="s">
        <v>162</v>
      </c>
      <c r="O138" t="s">
        <v>210</v>
      </c>
      <c r="P138" t="s">
        <v>210</v>
      </c>
      <c r="Q138">
        <v>2025</v>
      </c>
      <c r="R138">
        <v>1</v>
      </c>
      <c r="S138" t="b">
        <v>1</v>
      </c>
      <c r="T138">
        <v>2352</v>
      </c>
    </row>
    <row r="139" spans="1:20" x14ac:dyDescent="0.2">
      <c r="A139">
        <v>13</v>
      </c>
      <c r="B139" t="s">
        <v>151</v>
      </c>
      <c r="C139" t="s">
        <v>152</v>
      </c>
      <c r="D139" t="s">
        <v>153</v>
      </c>
      <c r="E139" t="s">
        <v>154</v>
      </c>
      <c r="F139" t="s">
        <v>155</v>
      </c>
      <c r="G139" t="s">
        <v>156</v>
      </c>
      <c r="H139" t="s">
        <v>172</v>
      </c>
      <c r="I139" t="s">
        <v>158</v>
      </c>
      <c r="J139" t="s">
        <v>173</v>
      </c>
      <c r="K139" t="s">
        <v>160</v>
      </c>
      <c r="L139">
        <v>1</v>
      </c>
      <c r="M139" t="s">
        <v>174</v>
      </c>
      <c r="N139" t="s">
        <v>162</v>
      </c>
      <c r="O139" t="s">
        <v>210</v>
      </c>
      <c r="P139" t="s">
        <v>210</v>
      </c>
      <c r="Q139">
        <v>2025</v>
      </c>
      <c r="R139">
        <v>1</v>
      </c>
      <c r="S139" t="b">
        <v>1</v>
      </c>
      <c r="T139">
        <v>402242</v>
      </c>
    </row>
    <row r="140" spans="1:20" x14ac:dyDescent="0.2">
      <c r="A140">
        <v>14</v>
      </c>
      <c r="B140" t="s">
        <v>151</v>
      </c>
      <c r="C140" t="s">
        <v>152</v>
      </c>
      <c r="D140" t="s">
        <v>153</v>
      </c>
      <c r="E140" t="s">
        <v>154</v>
      </c>
      <c r="F140" t="s">
        <v>155</v>
      </c>
      <c r="G140" t="s">
        <v>156</v>
      </c>
      <c r="H140" t="s">
        <v>172</v>
      </c>
      <c r="I140" t="s">
        <v>165</v>
      </c>
      <c r="J140" t="s">
        <v>173</v>
      </c>
      <c r="K140" t="s">
        <v>160</v>
      </c>
      <c r="L140">
        <v>1</v>
      </c>
      <c r="M140" t="s">
        <v>174</v>
      </c>
      <c r="N140" t="s">
        <v>162</v>
      </c>
      <c r="O140" t="s">
        <v>210</v>
      </c>
      <c r="P140" t="s">
        <v>210</v>
      </c>
      <c r="Q140">
        <v>2025</v>
      </c>
      <c r="R140">
        <v>1</v>
      </c>
      <c r="S140" t="b">
        <v>1</v>
      </c>
      <c r="T140">
        <v>446374</v>
      </c>
    </row>
    <row r="141" spans="1:20" x14ac:dyDescent="0.2">
      <c r="A141">
        <v>15</v>
      </c>
      <c r="B141" t="s">
        <v>151</v>
      </c>
      <c r="C141" t="s">
        <v>152</v>
      </c>
      <c r="D141" t="s">
        <v>153</v>
      </c>
      <c r="E141" t="s">
        <v>154</v>
      </c>
      <c r="F141" t="s">
        <v>155</v>
      </c>
      <c r="G141" t="s">
        <v>156</v>
      </c>
      <c r="H141" t="s">
        <v>172</v>
      </c>
      <c r="I141" t="s">
        <v>166</v>
      </c>
      <c r="J141" t="s">
        <v>173</v>
      </c>
      <c r="K141" t="s">
        <v>160</v>
      </c>
      <c r="L141">
        <v>1</v>
      </c>
      <c r="M141" t="s">
        <v>174</v>
      </c>
      <c r="N141" t="s">
        <v>162</v>
      </c>
      <c r="O141" t="s">
        <v>210</v>
      </c>
      <c r="P141" t="s">
        <v>210</v>
      </c>
      <c r="Q141">
        <v>2025</v>
      </c>
      <c r="R141">
        <v>1</v>
      </c>
      <c r="S141" t="b">
        <v>1</v>
      </c>
      <c r="T141">
        <v>545646</v>
      </c>
    </row>
    <row r="142" spans="1:20" x14ac:dyDescent="0.2">
      <c r="A142">
        <v>16</v>
      </c>
      <c r="B142" t="s">
        <v>151</v>
      </c>
      <c r="C142" t="s">
        <v>152</v>
      </c>
      <c r="D142" t="s">
        <v>153</v>
      </c>
      <c r="E142" t="s">
        <v>154</v>
      </c>
      <c r="F142" t="s">
        <v>155</v>
      </c>
      <c r="G142" t="s">
        <v>156</v>
      </c>
      <c r="H142" t="s">
        <v>172</v>
      </c>
      <c r="I142" t="s">
        <v>167</v>
      </c>
      <c r="J142" t="s">
        <v>173</v>
      </c>
      <c r="K142" t="s">
        <v>160</v>
      </c>
      <c r="L142">
        <v>1</v>
      </c>
      <c r="M142" t="s">
        <v>174</v>
      </c>
      <c r="N142" t="s">
        <v>162</v>
      </c>
      <c r="O142" t="s">
        <v>210</v>
      </c>
      <c r="P142" t="s">
        <v>210</v>
      </c>
      <c r="Q142">
        <v>2025</v>
      </c>
      <c r="R142">
        <v>1</v>
      </c>
      <c r="S142" t="b">
        <v>1</v>
      </c>
      <c r="T142">
        <v>264606</v>
      </c>
    </row>
    <row r="143" spans="1:20" x14ac:dyDescent="0.2">
      <c r="A143">
        <v>17</v>
      </c>
      <c r="B143" t="s">
        <v>151</v>
      </c>
      <c r="C143" t="s">
        <v>152</v>
      </c>
      <c r="D143" t="s">
        <v>153</v>
      </c>
      <c r="E143" t="s">
        <v>154</v>
      </c>
      <c r="F143" t="s">
        <v>155</v>
      </c>
      <c r="G143" t="s">
        <v>156</v>
      </c>
      <c r="H143" t="s">
        <v>172</v>
      </c>
      <c r="I143" t="s">
        <v>168</v>
      </c>
      <c r="J143" t="s">
        <v>173</v>
      </c>
      <c r="K143" t="s">
        <v>160</v>
      </c>
      <c r="L143">
        <v>1</v>
      </c>
      <c r="M143" t="s">
        <v>174</v>
      </c>
      <c r="N143" t="s">
        <v>162</v>
      </c>
      <c r="O143" t="s">
        <v>210</v>
      </c>
      <c r="P143" t="s">
        <v>210</v>
      </c>
      <c r="Q143">
        <v>2025</v>
      </c>
      <c r="R143">
        <v>1</v>
      </c>
      <c r="S143" t="b">
        <v>1</v>
      </c>
      <c r="T143">
        <v>82274</v>
      </c>
    </row>
    <row r="144" spans="1:20" x14ac:dyDescent="0.2">
      <c r="A144">
        <v>18</v>
      </c>
      <c r="B144" t="s">
        <v>151</v>
      </c>
      <c r="C144" t="s">
        <v>152</v>
      </c>
      <c r="D144" t="s">
        <v>153</v>
      </c>
      <c r="E144" t="s">
        <v>154</v>
      </c>
      <c r="F144" t="s">
        <v>155</v>
      </c>
      <c r="G144" t="s">
        <v>156</v>
      </c>
      <c r="H144" t="s">
        <v>175</v>
      </c>
      <c r="I144" t="s">
        <v>169</v>
      </c>
      <c r="J144" t="s">
        <v>173</v>
      </c>
      <c r="K144" t="s">
        <v>160</v>
      </c>
      <c r="L144">
        <v>1</v>
      </c>
      <c r="M144" t="s">
        <v>174</v>
      </c>
      <c r="N144" t="s">
        <v>162</v>
      </c>
      <c r="O144" t="s">
        <v>210</v>
      </c>
      <c r="P144" t="s">
        <v>210</v>
      </c>
      <c r="Q144">
        <v>2025</v>
      </c>
      <c r="R144">
        <v>1</v>
      </c>
      <c r="S144" t="b">
        <v>1</v>
      </c>
      <c r="T144">
        <v>1046894</v>
      </c>
    </row>
    <row r="145" spans="1:20" x14ac:dyDescent="0.2">
      <c r="A145">
        <v>19</v>
      </c>
      <c r="B145" t="s">
        <v>151</v>
      </c>
      <c r="C145" t="s">
        <v>152</v>
      </c>
      <c r="D145" t="s">
        <v>153</v>
      </c>
      <c r="E145" t="s">
        <v>154</v>
      </c>
      <c r="F145" t="s">
        <v>155</v>
      </c>
      <c r="G145" t="s">
        <v>156</v>
      </c>
      <c r="H145" t="s">
        <v>176</v>
      </c>
      <c r="I145" t="s">
        <v>169</v>
      </c>
      <c r="J145" t="s">
        <v>177</v>
      </c>
      <c r="K145" t="s">
        <v>160</v>
      </c>
      <c r="L145">
        <v>1</v>
      </c>
      <c r="M145" t="s">
        <v>174</v>
      </c>
      <c r="N145" t="s">
        <v>162</v>
      </c>
      <c r="O145" t="s">
        <v>210</v>
      </c>
      <c r="P145" t="s">
        <v>210</v>
      </c>
      <c r="Q145">
        <v>2025</v>
      </c>
      <c r="R145">
        <v>1</v>
      </c>
      <c r="S145" t="b">
        <v>1</v>
      </c>
      <c r="T145">
        <v>1150850</v>
      </c>
    </row>
    <row r="146" spans="1:20" x14ac:dyDescent="0.2">
      <c r="A146">
        <v>20</v>
      </c>
      <c r="B146" t="s">
        <v>151</v>
      </c>
      <c r="C146" t="s">
        <v>152</v>
      </c>
      <c r="D146" t="s">
        <v>153</v>
      </c>
      <c r="E146" t="s">
        <v>154</v>
      </c>
      <c r="F146" t="s">
        <v>155</v>
      </c>
      <c r="G146" t="s">
        <v>156</v>
      </c>
      <c r="H146" t="s">
        <v>178</v>
      </c>
      <c r="I146" t="s">
        <v>158</v>
      </c>
      <c r="J146" t="s">
        <v>179</v>
      </c>
      <c r="K146" t="s">
        <v>160</v>
      </c>
      <c r="L146">
        <v>1</v>
      </c>
      <c r="M146" t="s">
        <v>174</v>
      </c>
      <c r="N146" t="s">
        <v>162</v>
      </c>
      <c r="O146" t="s">
        <v>210</v>
      </c>
      <c r="P146" t="s">
        <v>210</v>
      </c>
      <c r="Q146">
        <v>2025</v>
      </c>
      <c r="R146">
        <v>1</v>
      </c>
      <c r="S146" t="b">
        <v>1</v>
      </c>
      <c r="T146">
        <v>0</v>
      </c>
    </row>
    <row r="147" spans="1:20" x14ac:dyDescent="0.2">
      <c r="A147">
        <v>21</v>
      </c>
      <c r="B147" t="s">
        <v>151</v>
      </c>
      <c r="C147" t="s">
        <v>152</v>
      </c>
      <c r="D147" t="s">
        <v>153</v>
      </c>
      <c r="E147" t="s">
        <v>154</v>
      </c>
      <c r="F147" t="s">
        <v>155</v>
      </c>
      <c r="G147" t="s">
        <v>156</v>
      </c>
      <c r="H147" t="s">
        <v>178</v>
      </c>
      <c r="I147" t="s">
        <v>165</v>
      </c>
      <c r="J147" t="s">
        <v>179</v>
      </c>
      <c r="K147" t="s">
        <v>160</v>
      </c>
      <c r="L147">
        <v>1</v>
      </c>
      <c r="M147" t="s">
        <v>174</v>
      </c>
      <c r="N147" t="s">
        <v>162</v>
      </c>
      <c r="O147" t="s">
        <v>210</v>
      </c>
      <c r="P147" t="s">
        <v>210</v>
      </c>
      <c r="Q147">
        <v>2025</v>
      </c>
      <c r="R147">
        <v>1</v>
      </c>
      <c r="S147" t="b">
        <v>1</v>
      </c>
      <c r="T147">
        <v>3875</v>
      </c>
    </row>
    <row r="148" spans="1:20" x14ac:dyDescent="0.2">
      <c r="A148">
        <v>22</v>
      </c>
      <c r="B148" t="s">
        <v>151</v>
      </c>
      <c r="C148" t="s">
        <v>152</v>
      </c>
      <c r="D148" t="s">
        <v>153</v>
      </c>
      <c r="E148" t="s">
        <v>154</v>
      </c>
      <c r="F148" t="s">
        <v>155</v>
      </c>
      <c r="G148" t="s">
        <v>156</v>
      </c>
      <c r="H148" t="s">
        <v>178</v>
      </c>
      <c r="I148" t="s">
        <v>166</v>
      </c>
      <c r="J148" t="s">
        <v>179</v>
      </c>
      <c r="K148" t="s">
        <v>160</v>
      </c>
      <c r="L148">
        <v>1</v>
      </c>
      <c r="M148" t="s">
        <v>174</v>
      </c>
      <c r="N148" t="s">
        <v>162</v>
      </c>
      <c r="O148" t="s">
        <v>210</v>
      </c>
      <c r="P148" t="s">
        <v>210</v>
      </c>
      <c r="Q148">
        <v>2025</v>
      </c>
      <c r="R148">
        <v>1</v>
      </c>
      <c r="S148" t="b">
        <v>1</v>
      </c>
      <c r="T148">
        <v>67384</v>
      </c>
    </row>
    <row r="149" spans="1:20" x14ac:dyDescent="0.2">
      <c r="A149">
        <v>23</v>
      </c>
      <c r="B149" t="s">
        <v>151</v>
      </c>
      <c r="C149" t="s">
        <v>152</v>
      </c>
      <c r="D149" t="s">
        <v>153</v>
      </c>
      <c r="E149" t="s">
        <v>154</v>
      </c>
      <c r="F149" t="s">
        <v>155</v>
      </c>
      <c r="G149" t="s">
        <v>156</v>
      </c>
      <c r="H149" t="s">
        <v>178</v>
      </c>
      <c r="I149" t="s">
        <v>167</v>
      </c>
      <c r="J149" t="s">
        <v>179</v>
      </c>
      <c r="K149" t="s">
        <v>160</v>
      </c>
      <c r="L149">
        <v>1</v>
      </c>
      <c r="M149" t="s">
        <v>174</v>
      </c>
      <c r="N149" t="s">
        <v>162</v>
      </c>
      <c r="O149" t="s">
        <v>210</v>
      </c>
      <c r="P149" t="s">
        <v>210</v>
      </c>
      <c r="Q149">
        <v>2025</v>
      </c>
      <c r="R149">
        <v>1</v>
      </c>
      <c r="S149" t="b">
        <v>1</v>
      </c>
      <c r="T149">
        <v>28152</v>
      </c>
    </row>
    <row r="150" spans="1:20" x14ac:dyDescent="0.2">
      <c r="A150">
        <v>24</v>
      </c>
      <c r="B150" t="s">
        <v>151</v>
      </c>
      <c r="C150" t="s">
        <v>152</v>
      </c>
      <c r="D150" t="s">
        <v>153</v>
      </c>
      <c r="E150" t="s">
        <v>154</v>
      </c>
      <c r="F150" t="s">
        <v>155</v>
      </c>
      <c r="G150" t="s">
        <v>156</v>
      </c>
      <c r="H150" t="s">
        <v>178</v>
      </c>
      <c r="I150" t="s">
        <v>168</v>
      </c>
      <c r="J150" t="s">
        <v>179</v>
      </c>
      <c r="K150" t="s">
        <v>160</v>
      </c>
      <c r="L150">
        <v>1</v>
      </c>
      <c r="M150" t="s">
        <v>174</v>
      </c>
      <c r="N150" t="s">
        <v>162</v>
      </c>
      <c r="O150" t="s">
        <v>210</v>
      </c>
      <c r="P150" t="s">
        <v>210</v>
      </c>
      <c r="Q150">
        <v>2025</v>
      </c>
      <c r="R150">
        <v>1</v>
      </c>
      <c r="S150" t="b">
        <v>1</v>
      </c>
      <c r="T150">
        <v>7028</v>
      </c>
    </row>
    <row r="151" spans="1:20" x14ac:dyDescent="0.2">
      <c r="A151">
        <v>25</v>
      </c>
      <c r="B151" t="s">
        <v>151</v>
      </c>
      <c r="C151" t="s">
        <v>152</v>
      </c>
      <c r="D151" t="s">
        <v>153</v>
      </c>
      <c r="E151" t="s">
        <v>154</v>
      </c>
      <c r="F151" t="s">
        <v>155</v>
      </c>
      <c r="G151" t="s">
        <v>156</v>
      </c>
      <c r="H151" t="s">
        <v>180</v>
      </c>
      <c r="I151" t="s">
        <v>169</v>
      </c>
      <c r="J151" t="s">
        <v>179</v>
      </c>
      <c r="K151" t="s">
        <v>160</v>
      </c>
      <c r="L151">
        <v>1</v>
      </c>
      <c r="M151" t="s">
        <v>174</v>
      </c>
      <c r="N151" t="s">
        <v>162</v>
      </c>
      <c r="O151" t="s">
        <v>210</v>
      </c>
      <c r="P151" t="s">
        <v>210</v>
      </c>
      <c r="Q151">
        <v>2025</v>
      </c>
      <c r="R151">
        <v>1</v>
      </c>
      <c r="S151" t="b">
        <v>1</v>
      </c>
      <c r="T151">
        <v>89191</v>
      </c>
    </row>
    <row r="152" spans="1:20" x14ac:dyDescent="0.2">
      <c r="A152">
        <v>27</v>
      </c>
      <c r="B152" t="s">
        <v>151</v>
      </c>
      <c r="C152" t="s">
        <v>152</v>
      </c>
      <c r="D152" t="s">
        <v>153</v>
      </c>
      <c r="E152" t="s">
        <v>154</v>
      </c>
      <c r="F152" t="s">
        <v>155</v>
      </c>
      <c r="G152" t="s">
        <v>156</v>
      </c>
      <c r="H152" t="s">
        <v>181</v>
      </c>
      <c r="I152" t="s">
        <v>158</v>
      </c>
      <c r="J152" t="s">
        <v>182</v>
      </c>
      <c r="K152" t="s">
        <v>160</v>
      </c>
      <c r="L152">
        <v>1</v>
      </c>
      <c r="M152" t="s">
        <v>174</v>
      </c>
      <c r="N152" t="s">
        <v>162</v>
      </c>
      <c r="O152" t="s">
        <v>210</v>
      </c>
      <c r="P152" t="s">
        <v>210</v>
      </c>
      <c r="Q152">
        <v>2025</v>
      </c>
      <c r="R152">
        <v>1</v>
      </c>
      <c r="S152" t="b">
        <v>1</v>
      </c>
      <c r="T152">
        <v>12185</v>
      </c>
    </row>
    <row r="153" spans="1:20" x14ac:dyDescent="0.2">
      <c r="A153">
        <v>28</v>
      </c>
      <c r="B153" t="s">
        <v>151</v>
      </c>
      <c r="C153" t="s">
        <v>152</v>
      </c>
      <c r="D153" t="s">
        <v>153</v>
      </c>
      <c r="E153" t="s">
        <v>154</v>
      </c>
      <c r="F153" t="s">
        <v>155</v>
      </c>
      <c r="G153" t="s">
        <v>156</v>
      </c>
      <c r="H153" t="s">
        <v>181</v>
      </c>
      <c r="I153" t="s">
        <v>165</v>
      </c>
      <c r="J153" t="s">
        <v>182</v>
      </c>
      <c r="K153" t="s">
        <v>160</v>
      </c>
      <c r="L153">
        <v>1</v>
      </c>
      <c r="M153" t="s">
        <v>174</v>
      </c>
      <c r="N153" t="s">
        <v>162</v>
      </c>
      <c r="O153" t="s">
        <v>210</v>
      </c>
      <c r="P153" t="s">
        <v>210</v>
      </c>
      <c r="Q153">
        <v>2025</v>
      </c>
      <c r="R153">
        <v>1</v>
      </c>
      <c r="S153" t="b">
        <v>1</v>
      </c>
      <c r="T153">
        <v>13909</v>
      </c>
    </row>
    <row r="154" spans="1:20" x14ac:dyDescent="0.2">
      <c r="A154">
        <v>29</v>
      </c>
      <c r="B154" t="s">
        <v>151</v>
      </c>
      <c r="C154" t="s">
        <v>152</v>
      </c>
      <c r="D154" t="s">
        <v>153</v>
      </c>
      <c r="E154" t="s">
        <v>154</v>
      </c>
      <c r="F154" t="s">
        <v>155</v>
      </c>
      <c r="G154" t="s">
        <v>156</v>
      </c>
      <c r="H154" t="s">
        <v>181</v>
      </c>
      <c r="I154" t="s">
        <v>166</v>
      </c>
      <c r="J154" t="s">
        <v>182</v>
      </c>
      <c r="K154" t="s">
        <v>160</v>
      </c>
      <c r="L154">
        <v>1</v>
      </c>
      <c r="M154" t="s">
        <v>174</v>
      </c>
      <c r="N154" t="s">
        <v>162</v>
      </c>
      <c r="O154" t="s">
        <v>210</v>
      </c>
      <c r="P154" t="s">
        <v>210</v>
      </c>
      <c r="Q154">
        <v>2025</v>
      </c>
      <c r="R154">
        <v>1</v>
      </c>
      <c r="S154" t="b">
        <v>1</v>
      </c>
      <c r="T154">
        <v>81205</v>
      </c>
    </row>
    <row r="155" spans="1:20" x14ac:dyDescent="0.2">
      <c r="A155">
        <v>30</v>
      </c>
      <c r="B155" t="s">
        <v>151</v>
      </c>
      <c r="C155" t="s">
        <v>152</v>
      </c>
      <c r="D155" t="s">
        <v>153</v>
      </c>
      <c r="E155" t="s">
        <v>154</v>
      </c>
      <c r="F155" t="s">
        <v>155</v>
      </c>
      <c r="G155" t="s">
        <v>156</v>
      </c>
      <c r="H155" t="s">
        <v>181</v>
      </c>
      <c r="I155" t="s">
        <v>167</v>
      </c>
      <c r="J155" t="s">
        <v>182</v>
      </c>
      <c r="K155" t="s">
        <v>160</v>
      </c>
      <c r="L155">
        <v>1</v>
      </c>
      <c r="M155" t="s">
        <v>174</v>
      </c>
      <c r="N155" t="s">
        <v>162</v>
      </c>
      <c r="O155" t="s">
        <v>210</v>
      </c>
      <c r="P155" t="s">
        <v>210</v>
      </c>
      <c r="Q155">
        <v>2025</v>
      </c>
      <c r="R155">
        <v>1</v>
      </c>
      <c r="S155" t="b">
        <v>1</v>
      </c>
      <c r="T155">
        <v>32576</v>
      </c>
    </row>
    <row r="156" spans="1:20" x14ac:dyDescent="0.2">
      <c r="A156">
        <v>31</v>
      </c>
      <c r="B156" t="s">
        <v>151</v>
      </c>
      <c r="C156" t="s">
        <v>152</v>
      </c>
      <c r="D156" t="s">
        <v>153</v>
      </c>
      <c r="E156" t="s">
        <v>154</v>
      </c>
      <c r="F156" t="s">
        <v>155</v>
      </c>
      <c r="G156" t="s">
        <v>156</v>
      </c>
      <c r="H156" t="s">
        <v>181</v>
      </c>
      <c r="I156" t="s">
        <v>168</v>
      </c>
      <c r="J156" t="s">
        <v>182</v>
      </c>
      <c r="K156" t="s">
        <v>160</v>
      </c>
      <c r="L156">
        <v>1</v>
      </c>
      <c r="M156" t="s">
        <v>174</v>
      </c>
      <c r="N156" t="s">
        <v>162</v>
      </c>
      <c r="O156" t="s">
        <v>210</v>
      </c>
      <c r="P156" t="s">
        <v>210</v>
      </c>
      <c r="Q156">
        <v>2025</v>
      </c>
      <c r="R156">
        <v>1</v>
      </c>
      <c r="S156" t="b">
        <v>1</v>
      </c>
      <c r="T156">
        <v>9850</v>
      </c>
    </row>
    <row r="157" spans="1:20" x14ac:dyDescent="0.2">
      <c r="A157">
        <v>32</v>
      </c>
      <c r="B157" t="s">
        <v>151</v>
      </c>
      <c r="C157" t="s">
        <v>152</v>
      </c>
      <c r="D157" t="s">
        <v>153</v>
      </c>
      <c r="E157" t="s">
        <v>154</v>
      </c>
      <c r="F157" t="s">
        <v>155</v>
      </c>
      <c r="G157" t="s">
        <v>156</v>
      </c>
      <c r="H157" t="s">
        <v>183</v>
      </c>
      <c r="I157" t="s">
        <v>169</v>
      </c>
      <c r="J157" t="s">
        <v>182</v>
      </c>
      <c r="K157" t="s">
        <v>160</v>
      </c>
      <c r="L157">
        <v>1</v>
      </c>
      <c r="M157" t="s">
        <v>174</v>
      </c>
      <c r="N157" t="s">
        <v>162</v>
      </c>
      <c r="O157" t="s">
        <v>210</v>
      </c>
      <c r="P157" t="s">
        <v>210</v>
      </c>
      <c r="Q157">
        <v>2025</v>
      </c>
      <c r="R157">
        <v>1</v>
      </c>
      <c r="S157" t="b">
        <v>1</v>
      </c>
      <c r="T157">
        <v>135974</v>
      </c>
    </row>
    <row r="158" spans="1:20" x14ac:dyDescent="0.2">
      <c r="A158">
        <v>33</v>
      </c>
      <c r="B158" t="s">
        <v>151</v>
      </c>
      <c r="C158" t="s">
        <v>152</v>
      </c>
      <c r="D158" t="s">
        <v>153</v>
      </c>
      <c r="E158" t="s">
        <v>154</v>
      </c>
      <c r="F158" t="s">
        <v>155</v>
      </c>
      <c r="G158" t="s">
        <v>156</v>
      </c>
      <c r="H158" t="s">
        <v>184</v>
      </c>
      <c r="I158" t="s">
        <v>158</v>
      </c>
      <c r="J158" t="s">
        <v>185</v>
      </c>
      <c r="K158" t="s">
        <v>160</v>
      </c>
      <c r="L158">
        <v>1</v>
      </c>
      <c r="M158" t="s">
        <v>174</v>
      </c>
      <c r="N158" t="s">
        <v>162</v>
      </c>
      <c r="O158" t="s">
        <v>210</v>
      </c>
      <c r="P158" t="s">
        <v>210</v>
      </c>
      <c r="Q158">
        <v>2025</v>
      </c>
      <c r="R158">
        <v>1</v>
      </c>
      <c r="S158" t="b">
        <v>1</v>
      </c>
      <c r="T158">
        <v>414427</v>
      </c>
    </row>
    <row r="159" spans="1:20" x14ac:dyDescent="0.2">
      <c r="A159">
        <v>34</v>
      </c>
      <c r="B159" t="s">
        <v>151</v>
      </c>
      <c r="C159" t="s">
        <v>152</v>
      </c>
      <c r="D159" t="s">
        <v>153</v>
      </c>
      <c r="E159" t="s">
        <v>154</v>
      </c>
      <c r="F159" t="s">
        <v>155</v>
      </c>
      <c r="G159" t="s">
        <v>156</v>
      </c>
      <c r="H159" t="s">
        <v>184</v>
      </c>
      <c r="I159" t="s">
        <v>165</v>
      </c>
      <c r="J159" t="s">
        <v>185</v>
      </c>
      <c r="K159" t="s">
        <v>160</v>
      </c>
      <c r="L159">
        <v>1</v>
      </c>
      <c r="M159" t="s">
        <v>174</v>
      </c>
      <c r="N159" t="s">
        <v>162</v>
      </c>
      <c r="O159" t="s">
        <v>210</v>
      </c>
      <c r="P159" t="s">
        <v>210</v>
      </c>
      <c r="Q159">
        <v>2025</v>
      </c>
      <c r="R159">
        <v>1</v>
      </c>
      <c r="S159" t="b">
        <v>1</v>
      </c>
      <c r="T159">
        <v>464158</v>
      </c>
    </row>
    <row r="160" spans="1:20" x14ac:dyDescent="0.2">
      <c r="A160">
        <v>35</v>
      </c>
      <c r="B160" t="s">
        <v>151</v>
      </c>
      <c r="C160" t="s">
        <v>152</v>
      </c>
      <c r="D160" t="s">
        <v>153</v>
      </c>
      <c r="E160" t="s">
        <v>154</v>
      </c>
      <c r="F160" t="s">
        <v>155</v>
      </c>
      <c r="G160" t="s">
        <v>156</v>
      </c>
      <c r="H160" t="s">
        <v>184</v>
      </c>
      <c r="I160" t="s">
        <v>166</v>
      </c>
      <c r="J160" t="s">
        <v>185</v>
      </c>
      <c r="K160" t="s">
        <v>160</v>
      </c>
      <c r="L160">
        <v>1</v>
      </c>
      <c r="M160" t="s">
        <v>174</v>
      </c>
      <c r="N160" t="s">
        <v>162</v>
      </c>
      <c r="O160" t="s">
        <v>210</v>
      </c>
      <c r="P160" t="s">
        <v>210</v>
      </c>
      <c r="Q160">
        <v>2025</v>
      </c>
      <c r="R160">
        <v>1</v>
      </c>
      <c r="S160" t="b">
        <v>1</v>
      </c>
      <c r="T160">
        <v>694235</v>
      </c>
    </row>
    <row r="161" spans="1:20" x14ac:dyDescent="0.2">
      <c r="A161">
        <v>36</v>
      </c>
      <c r="B161" t="s">
        <v>151</v>
      </c>
      <c r="C161" t="s">
        <v>152</v>
      </c>
      <c r="D161" t="s">
        <v>153</v>
      </c>
      <c r="E161" t="s">
        <v>154</v>
      </c>
      <c r="F161" t="s">
        <v>155</v>
      </c>
      <c r="G161" t="s">
        <v>156</v>
      </c>
      <c r="H161" t="s">
        <v>184</v>
      </c>
      <c r="I161" t="s">
        <v>167</v>
      </c>
      <c r="J161" t="s">
        <v>185</v>
      </c>
      <c r="K161" t="s">
        <v>160</v>
      </c>
      <c r="L161">
        <v>1</v>
      </c>
      <c r="M161" t="s">
        <v>174</v>
      </c>
      <c r="N161" t="s">
        <v>162</v>
      </c>
      <c r="O161" t="s">
        <v>210</v>
      </c>
      <c r="P161" t="s">
        <v>210</v>
      </c>
      <c r="Q161">
        <v>2025</v>
      </c>
      <c r="R161">
        <v>1</v>
      </c>
      <c r="S161" t="b">
        <v>1</v>
      </c>
      <c r="T161">
        <v>325334</v>
      </c>
    </row>
    <row r="162" spans="1:20" x14ac:dyDescent="0.2">
      <c r="A162">
        <v>37</v>
      </c>
      <c r="B162" t="s">
        <v>151</v>
      </c>
      <c r="C162" t="s">
        <v>152</v>
      </c>
      <c r="D162" t="s">
        <v>153</v>
      </c>
      <c r="E162" t="s">
        <v>154</v>
      </c>
      <c r="F162" t="s">
        <v>155</v>
      </c>
      <c r="G162" t="s">
        <v>156</v>
      </c>
      <c r="H162" t="s">
        <v>184</v>
      </c>
      <c r="I162" t="s">
        <v>168</v>
      </c>
      <c r="J162" t="s">
        <v>185</v>
      </c>
      <c r="K162" t="s">
        <v>160</v>
      </c>
      <c r="L162">
        <v>1</v>
      </c>
      <c r="M162" t="s">
        <v>174</v>
      </c>
      <c r="N162" t="s">
        <v>162</v>
      </c>
      <c r="O162" t="s">
        <v>210</v>
      </c>
      <c r="P162" t="s">
        <v>210</v>
      </c>
      <c r="Q162">
        <v>2025</v>
      </c>
      <c r="R162">
        <v>1</v>
      </c>
      <c r="S162" t="b">
        <v>1</v>
      </c>
      <c r="T162">
        <v>99152</v>
      </c>
    </row>
    <row r="163" spans="1:20" x14ac:dyDescent="0.2">
      <c r="A163">
        <v>38</v>
      </c>
      <c r="B163" t="s">
        <v>151</v>
      </c>
      <c r="C163" t="s">
        <v>152</v>
      </c>
      <c r="D163" t="s">
        <v>153</v>
      </c>
      <c r="E163" t="s">
        <v>154</v>
      </c>
      <c r="F163" t="s">
        <v>155</v>
      </c>
      <c r="G163" t="s">
        <v>156</v>
      </c>
      <c r="H163" t="s">
        <v>186</v>
      </c>
      <c r="I163" t="s">
        <v>169</v>
      </c>
      <c r="J163" t="s">
        <v>185</v>
      </c>
      <c r="K163" t="s">
        <v>160</v>
      </c>
      <c r="L163">
        <v>1</v>
      </c>
      <c r="M163" t="s">
        <v>174</v>
      </c>
      <c r="N163" t="s">
        <v>162</v>
      </c>
      <c r="O163" t="s">
        <v>210</v>
      </c>
      <c r="P163" t="s">
        <v>210</v>
      </c>
      <c r="Q163">
        <v>2025</v>
      </c>
      <c r="R163">
        <v>1</v>
      </c>
      <c r="S163" t="b">
        <v>1</v>
      </c>
      <c r="T163">
        <v>1376015</v>
      </c>
    </row>
    <row r="164" spans="1:20" x14ac:dyDescent="0.2">
      <c r="A164">
        <v>39</v>
      </c>
      <c r="B164" t="s">
        <v>151</v>
      </c>
      <c r="C164" t="s">
        <v>152</v>
      </c>
      <c r="D164" t="s">
        <v>153</v>
      </c>
      <c r="E164" t="s">
        <v>154</v>
      </c>
      <c r="F164" t="s">
        <v>155</v>
      </c>
      <c r="G164" t="s">
        <v>156</v>
      </c>
      <c r="H164" t="s">
        <v>187</v>
      </c>
      <c r="I164" t="s">
        <v>158</v>
      </c>
      <c r="J164" t="s">
        <v>188</v>
      </c>
      <c r="K164" t="s">
        <v>160</v>
      </c>
      <c r="L164">
        <v>1</v>
      </c>
      <c r="M164" t="s">
        <v>189</v>
      </c>
      <c r="N164" t="s">
        <v>162</v>
      </c>
      <c r="O164" t="s">
        <v>210</v>
      </c>
      <c r="P164" t="s">
        <v>210</v>
      </c>
      <c r="Q164">
        <v>2025</v>
      </c>
      <c r="R164">
        <v>1</v>
      </c>
      <c r="S164" t="b">
        <v>1</v>
      </c>
      <c r="T164">
        <v>37884000</v>
      </c>
    </row>
    <row r="165" spans="1:20" x14ac:dyDescent="0.2">
      <c r="A165">
        <v>40</v>
      </c>
      <c r="B165" t="s">
        <v>151</v>
      </c>
      <c r="C165" t="s">
        <v>152</v>
      </c>
      <c r="D165" t="s">
        <v>153</v>
      </c>
      <c r="E165" t="s">
        <v>154</v>
      </c>
      <c r="F165" t="s">
        <v>155</v>
      </c>
      <c r="G165" t="s">
        <v>156</v>
      </c>
      <c r="H165" t="s">
        <v>187</v>
      </c>
      <c r="I165" t="s">
        <v>165</v>
      </c>
      <c r="J165" t="s">
        <v>188</v>
      </c>
      <c r="K165" t="s">
        <v>160</v>
      </c>
      <c r="L165">
        <v>1</v>
      </c>
      <c r="M165" t="s">
        <v>189</v>
      </c>
      <c r="N165" t="s">
        <v>162</v>
      </c>
      <c r="O165" t="s">
        <v>210</v>
      </c>
      <c r="P165" t="s">
        <v>210</v>
      </c>
      <c r="Q165">
        <v>2025</v>
      </c>
      <c r="R165">
        <v>1</v>
      </c>
      <c r="S165" t="b">
        <v>1</v>
      </c>
      <c r="T165">
        <v>20859000</v>
      </c>
    </row>
    <row r="166" spans="1:20" x14ac:dyDescent="0.2">
      <c r="A166">
        <v>41</v>
      </c>
      <c r="B166" t="s">
        <v>151</v>
      </c>
      <c r="C166" t="s">
        <v>152</v>
      </c>
      <c r="D166" t="s">
        <v>153</v>
      </c>
      <c r="E166" t="s">
        <v>154</v>
      </c>
      <c r="F166" t="s">
        <v>155</v>
      </c>
      <c r="G166" t="s">
        <v>156</v>
      </c>
      <c r="H166" t="s">
        <v>187</v>
      </c>
      <c r="I166" t="s">
        <v>166</v>
      </c>
      <c r="J166" t="s">
        <v>188</v>
      </c>
      <c r="K166" t="s">
        <v>160</v>
      </c>
      <c r="L166">
        <v>1</v>
      </c>
      <c r="M166" t="s">
        <v>189</v>
      </c>
      <c r="N166" t="s">
        <v>162</v>
      </c>
      <c r="O166" t="s">
        <v>210</v>
      </c>
      <c r="P166" t="s">
        <v>210</v>
      </c>
      <c r="Q166">
        <v>2025</v>
      </c>
      <c r="R166">
        <v>1</v>
      </c>
      <c r="S166" t="b">
        <v>1</v>
      </c>
      <c r="T166">
        <v>21697000</v>
      </c>
    </row>
    <row r="167" spans="1:20" x14ac:dyDescent="0.2">
      <c r="A167">
        <v>42</v>
      </c>
      <c r="B167" t="s">
        <v>151</v>
      </c>
      <c r="C167" t="s">
        <v>152</v>
      </c>
      <c r="D167" t="s">
        <v>153</v>
      </c>
      <c r="E167" t="s">
        <v>154</v>
      </c>
      <c r="F167" t="s">
        <v>155</v>
      </c>
      <c r="G167" t="s">
        <v>156</v>
      </c>
      <c r="H167" t="s">
        <v>187</v>
      </c>
      <c r="I167" t="s">
        <v>167</v>
      </c>
      <c r="J167" t="s">
        <v>188</v>
      </c>
      <c r="K167" t="s">
        <v>160</v>
      </c>
      <c r="L167">
        <v>1</v>
      </c>
      <c r="M167" t="s">
        <v>189</v>
      </c>
      <c r="N167" t="s">
        <v>162</v>
      </c>
      <c r="O167" t="s">
        <v>210</v>
      </c>
      <c r="P167" t="s">
        <v>210</v>
      </c>
      <c r="Q167">
        <v>2025</v>
      </c>
      <c r="R167">
        <v>1</v>
      </c>
      <c r="S167" t="b">
        <v>1</v>
      </c>
      <c r="T167">
        <v>10939000</v>
      </c>
    </row>
    <row r="168" spans="1:20" x14ac:dyDescent="0.2">
      <c r="A168">
        <v>43</v>
      </c>
      <c r="B168" t="s">
        <v>151</v>
      </c>
      <c r="C168" t="s">
        <v>152</v>
      </c>
      <c r="D168" t="s">
        <v>153</v>
      </c>
      <c r="E168" t="s">
        <v>154</v>
      </c>
      <c r="F168" t="s">
        <v>155</v>
      </c>
      <c r="G168" t="s">
        <v>156</v>
      </c>
      <c r="H168" t="s">
        <v>187</v>
      </c>
      <c r="I168" t="s">
        <v>168</v>
      </c>
      <c r="J168" t="s">
        <v>188</v>
      </c>
      <c r="K168" t="s">
        <v>160</v>
      </c>
      <c r="L168">
        <v>1</v>
      </c>
      <c r="M168" t="s">
        <v>189</v>
      </c>
      <c r="N168" t="s">
        <v>162</v>
      </c>
      <c r="O168" t="s">
        <v>210</v>
      </c>
      <c r="P168" t="s">
        <v>210</v>
      </c>
      <c r="Q168">
        <v>2025</v>
      </c>
      <c r="R168">
        <v>1</v>
      </c>
      <c r="S168" t="b">
        <v>1</v>
      </c>
      <c r="T168">
        <v>4083000</v>
      </c>
    </row>
    <row r="169" spans="1:20" x14ac:dyDescent="0.2">
      <c r="A169">
        <v>44</v>
      </c>
      <c r="B169" t="s">
        <v>151</v>
      </c>
      <c r="C169" t="s">
        <v>152</v>
      </c>
      <c r="D169" t="s">
        <v>153</v>
      </c>
      <c r="E169" t="s">
        <v>154</v>
      </c>
      <c r="F169" t="s">
        <v>155</v>
      </c>
      <c r="G169" t="s">
        <v>156</v>
      </c>
      <c r="H169" t="s">
        <v>190</v>
      </c>
      <c r="I169" t="s">
        <v>169</v>
      </c>
      <c r="J169" t="s">
        <v>188</v>
      </c>
      <c r="K169" t="s">
        <v>160</v>
      </c>
      <c r="L169">
        <v>1</v>
      </c>
      <c r="M169" t="s">
        <v>189</v>
      </c>
      <c r="N169" t="s">
        <v>162</v>
      </c>
      <c r="O169" t="s">
        <v>210</v>
      </c>
      <c r="P169" t="s">
        <v>210</v>
      </c>
      <c r="Q169">
        <v>2025</v>
      </c>
      <c r="R169">
        <v>1</v>
      </c>
      <c r="S169" t="b">
        <v>1</v>
      </c>
      <c r="T169">
        <v>49688000</v>
      </c>
    </row>
    <row r="170" spans="1:20" x14ac:dyDescent="0.2">
      <c r="A170">
        <v>45</v>
      </c>
      <c r="B170" t="s">
        <v>151</v>
      </c>
      <c r="C170" t="s">
        <v>152</v>
      </c>
      <c r="D170" t="s">
        <v>153</v>
      </c>
      <c r="E170" t="s">
        <v>154</v>
      </c>
      <c r="F170" t="s">
        <v>155</v>
      </c>
      <c r="G170" t="s">
        <v>156</v>
      </c>
      <c r="H170" t="s">
        <v>191</v>
      </c>
      <c r="I170" t="s">
        <v>158</v>
      </c>
      <c r="J170" t="s">
        <v>192</v>
      </c>
      <c r="K170" t="s">
        <v>160</v>
      </c>
      <c r="L170">
        <v>1</v>
      </c>
      <c r="M170" t="s">
        <v>189</v>
      </c>
      <c r="N170" t="s">
        <v>162</v>
      </c>
      <c r="O170" t="s">
        <v>210</v>
      </c>
      <c r="P170" t="s">
        <v>210</v>
      </c>
      <c r="Q170">
        <v>2025</v>
      </c>
      <c r="R170">
        <v>1</v>
      </c>
      <c r="S170" t="b">
        <v>1</v>
      </c>
      <c r="T170">
        <v>0</v>
      </c>
    </row>
    <row r="171" spans="1:20" x14ac:dyDescent="0.2">
      <c r="A171">
        <v>46</v>
      </c>
      <c r="B171" t="s">
        <v>151</v>
      </c>
      <c r="C171" t="s">
        <v>152</v>
      </c>
      <c r="D171" t="s">
        <v>153</v>
      </c>
      <c r="E171" t="s">
        <v>154</v>
      </c>
      <c r="F171" t="s">
        <v>155</v>
      </c>
      <c r="G171" t="s">
        <v>156</v>
      </c>
      <c r="H171" t="s">
        <v>191</v>
      </c>
      <c r="I171" t="s">
        <v>165</v>
      </c>
      <c r="J171" t="s">
        <v>192</v>
      </c>
      <c r="K171" t="s">
        <v>160</v>
      </c>
      <c r="L171">
        <v>1</v>
      </c>
      <c r="M171" t="s">
        <v>189</v>
      </c>
      <c r="N171" t="s">
        <v>162</v>
      </c>
      <c r="O171" t="s">
        <v>210</v>
      </c>
      <c r="P171" t="s">
        <v>210</v>
      </c>
      <c r="Q171">
        <v>2025</v>
      </c>
      <c r="R171">
        <v>1</v>
      </c>
      <c r="S171" t="b">
        <v>1</v>
      </c>
      <c r="T171">
        <v>178000</v>
      </c>
    </row>
    <row r="172" spans="1:20" x14ac:dyDescent="0.2">
      <c r="A172">
        <v>47</v>
      </c>
      <c r="B172" t="s">
        <v>151</v>
      </c>
      <c r="C172" t="s">
        <v>152</v>
      </c>
      <c r="D172" t="s">
        <v>153</v>
      </c>
      <c r="E172" t="s">
        <v>154</v>
      </c>
      <c r="F172" t="s">
        <v>155</v>
      </c>
      <c r="G172" t="s">
        <v>156</v>
      </c>
      <c r="H172" t="s">
        <v>191</v>
      </c>
      <c r="I172" t="s">
        <v>166</v>
      </c>
      <c r="J172" t="s">
        <v>192</v>
      </c>
      <c r="K172" t="s">
        <v>160</v>
      </c>
      <c r="L172">
        <v>1</v>
      </c>
      <c r="M172" t="s">
        <v>189</v>
      </c>
      <c r="N172" t="s">
        <v>162</v>
      </c>
      <c r="O172" t="s">
        <v>210</v>
      </c>
      <c r="P172" t="s">
        <v>210</v>
      </c>
      <c r="Q172">
        <v>2025</v>
      </c>
      <c r="R172">
        <v>1</v>
      </c>
      <c r="S172" t="b">
        <v>1</v>
      </c>
      <c r="T172">
        <v>3823000</v>
      </c>
    </row>
    <row r="173" spans="1:20" x14ac:dyDescent="0.2">
      <c r="A173">
        <v>48</v>
      </c>
      <c r="B173" t="s">
        <v>151</v>
      </c>
      <c r="C173" t="s">
        <v>152</v>
      </c>
      <c r="D173" t="s">
        <v>153</v>
      </c>
      <c r="E173" t="s">
        <v>154</v>
      </c>
      <c r="F173" t="s">
        <v>155</v>
      </c>
      <c r="G173" t="s">
        <v>156</v>
      </c>
      <c r="H173" t="s">
        <v>191</v>
      </c>
      <c r="I173" t="s">
        <v>167</v>
      </c>
      <c r="J173" t="s">
        <v>192</v>
      </c>
      <c r="K173" t="s">
        <v>160</v>
      </c>
      <c r="L173">
        <v>1</v>
      </c>
      <c r="M173" t="s">
        <v>189</v>
      </c>
      <c r="N173" t="s">
        <v>162</v>
      </c>
      <c r="O173" t="s">
        <v>210</v>
      </c>
      <c r="P173" t="s">
        <v>210</v>
      </c>
      <c r="Q173">
        <v>2025</v>
      </c>
      <c r="R173">
        <v>1</v>
      </c>
      <c r="S173" t="b">
        <v>1</v>
      </c>
      <c r="T173">
        <v>1679000</v>
      </c>
    </row>
    <row r="174" spans="1:20" x14ac:dyDescent="0.2">
      <c r="A174">
        <v>49</v>
      </c>
      <c r="B174" t="s">
        <v>151</v>
      </c>
      <c r="C174" t="s">
        <v>152</v>
      </c>
      <c r="D174" t="s">
        <v>153</v>
      </c>
      <c r="E174" t="s">
        <v>154</v>
      </c>
      <c r="F174" t="s">
        <v>155</v>
      </c>
      <c r="G174" t="s">
        <v>156</v>
      </c>
      <c r="H174" t="s">
        <v>191</v>
      </c>
      <c r="I174" t="s">
        <v>168</v>
      </c>
      <c r="J174" t="s">
        <v>192</v>
      </c>
      <c r="K174" t="s">
        <v>160</v>
      </c>
      <c r="L174">
        <v>1</v>
      </c>
      <c r="M174" t="s">
        <v>189</v>
      </c>
      <c r="N174" t="s">
        <v>162</v>
      </c>
      <c r="O174" t="s">
        <v>210</v>
      </c>
      <c r="P174" t="s">
        <v>210</v>
      </c>
      <c r="Q174">
        <v>2025</v>
      </c>
      <c r="R174">
        <v>1</v>
      </c>
      <c r="S174" t="b">
        <v>1</v>
      </c>
      <c r="T174">
        <v>436000</v>
      </c>
    </row>
    <row r="175" spans="1:20" x14ac:dyDescent="0.2">
      <c r="A175">
        <v>50</v>
      </c>
      <c r="B175" t="s">
        <v>151</v>
      </c>
      <c r="C175" t="s">
        <v>152</v>
      </c>
      <c r="D175" t="s">
        <v>153</v>
      </c>
      <c r="E175" t="s">
        <v>154</v>
      </c>
      <c r="F175" t="s">
        <v>155</v>
      </c>
      <c r="G175" t="s">
        <v>156</v>
      </c>
      <c r="H175" t="s">
        <v>193</v>
      </c>
      <c r="I175" t="s">
        <v>169</v>
      </c>
      <c r="J175" t="s">
        <v>192</v>
      </c>
      <c r="K175" t="s">
        <v>160</v>
      </c>
      <c r="L175">
        <v>1</v>
      </c>
      <c r="M175" t="s">
        <v>189</v>
      </c>
      <c r="N175" t="s">
        <v>162</v>
      </c>
      <c r="O175" t="s">
        <v>210</v>
      </c>
      <c r="P175" t="s">
        <v>210</v>
      </c>
      <c r="Q175">
        <v>2025</v>
      </c>
      <c r="R175">
        <v>1</v>
      </c>
      <c r="S175" t="b">
        <v>1</v>
      </c>
      <c r="T175">
        <v>6364000</v>
      </c>
    </row>
    <row r="176" spans="1:20" x14ac:dyDescent="0.2">
      <c r="A176">
        <v>51</v>
      </c>
      <c r="B176" t="s">
        <v>151</v>
      </c>
      <c r="C176" t="s">
        <v>152</v>
      </c>
      <c r="D176" t="s">
        <v>153</v>
      </c>
      <c r="E176" t="s">
        <v>154</v>
      </c>
      <c r="F176" t="s">
        <v>155</v>
      </c>
      <c r="G176" t="s">
        <v>156</v>
      </c>
      <c r="H176" t="s">
        <v>194</v>
      </c>
      <c r="I176" t="s">
        <v>158</v>
      </c>
      <c r="J176" t="s">
        <v>195</v>
      </c>
      <c r="K176" t="s">
        <v>160</v>
      </c>
      <c r="L176">
        <v>1</v>
      </c>
      <c r="M176" t="s">
        <v>189</v>
      </c>
      <c r="N176" t="s">
        <v>162</v>
      </c>
      <c r="O176" t="s">
        <v>210</v>
      </c>
      <c r="P176" t="s">
        <v>210</v>
      </c>
      <c r="Q176">
        <v>2025</v>
      </c>
      <c r="R176">
        <v>1</v>
      </c>
      <c r="S176" t="b">
        <v>1</v>
      </c>
      <c r="T176">
        <v>753000</v>
      </c>
    </row>
    <row r="177" spans="1:20" x14ac:dyDescent="0.2">
      <c r="A177">
        <v>52</v>
      </c>
      <c r="B177" t="s">
        <v>151</v>
      </c>
      <c r="C177" t="s">
        <v>152</v>
      </c>
      <c r="D177" t="s">
        <v>153</v>
      </c>
      <c r="E177" t="s">
        <v>154</v>
      </c>
      <c r="F177" t="s">
        <v>155</v>
      </c>
      <c r="G177" t="s">
        <v>156</v>
      </c>
      <c r="H177" t="s">
        <v>194</v>
      </c>
      <c r="I177" t="s">
        <v>165</v>
      </c>
      <c r="J177" t="s">
        <v>195</v>
      </c>
      <c r="K177" t="s">
        <v>160</v>
      </c>
      <c r="L177">
        <v>1</v>
      </c>
      <c r="M177" t="s">
        <v>189</v>
      </c>
      <c r="N177" t="s">
        <v>162</v>
      </c>
      <c r="O177" t="s">
        <v>210</v>
      </c>
      <c r="P177" t="s">
        <v>210</v>
      </c>
      <c r="Q177">
        <v>2025</v>
      </c>
      <c r="R177">
        <v>1</v>
      </c>
      <c r="S177" t="b">
        <v>1</v>
      </c>
      <c r="T177">
        <v>580000</v>
      </c>
    </row>
    <row r="178" spans="1:20" x14ac:dyDescent="0.2">
      <c r="A178">
        <v>53</v>
      </c>
      <c r="B178" t="s">
        <v>151</v>
      </c>
      <c r="C178" t="s">
        <v>152</v>
      </c>
      <c r="D178" t="s">
        <v>153</v>
      </c>
      <c r="E178" t="s">
        <v>154</v>
      </c>
      <c r="F178" t="s">
        <v>155</v>
      </c>
      <c r="G178" t="s">
        <v>156</v>
      </c>
      <c r="H178" t="s">
        <v>194</v>
      </c>
      <c r="I178" t="s">
        <v>166</v>
      </c>
      <c r="J178" t="s">
        <v>195</v>
      </c>
      <c r="K178" t="s">
        <v>160</v>
      </c>
      <c r="L178">
        <v>1</v>
      </c>
      <c r="M178" t="s">
        <v>189</v>
      </c>
      <c r="N178" t="s">
        <v>162</v>
      </c>
      <c r="O178" t="s">
        <v>210</v>
      </c>
      <c r="P178" t="s">
        <v>210</v>
      </c>
      <c r="Q178">
        <v>2025</v>
      </c>
      <c r="R178">
        <v>1</v>
      </c>
      <c r="S178" t="b">
        <v>1</v>
      </c>
      <c r="T178">
        <v>4383000</v>
      </c>
    </row>
    <row r="179" spans="1:20" x14ac:dyDescent="0.2">
      <c r="A179">
        <v>54</v>
      </c>
      <c r="B179" t="s">
        <v>151</v>
      </c>
      <c r="C179" t="s">
        <v>152</v>
      </c>
      <c r="D179" t="s">
        <v>153</v>
      </c>
      <c r="E179" t="s">
        <v>154</v>
      </c>
      <c r="F179" t="s">
        <v>155</v>
      </c>
      <c r="G179" t="s">
        <v>156</v>
      </c>
      <c r="H179" t="s">
        <v>194</v>
      </c>
      <c r="I179" t="s">
        <v>167</v>
      </c>
      <c r="J179" t="s">
        <v>195</v>
      </c>
      <c r="K179" t="s">
        <v>160</v>
      </c>
      <c r="L179">
        <v>1</v>
      </c>
      <c r="M179" t="s">
        <v>189</v>
      </c>
      <c r="N179" t="s">
        <v>162</v>
      </c>
      <c r="O179" t="s">
        <v>210</v>
      </c>
      <c r="P179" t="s">
        <v>210</v>
      </c>
      <c r="Q179">
        <v>2025</v>
      </c>
      <c r="R179">
        <v>1</v>
      </c>
      <c r="S179" t="b">
        <v>1</v>
      </c>
      <c r="T179">
        <v>1141000</v>
      </c>
    </row>
    <row r="180" spans="1:20" x14ac:dyDescent="0.2">
      <c r="A180">
        <v>55</v>
      </c>
      <c r="B180" t="s">
        <v>151</v>
      </c>
      <c r="C180" t="s">
        <v>152</v>
      </c>
      <c r="D180" t="s">
        <v>153</v>
      </c>
      <c r="E180" t="s">
        <v>154</v>
      </c>
      <c r="F180" t="s">
        <v>155</v>
      </c>
      <c r="G180" t="s">
        <v>156</v>
      </c>
      <c r="H180" t="s">
        <v>194</v>
      </c>
      <c r="I180" t="s">
        <v>168</v>
      </c>
      <c r="J180" t="s">
        <v>195</v>
      </c>
      <c r="K180" t="s">
        <v>160</v>
      </c>
      <c r="L180">
        <v>1</v>
      </c>
      <c r="M180" t="s">
        <v>189</v>
      </c>
      <c r="N180" t="s">
        <v>162</v>
      </c>
      <c r="O180" t="s">
        <v>210</v>
      </c>
      <c r="P180" t="s">
        <v>210</v>
      </c>
      <c r="Q180">
        <v>2025</v>
      </c>
      <c r="R180">
        <v>1</v>
      </c>
      <c r="S180" t="b">
        <v>1</v>
      </c>
      <c r="T180">
        <v>557000</v>
      </c>
    </row>
    <row r="181" spans="1:20" x14ac:dyDescent="0.2">
      <c r="A181">
        <v>56</v>
      </c>
      <c r="B181" t="s">
        <v>151</v>
      </c>
      <c r="C181" t="s">
        <v>152</v>
      </c>
      <c r="D181" t="s">
        <v>153</v>
      </c>
      <c r="E181" t="s">
        <v>154</v>
      </c>
      <c r="F181" t="s">
        <v>155</v>
      </c>
      <c r="G181" t="s">
        <v>156</v>
      </c>
      <c r="H181" t="s">
        <v>196</v>
      </c>
      <c r="I181" t="s">
        <v>169</v>
      </c>
      <c r="J181" t="s">
        <v>195</v>
      </c>
      <c r="K181" t="s">
        <v>160</v>
      </c>
      <c r="L181">
        <v>1</v>
      </c>
      <c r="M181" t="s">
        <v>189</v>
      </c>
      <c r="N181" t="s">
        <v>162</v>
      </c>
      <c r="O181" t="s">
        <v>210</v>
      </c>
      <c r="P181" t="s">
        <v>210</v>
      </c>
      <c r="Q181">
        <v>2025</v>
      </c>
      <c r="R181">
        <v>1</v>
      </c>
      <c r="S181" t="b">
        <v>1</v>
      </c>
      <c r="T181">
        <v>12824000</v>
      </c>
    </row>
    <row r="182" spans="1:20" x14ac:dyDescent="0.2">
      <c r="A182">
        <v>57</v>
      </c>
      <c r="B182" t="s">
        <v>151</v>
      </c>
      <c r="C182" t="s">
        <v>152</v>
      </c>
      <c r="D182" t="s">
        <v>153</v>
      </c>
      <c r="E182" t="s">
        <v>154</v>
      </c>
      <c r="F182" t="s">
        <v>155</v>
      </c>
      <c r="G182" t="s">
        <v>156</v>
      </c>
      <c r="H182" t="s">
        <v>197</v>
      </c>
      <c r="I182" t="s">
        <v>158</v>
      </c>
      <c r="J182" t="s">
        <v>198</v>
      </c>
      <c r="K182" t="s">
        <v>160</v>
      </c>
      <c r="L182">
        <v>1</v>
      </c>
      <c r="M182" t="s">
        <v>189</v>
      </c>
      <c r="N182" t="s">
        <v>162</v>
      </c>
      <c r="O182" t="s">
        <v>210</v>
      </c>
      <c r="P182" t="s">
        <v>210</v>
      </c>
      <c r="Q182">
        <v>2025</v>
      </c>
      <c r="R182">
        <v>1</v>
      </c>
      <c r="S182" t="b">
        <v>1</v>
      </c>
      <c r="T182">
        <v>38637000</v>
      </c>
    </row>
    <row r="183" spans="1:20" x14ac:dyDescent="0.2">
      <c r="A183">
        <v>58</v>
      </c>
      <c r="B183" t="s">
        <v>151</v>
      </c>
      <c r="C183" t="s">
        <v>152</v>
      </c>
      <c r="D183" t="s">
        <v>153</v>
      </c>
      <c r="E183" t="s">
        <v>154</v>
      </c>
      <c r="F183" t="s">
        <v>155</v>
      </c>
      <c r="G183" t="s">
        <v>156</v>
      </c>
      <c r="H183" t="s">
        <v>197</v>
      </c>
      <c r="I183" t="s">
        <v>165</v>
      </c>
      <c r="J183" t="s">
        <v>198</v>
      </c>
      <c r="K183" t="s">
        <v>160</v>
      </c>
      <c r="L183">
        <v>1</v>
      </c>
      <c r="M183" t="s">
        <v>189</v>
      </c>
      <c r="N183" t="s">
        <v>162</v>
      </c>
      <c r="O183" t="s">
        <v>210</v>
      </c>
      <c r="P183" t="s">
        <v>210</v>
      </c>
      <c r="Q183">
        <v>2025</v>
      </c>
      <c r="R183">
        <v>1</v>
      </c>
      <c r="S183" t="b">
        <v>1</v>
      </c>
      <c r="T183">
        <v>21617000</v>
      </c>
    </row>
    <row r="184" spans="1:20" x14ac:dyDescent="0.2">
      <c r="A184">
        <v>59</v>
      </c>
      <c r="B184" t="s">
        <v>151</v>
      </c>
      <c r="C184" t="s">
        <v>152</v>
      </c>
      <c r="D184" t="s">
        <v>153</v>
      </c>
      <c r="E184" t="s">
        <v>154</v>
      </c>
      <c r="F184" t="s">
        <v>155</v>
      </c>
      <c r="G184" t="s">
        <v>156</v>
      </c>
      <c r="H184" t="s">
        <v>197</v>
      </c>
      <c r="I184" t="s">
        <v>166</v>
      </c>
      <c r="J184" t="s">
        <v>198</v>
      </c>
      <c r="K184" t="s">
        <v>160</v>
      </c>
      <c r="L184">
        <v>1</v>
      </c>
      <c r="M184" t="s">
        <v>189</v>
      </c>
      <c r="N184" t="s">
        <v>162</v>
      </c>
      <c r="O184" t="s">
        <v>210</v>
      </c>
      <c r="P184" t="s">
        <v>210</v>
      </c>
      <c r="Q184">
        <v>2025</v>
      </c>
      <c r="R184">
        <v>1</v>
      </c>
      <c r="S184" t="b">
        <v>1</v>
      </c>
      <c r="T184">
        <v>29903000</v>
      </c>
    </row>
    <row r="185" spans="1:20" x14ac:dyDescent="0.2">
      <c r="A185">
        <v>60</v>
      </c>
      <c r="B185" t="s">
        <v>151</v>
      </c>
      <c r="C185" t="s">
        <v>152</v>
      </c>
      <c r="D185" t="s">
        <v>153</v>
      </c>
      <c r="E185" t="s">
        <v>154</v>
      </c>
      <c r="F185" t="s">
        <v>155</v>
      </c>
      <c r="G185" t="s">
        <v>156</v>
      </c>
      <c r="H185" t="s">
        <v>197</v>
      </c>
      <c r="I185" t="s">
        <v>167</v>
      </c>
      <c r="J185" t="s">
        <v>198</v>
      </c>
      <c r="K185" t="s">
        <v>160</v>
      </c>
      <c r="L185">
        <v>1</v>
      </c>
      <c r="M185" t="s">
        <v>189</v>
      </c>
      <c r="N185" t="s">
        <v>162</v>
      </c>
      <c r="O185" t="s">
        <v>210</v>
      </c>
      <c r="P185" t="s">
        <v>210</v>
      </c>
      <c r="Q185">
        <v>2025</v>
      </c>
      <c r="R185">
        <v>1</v>
      </c>
      <c r="S185" t="b">
        <v>1</v>
      </c>
      <c r="T185">
        <v>13759000</v>
      </c>
    </row>
    <row r="186" spans="1:20" x14ac:dyDescent="0.2">
      <c r="A186">
        <v>61</v>
      </c>
      <c r="B186" t="s">
        <v>151</v>
      </c>
      <c r="C186" t="s">
        <v>152</v>
      </c>
      <c r="D186" t="s">
        <v>153</v>
      </c>
      <c r="E186" t="s">
        <v>154</v>
      </c>
      <c r="F186" t="s">
        <v>155</v>
      </c>
      <c r="G186" t="s">
        <v>156</v>
      </c>
      <c r="H186" t="s">
        <v>197</v>
      </c>
      <c r="I186" t="s">
        <v>168</v>
      </c>
      <c r="J186" t="s">
        <v>198</v>
      </c>
      <c r="K186" t="s">
        <v>160</v>
      </c>
      <c r="L186">
        <v>1</v>
      </c>
      <c r="M186" t="s">
        <v>189</v>
      </c>
      <c r="N186" t="s">
        <v>162</v>
      </c>
      <c r="O186" t="s">
        <v>210</v>
      </c>
      <c r="P186" t="s">
        <v>210</v>
      </c>
      <c r="Q186">
        <v>2025</v>
      </c>
      <c r="R186">
        <v>1</v>
      </c>
      <c r="S186" t="b">
        <v>1</v>
      </c>
      <c r="T186">
        <v>5076000</v>
      </c>
    </row>
    <row r="187" spans="1:20" x14ac:dyDescent="0.2">
      <c r="A187">
        <v>62</v>
      </c>
      <c r="B187" t="s">
        <v>151</v>
      </c>
      <c r="C187" t="s">
        <v>152</v>
      </c>
      <c r="D187" t="s">
        <v>153</v>
      </c>
      <c r="E187" t="s">
        <v>154</v>
      </c>
      <c r="F187" t="s">
        <v>155</v>
      </c>
      <c r="G187" t="s">
        <v>156</v>
      </c>
      <c r="H187" t="s">
        <v>197</v>
      </c>
      <c r="I187" t="s">
        <v>169</v>
      </c>
      <c r="J187" t="s">
        <v>198</v>
      </c>
      <c r="K187" t="s">
        <v>160</v>
      </c>
      <c r="L187">
        <v>1</v>
      </c>
      <c r="M187" t="s">
        <v>189</v>
      </c>
      <c r="N187" t="s">
        <v>162</v>
      </c>
      <c r="O187" t="s">
        <v>210</v>
      </c>
      <c r="P187" t="s">
        <v>210</v>
      </c>
      <c r="Q187">
        <v>2025</v>
      </c>
      <c r="R187">
        <v>1</v>
      </c>
      <c r="S187" t="b">
        <v>1</v>
      </c>
      <c r="T187">
        <v>68876000</v>
      </c>
    </row>
    <row r="188" spans="1:20" x14ac:dyDescent="0.2">
      <c r="A188">
        <v>63</v>
      </c>
      <c r="B188" t="s">
        <v>151</v>
      </c>
      <c r="C188" t="s">
        <v>152</v>
      </c>
      <c r="D188" t="s">
        <v>153</v>
      </c>
      <c r="E188" t="s">
        <v>154</v>
      </c>
      <c r="F188" t="s">
        <v>155</v>
      </c>
      <c r="G188" t="s">
        <v>156</v>
      </c>
      <c r="H188" t="s">
        <v>201</v>
      </c>
      <c r="I188" t="s">
        <v>169</v>
      </c>
      <c r="J188" t="s">
        <v>202</v>
      </c>
      <c r="K188" t="s">
        <v>160</v>
      </c>
      <c r="L188">
        <v>1</v>
      </c>
      <c r="M188" t="s">
        <v>203</v>
      </c>
      <c r="N188" t="s">
        <v>162</v>
      </c>
      <c r="O188" t="s">
        <v>210</v>
      </c>
      <c r="P188" t="s">
        <v>210</v>
      </c>
      <c r="Q188">
        <v>2025</v>
      </c>
      <c r="R188">
        <v>1</v>
      </c>
      <c r="S188" t="b">
        <v>1</v>
      </c>
      <c r="T188">
        <v>11031200</v>
      </c>
    </row>
    <row r="189" spans="1:20" x14ac:dyDescent="0.2">
      <c r="A189">
        <v>64</v>
      </c>
      <c r="B189" t="s">
        <v>151</v>
      </c>
      <c r="C189" t="s">
        <v>152</v>
      </c>
      <c r="D189" t="s">
        <v>153</v>
      </c>
      <c r="E189" t="s">
        <v>154</v>
      </c>
      <c r="F189" t="s">
        <v>155</v>
      </c>
      <c r="G189" t="s">
        <v>156</v>
      </c>
      <c r="H189" t="s">
        <v>204</v>
      </c>
      <c r="I189" t="s">
        <v>169</v>
      </c>
      <c r="J189" t="s">
        <v>205</v>
      </c>
      <c r="K189" t="s">
        <v>160</v>
      </c>
      <c r="L189">
        <v>1</v>
      </c>
      <c r="M189" t="s">
        <v>203</v>
      </c>
      <c r="N189" t="s">
        <v>162</v>
      </c>
      <c r="O189" t="s">
        <v>210</v>
      </c>
      <c r="P189" t="s">
        <v>210</v>
      </c>
      <c r="Q189">
        <v>2025</v>
      </c>
      <c r="R189">
        <v>1</v>
      </c>
      <c r="S189" t="b">
        <v>1</v>
      </c>
      <c r="T189">
        <v>483075</v>
      </c>
    </row>
    <row r="190" spans="1:20" x14ac:dyDescent="0.2">
      <c r="A190">
        <v>65</v>
      </c>
      <c r="B190" t="s">
        <v>151</v>
      </c>
      <c r="C190" t="s">
        <v>152</v>
      </c>
      <c r="D190" t="s">
        <v>153</v>
      </c>
      <c r="E190" t="s">
        <v>154</v>
      </c>
      <c r="F190" t="s">
        <v>155</v>
      </c>
      <c r="G190" t="s">
        <v>156</v>
      </c>
      <c r="H190" t="s">
        <v>206</v>
      </c>
      <c r="I190" t="s">
        <v>169</v>
      </c>
      <c r="J190" t="s">
        <v>207</v>
      </c>
      <c r="K190" t="s">
        <v>160</v>
      </c>
      <c r="L190">
        <v>1</v>
      </c>
      <c r="M190" t="s">
        <v>208</v>
      </c>
      <c r="N190" t="s">
        <v>209</v>
      </c>
      <c r="O190" t="s">
        <v>210</v>
      </c>
      <c r="P190" t="s">
        <v>210</v>
      </c>
      <c r="Q190">
        <v>2025</v>
      </c>
      <c r="R190">
        <v>1</v>
      </c>
      <c r="S190" t="b">
        <v>1</v>
      </c>
      <c r="T190">
        <v>97057</v>
      </c>
    </row>
    <row r="191" spans="1:20" x14ac:dyDescent="0.2">
      <c r="A191">
        <v>1</v>
      </c>
      <c r="B191" t="s">
        <v>151</v>
      </c>
      <c r="C191" t="s">
        <v>152</v>
      </c>
      <c r="D191" t="s">
        <v>153</v>
      </c>
      <c r="E191" t="s">
        <v>154</v>
      </c>
      <c r="F191" t="s">
        <v>155</v>
      </c>
      <c r="G191" t="s">
        <v>156</v>
      </c>
      <c r="H191" t="s">
        <v>157</v>
      </c>
      <c r="I191" t="s">
        <v>158</v>
      </c>
      <c r="J191" t="s">
        <v>159</v>
      </c>
      <c r="K191" t="s">
        <v>160</v>
      </c>
      <c r="L191">
        <v>1</v>
      </c>
      <c r="M191" t="s">
        <v>161</v>
      </c>
      <c r="N191" t="s">
        <v>162</v>
      </c>
      <c r="O191" t="s">
        <v>211</v>
      </c>
      <c r="P191" t="s">
        <v>212</v>
      </c>
      <c r="Q191">
        <v>2025</v>
      </c>
      <c r="R191">
        <v>1</v>
      </c>
      <c r="S191" t="b">
        <v>0</v>
      </c>
      <c r="T191">
        <v>904</v>
      </c>
    </row>
    <row r="192" spans="1:20" x14ac:dyDescent="0.2">
      <c r="A192">
        <v>2</v>
      </c>
      <c r="B192" t="s">
        <v>151</v>
      </c>
      <c r="C192" t="s">
        <v>152</v>
      </c>
      <c r="D192" t="s">
        <v>153</v>
      </c>
      <c r="E192" t="s">
        <v>154</v>
      </c>
      <c r="F192" t="s">
        <v>155</v>
      </c>
      <c r="G192" t="s">
        <v>156</v>
      </c>
      <c r="H192" t="s">
        <v>157</v>
      </c>
      <c r="I192" t="s">
        <v>165</v>
      </c>
      <c r="J192" t="s">
        <v>159</v>
      </c>
      <c r="K192" t="s">
        <v>160</v>
      </c>
      <c r="L192">
        <v>1</v>
      </c>
      <c r="M192" t="s">
        <v>161</v>
      </c>
      <c r="N192" t="s">
        <v>162</v>
      </c>
      <c r="O192" t="s">
        <v>211</v>
      </c>
      <c r="P192" t="s">
        <v>212</v>
      </c>
      <c r="Q192">
        <v>2025</v>
      </c>
      <c r="R192">
        <v>1</v>
      </c>
      <c r="S192" t="b">
        <v>0</v>
      </c>
      <c r="T192">
        <v>1839</v>
      </c>
    </row>
    <row r="193" spans="1:20" x14ac:dyDescent="0.2">
      <c r="A193">
        <v>3</v>
      </c>
      <c r="B193" t="s">
        <v>151</v>
      </c>
      <c r="C193" t="s">
        <v>152</v>
      </c>
      <c r="D193" t="s">
        <v>153</v>
      </c>
      <c r="E193" t="s">
        <v>154</v>
      </c>
      <c r="F193" t="s">
        <v>155</v>
      </c>
      <c r="G193" t="s">
        <v>156</v>
      </c>
      <c r="H193" t="s">
        <v>157</v>
      </c>
      <c r="I193" t="s">
        <v>166</v>
      </c>
      <c r="J193" t="s">
        <v>159</v>
      </c>
      <c r="K193" t="s">
        <v>160</v>
      </c>
      <c r="L193">
        <v>1</v>
      </c>
      <c r="M193" t="s">
        <v>161</v>
      </c>
      <c r="N193" t="s">
        <v>162</v>
      </c>
      <c r="O193" t="s">
        <v>211</v>
      </c>
      <c r="P193" t="s">
        <v>212</v>
      </c>
      <c r="Q193">
        <v>2025</v>
      </c>
      <c r="R193">
        <v>1</v>
      </c>
      <c r="S193" t="b">
        <v>0</v>
      </c>
      <c r="T193">
        <v>5112</v>
      </c>
    </row>
    <row r="194" spans="1:20" x14ac:dyDescent="0.2">
      <c r="A194">
        <v>4</v>
      </c>
      <c r="B194" t="s">
        <v>151</v>
      </c>
      <c r="C194" t="s">
        <v>152</v>
      </c>
      <c r="D194" t="s">
        <v>153</v>
      </c>
      <c r="E194" t="s">
        <v>154</v>
      </c>
      <c r="F194" t="s">
        <v>155</v>
      </c>
      <c r="G194" t="s">
        <v>156</v>
      </c>
      <c r="H194" t="s">
        <v>157</v>
      </c>
      <c r="I194" t="s">
        <v>167</v>
      </c>
      <c r="J194" t="s">
        <v>159</v>
      </c>
      <c r="K194" t="s">
        <v>160</v>
      </c>
      <c r="L194">
        <v>1</v>
      </c>
      <c r="M194" t="s">
        <v>161</v>
      </c>
      <c r="N194" t="s">
        <v>162</v>
      </c>
      <c r="O194" t="s">
        <v>211</v>
      </c>
      <c r="P194" t="s">
        <v>212</v>
      </c>
      <c r="Q194">
        <v>2025</v>
      </c>
      <c r="R194">
        <v>1</v>
      </c>
      <c r="S194" t="b">
        <v>0</v>
      </c>
      <c r="T194">
        <v>2768</v>
      </c>
    </row>
    <row r="195" spans="1:20" x14ac:dyDescent="0.2">
      <c r="A195">
        <v>5</v>
      </c>
      <c r="B195" t="s">
        <v>151</v>
      </c>
      <c r="C195" t="s">
        <v>152</v>
      </c>
      <c r="D195" t="s">
        <v>153</v>
      </c>
      <c r="E195" t="s">
        <v>154</v>
      </c>
      <c r="F195" t="s">
        <v>155</v>
      </c>
      <c r="G195" t="s">
        <v>156</v>
      </c>
      <c r="H195" t="s">
        <v>157</v>
      </c>
      <c r="I195" t="s">
        <v>168</v>
      </c>
      <c r="J195" t="s">
        <v>159</v>
      </c>
      <c r="K195" t="s">
        <v>160</v>
      </c>
      <c r="L195">
        <v>1</v>
      </c>
      <c r="M195" t="s">
        <v>161</v>
      </c>
      <c r="N195" t="s">
        <v>162</v>
      </c>
      <c r="O195" t="s">
        <v>211</v>
      </c>
      <c r="P195" t="s">
        <v>212</v>
      </c>
      <c r="Q195">
        <v>2025</v>
      </c>
      <c r="R195">
        <v>1</v>
      </c>
      <c r="S195" t="b">
        <v>0</v>
      </c>
      <c r="T195">
        <v>903</v>
      </c>
    </row>
    <row r="196" spans="1:20" x14ac:dyDescent="0.2">
      <c r="A196">
        <v>6</v>
      </c>
      <c r="B196" t="s">
        <v>151</v>
      </c>
      <c r="C196" t="s">
        <v>152</v>
      </c>
      <c r="D196" t="s">
        <v>153</v>
      </c>
      <c r="E196" t="s">
        <v>154</v>
      </c>
      <c r="F196" t="s">
        <v>155</v>
      </c>
      <c r="G196" t="s">
        <v>156</v>
      </c>
      <c r="H196" t="s">
        <v>157</v>
      </c>
      <c r="I196" t="s">
        <v>169</v>
      </c>
      <c r="J196" t="s">
        <v>159</v>
      </c>
      <c r="K196" t="s">
        <v>160</v>
      </c>
      <c r="L196">
        <v>1</v>
      </c>
      <c r="M196" t="s">
        <v>161</v>
      </c>
      <c r="N196" t="s">
        <v>162</v>
      </c>
      <c r="O196" t="s">
        <v>211</v>
      </c>
      <c r="P196" t="s">
        <v>212</v>
      </c>
      <c r="Q196">
        <v>2025</v>
      </c>
      <c r="R196">
        <v>1</v>
      </c>
      <c r="S196" t="b">
        <v>0</v>
      </c>
      <c r="T196">
        <v>7997</v>
      </c>
    </row>
    <row r="197" spans="1:20" x14ac:dyDescent="0.2">
      <c r="A197">
        <v>7</v>
      </c>
      <c r="B197" t="s">
        <v>151</v>
      </c>
      <c r="C197" t="s">
        <v>152</v>
      </c>
      <c r="D197" t="s">
        <v>153</v>
      </c>
      <c r="E197" t="s">
        <v>154</v>
      </c>
      <c r="F197" t="s">
        <v>155</v>
      </c>
      <c r="G197" t="s">
        <v>156</v>
      </c>
      <c r="H197" t="s">
        <v>170</v>
      </c>
      <c r="I197" t="s">
        <v>158</v>
      </c>
      <c r="J197" t="s">
        <v>171</v>
      </c>
      <c r="K197" t="s">
        <v>160</v>
      </c>
      <c r="L197">
        <v>1</v>
      </c>
      <c r="M197" t="s">
        <v>161</v>
      </c>
      <c r="N197" t="s">
        <v>162</v>
      </c>
      <c r="O197" t="s">
        <v>211</v>
      </c>
      <c r="P197" t="s">
        <v>212</v>
      </c>
      <c r="Q197">
        <v>2025</v>
      </c>
      <c r="R197">
        <v>1</v>
      </c>
      <c r="S197" t="b">
        <v>0</v>
      </c>
      <c r="T197">
        <v>909</v>
      </c>
    </row>
    <row r="198" spans="1:20" x14ac:dyDescent="0.2">
      <c r="A198">
        <v>8</v>
      </c>
      <c r="B198" t="s">
        <v>151</v>
      </c>
      <c r="C198" t="s">
        <v>152</v>
      </c>
      <c r="D198" t="s">
        <v>153</v>
      </c>
      <c r="E198" t="s">
        <v>154</v>
      </c>
      <c r="F198" t="s">
        <v>155</v>
      </c>
      <c r="G198" t="s">
        <v>156</v>
      </c>
      <c r="H198" t="s">
        <v>170</v>
      </c>
      <c r="I198" t="s">
        <v>165</v>
      </c>
      <c r="J198" t="s">
        <v>171</v>
      </c>
      <c r="K198" t="s">
        <v>160</v>
      </c>
      <c r="L198">
        <v>1</v>
      </c>
      <c r="M198" t="s">
        <v>161</v>
      </c>
      <c r="N198" t="s">
        <v>162</v>
      </c>
      <c r="O198" t="s">
        <v>211</v>
      </c>
      <c r="P198" t="s">
        <v>212</v>
      </c>
      <c r="Q198">
        <v>2025</v>
      </c>
      <c r="R198">
        <v>1</v>
      </c>
      <c r="S198" t="b">
        <v>0</v>
      </c>
      <c r="T198">
        <v>1858</v>
      </c>
    </row>
    <row r="199" spans="1:20" x14ac:dyDescent="0.2">
      <c r="A199">
        <v>9</v>
      </c>
      <c r="B199" t="s">
        <v>151</v>
      </c>
      <c r="C199" t="s">
        <v>152</v>
      </c>
      <c r="D199" t="s">
        <v>153</v>
      </c>
      <c r="E199" t="s">
        <v>154</v>
      </c>
      <c r="F199" t="s">
        <v>155</v>
      </c>
      <c r="G199" t="s">
        <v>156</v>
      </c>
      <c r="H199" t="s">
        <v>170</v>
      </c>
      <c r="I199" t="s">
        <v>166</v>
      </c>
      <c r="J199" t="s">
        <v>171</v>
      </c>
      <c r="K199" t="s">
        <v>160</v>
      </c>
      <c r="L199">
        <v>1</v>
      </c>
      <c r="M199" t="s">
        <v>161</v>
      </c>
      <c r="N199" t="s">
        <v>162</v>
      </c>
      <c r="O199" t="s">
        <v>211</v>
      </c>
      <c r="P199" t="s">
        <v>212</v>
      </c>
      <c r="Q199">
        <v>2025</v>
      </c>
      <c r="R199">
        <v>1</v>
      </c>
      <c r="S199" t="b">
        <v>0</v>
      </c>
      <c r="T199">
        <v>5227</v>
      </c>
    </row>
    <row r="200" spans="1:20" x14ac:dyDescent="0.2">
      <c r="A200">
        <v>10</v>
      </c>
      <c r="B200" t="s">
        <v>151</v>
      </c>
      <c r="C200" t="s">
        <v>152</v>
      </c>
      <c r="D200" t="s">
        <v>153</v>
      </c>
      <c r="E200" t="s">
        <v>154</v>
      </c>
      <c r="F200" t="s">
        <v>155</v>
      </c>
      <c r="G200" t="s">
        <v>156</v>
      </c>
      <c r="H200" t="s">
        <v>170</v>
      </c>
      <c r="I200" t="s">
        <v>167</v>
      </c>
      <c r="J200" t="s">
        <v>171</v>
      </c>
      <c r="K200" t="s">
        <v>160</v>
      </c>
      <c r="L200">
        <v>1</v>
      </c>
      <c r="M200" t="s">
        <v>161</v>
      </c>
      <c r="N200" t="s">
        <v>162</v>
      </c>
      <c r="O200" t="s">
        <v>211</v>
      </c>
      <c r="P200" t="s">
        <v>212</v>
      </c>
      <c r="Q200">
        <v>2025</v>
      </c>
      <c r="R200">
        <v>1</v>
      </c>
      <c r="S200" t="b">
        <v>0</v>
      </c>
      <c r="T200">
        <v>2842</v>
      </c>
    </row>
    <row r="201" spans="1:20" x14ac:dyDescent="0.2">
      <c r="A201">
        <v>11</v>
      </c>
      <c r="B201" t="s">
        <v>151</v>
      </c>
      <c r="C201" t="s">
        <v>152</v>
      </c>
      <c r="D201" t="s">
        <v>153</v>
      </c>
      <c r="E201" t="s">
        <v>154</v>
      </c>
      <c r="F201" t="s">
        <v>155</v>
      </c>
      <c r="G201" t="s">
        <v>156</v>
      </c>
      <c r="H201" t="s">
        <v>170</v>
      </c>
      <c r="I201" t="s">
        <v>168</v>
      </c>
      <c r="J201" t="s">
        <v>171</v>
      </c>
      <c r="K201" t="s">
        <v>160</v>
      </c>
      <c r="L201">
        <v>1</v>
      </c>
      <c r="M201" t="s">
        <v>161</v>
      </c>
      <c r="N201" t="s">
        <v>162</v>
      </c>
      <c r="O201" t="s">
        <v>211</v>
      </c>
      <c r="P201" t="s">
        <v>212</v>
      </c>
      <c r="Q201">
        <v>2025</v>
      </c>
      <c r="R201">
        <v>1</v>
      </c>
      <c r="S201" t="b">
        <v>0</v>
      </c>
      <c r="T201">
        <v>909</v>
      </c>
    </row>
    <row r="202" spans="1:20" x14ac:dyDescent="0.2">
      <c r="A202">
        <v>12</v>
      </c>
      <c r="B202" t="s">
        <v>151</v>
      </c>
      <c r="C202" t="s">
        <v>152</v>
      </c>
      <c r="D202" t="s">
        <v>153</v>
      </c>
      <c r="E202" t="s">
        <v>154</v>
      </c>
      <c r="F202" t="s">
        <v>155</v>
      </c>
      <c r="G202" t="s">
        <v>156</v>
      </c>
      <c r="H202" t="s">
        <v>170</v>
      </c>
      <c r="I202" t="s">
        <v>169</v>
      </c>
      <c r="J202" t="s">
        <v>171</v>
      </c>
      <c r="K202" t="s">
        <v>160</v>
      </c>
      <c r="L202">
        <v>1</v>
      </c>
      <c r="M202" t="s">
        <v>161</v>
      </c>
      <c r="N202" t="s">
        <v>162</v>
      </c>
      <c r="O202" t="s">
        <v>211</v>
      </c>
      <c r="P202" t="s">
        <v>212</v>
      </c>
      <c r="Q202">
        <v>2025</v>
      </c>
      <c r="R202">
        <v>1</v>
      </c>
      <c r="S202" t="b">
        <v>0</v>
      </c>
      <c r="T202">
        <v>8118</v>
      </c>
    </row>
    <row r="203" spans="1:20" x14ac:dyDescent="0.2">
      <c r="A203">
        <v>13</v>
      </c>
      <c r="B203" t="s">
        <v>151</v>
      </c>
      <c r="C203" t="s">
        <v>152</v>
      </c>
      <c r="D203" t="s">
        <v>153</v>
      </c>
      <c r="E203" t="s">
        <v>154</v>
      </c>
      <c r="F203" t="s">
        <v>155</v>
      </c>
      <c r="G203" t="s">
        <v>156</v>
      </c>
      <c r="H203" t="s">
        <v>172</v>
      </c>
      <c r="I203" t="s">
        <v>158</v>
      </c>
      <c r="J203" t="s">
        <v>173</v>
      </c>
      <c r="K203" t="s">
        <v>160</v>
      </c>
      <c r="L203">
        <v>1</v>
      </c>
      <c r="M203" t="s">
        <v>174</v>
      </c>
      <c r="N203" t="s">
        <v>162</v>
      </c>
      <c r="O203" t="s">
        <v>211</v>
      </c>
      <c r="P203" t="s">
        <v>212</v>
      </c>
      <c r="Q203">
        <v>2025</v>
      </c>
      <c r="R203">
        <v>1</v>
      </c>
      <c r="S203" t="b">
        <v>0</v>
      </c>
      <c r="T203">
        <v>462888</v>
      </c>
    </row>
    <row r="204" spans="1:20" x14ac:dyDescent="0.2">
      <c r="A204">
        <v>14</v>
      </c>
      <c r="B204" t="s">
        <v>151</v>
      </c>
      <c r="C204" t="s">
        <v>152</v>
      </c>
      <c r="D204" t="s">
        <v>153</v>
      </c>
      <c r="E204" t="s">
        <v>154</v>
      </c>
      <c r="F204" t="s">
        <v>155</v>
      </c>
      <c r="G204" t="s">
        <v>156</v>
      </c>
      <c r="H204" t="s">
        <v>172</v>
      </c>
      <c r="I204" t="s">
        <v>165</v>
      </c>
      <c r="J204" t="s">
        <v>173</v>
      </c>
      <c r="K204" t="s">
        <v>160</v>
      </c>
      <c r="L204">
        <v>1</v>
      </c>
      <c r="M204" t="s">
        <v>174</v>
      </c>
      <c r="N204" t="s">
        <v>162</v>
      </c>
      <c r="O204" t="s">
        <v>211</v>
      </c>
      <c r="P204" t="s">
        <v>212</v>
      </c>
      <c r="Q204">
        <v>2025</v>
      </c>
      <c r="R204">
        <v>1</v>
      </c>
      <c r="S204" t="b">
        <v>0</v>
      </c>
      <c r="T204">
        <v>879047</v>
      </c>
    </row>
    <row r="205" spans="1:20" x14ac:dyDescent="0.2">
      <c r="A205">
        <v>15</v>
      </c>
      <c r="B205" t="s">
        <v>151</v>
      </c>
      <c r="C205" t="s">
        <v>152</v>
      </c>
      <c r="D205" t="s">
        <v>153</v>
      </c>
      <c r="E205" t="s">
        <v>154</v>
      </c>
      <c r="F205" t="s">
        <v>155</v>
      </c>
      <c r="G205" t="s">
        <v>156</v>
      </c>
      <c r="H205" t="s">
        <v>172</v>
      </c>
      <c r="I205" t="s">
        <v>166</v>
      </c>
      <c r="J205" t="s">
        <v>173</v>
      </c>
      <c r="K205" t="s">
        <v>160</v>
      </c>
      <c r="L205">
        <v>1</v>
      </c>
      <c r="M205" t="s">
        <v>174</v>
      </c>
      <c r="N205" t="s">
        <v>162</v>
      </c>
      <c r="O205" t="s">
        <v>211</v>
      </c>
      <c r="P205" t="s">
        <v>212</v>
      </c>
      <c r="Q205">
        <v>2025</v>
      </c>
      <c r="R205">
        <v>1</v>
      </c>
      <c r="S205" t="b">
        <v>0</v>
      </c>
      <c r="T205">
        <v>2309610</v>
      </c>
    </row>
    <row r="206" spans="1:20" x14ac:dyDescent="0.2">
      <c r="A206">
        <v>16</v>
      </c>
      <c r="B206" t="s">
        <v>151</v>
      </c>
      <c r="C206" t="s">
        <v>152</v>
      </c>
      <c r="D206" t="s">
        <v>153</v>
      </c>
      <c r="E206" t="s">
        <v>154</v>
      </c>
      <c r="F206" t="s">
        <v>155</v>
      </c>
      <c r="G206" t="s">
        <v>156</v>
      </c>
      <c r="H206" t="s">
        <v>172</v>
      </c>
      <c r="I206" t="s">
        <v>167</v>
      </c>
      <c r="J206" t="s">
        <v>173</v>
      </c>
      <c r="K206" t="s">
        <v>160</v>
      </c>
      <c r="L206">
        <v>1</v>
      </c>
      <c r="M206" t="s">
        <v>174</v>
      </c>
      <c r="N206" t="s">
        <v>162</v>
      </c>
      <c r="O206" t="s">
        <v>211</v>
      </c>
      <c r="P206" t="s">
        <v>212</v>
      </c>
      <c r="Q206">
        <v>2025</v>
      </c>
      <c r="R206">
        <v>1</v>
      </c>
      <c r="S206" t="b">
        <v>0</v>
      </c>
      <c r="T206">
        <v>1279345</v>
      </c>
    </row>
    <row r="207" spans="1:20" x14ac:dyDescent="0.2">
      <c r="A207">
        <v>17</v>
      </c>
      <c r="B207" t="s">
        <v>151</v>
      </c>
      <c r="C207" t="s">
        <v>152</v>
      </c>
      <c r="D207" t="s">
        <v>153</v>
      </c>
      <c r="E207" t="s">
        <v>154</v>
      </c>
      <c r="F207" t="s">
        <v>155</v>
      </c>
      <c r="G207" t="s">
        <v>156</v>
      </c>
      <c r="H207" t="s">
        <v>172</v>
      </c>
      <c r="I207" t="s">
        <v>168</v>
      </c>
      <c r="J207" t="s">
        <v>173</v>
      </c>
      <c r="K207" t="s">
        <v>160</v>
      </c>
      <c r="L207">
        <v>1</v>
      </c>
      <c r="M207" t="s">
        <v>174</v>
      </c>
      <c r="N207" t="s">
        <v>162</v>
      </c>
      <c r="O207" t="s">
        <v>211</v>
      </c>
      <c r="P207" t="s">
        <v>212</v>
      </c>
      <c r="Q207">
        <v>2025</v>
      </c>
      <c r="R207">
        <v>1</v>
      </c>
      <c r="S207" t="b">
        <v>0</v>
      </c>
      <c r="T207">
        <v>362372</v>
      </c>
    </row>
    <row r="208" spans="1:20" x14ac:dyDescent="0.2">
      <c r="A208">
        <v>18</v>
      </c>
      <c r="B208" t="s">
        <v>151</v>
      </c>
      <c r="C208" t="s">
        <v>152</v>
      </c>
      <c r="D208" t="s">
        <v>153</v>
      </c>
      <c r="E208" t="s">
        <v>154</v>
      </c>
      <c r="F208" t="s">
        <v>155</v>
      </c>
      <c r="G208" t="s">
        <v>156</v>
      </c>
      <c r="H208" t="s">
        <v>175</v>
      </c>
      <c r="I208" t="s">
        <v>169</v>
      </c>
      <c r="J208" t="s">
        <v>173</v>
      </c>
      <c r="K208" t="s">
        <v>160</v>
      </c>
      <c r="L208">
        <v>1</v>
      </c>
      <c r="M208" t="s">
        <v>174</v>
      </c>
      <c r="N208" t="s">
        <v>162</v>
      </c>
      <c r="O208" t="s">
        <v>211</v>
      </c>
      <c r="P208" t="s">
        <v>212</v>
      </c>
      <c r="Q208">
        <v>2025</v>
      </c>
      <c r="R208">
        <v>1</v>
      </c>
      <c r="S208" t="b">
        <v>0</v>
      </c>
      <c r="T208">
        <v>2635903</v>
      </c>
    </row>
    <row r="209" spans="1:20" x14ac:dyDescent="0.2">
      <c r="A209">
        <v>19</v>
      </c>
      <c r="B209" t="s">
        <v>151</v>
      </c>
      <c r="C209" t="s">
        <v>152</v>
      </c>
      <c r="D209" t="s">
        <v>153</v>
      </c>
      <c r="E209" t="s">
        <v>154</v>
      </c>
      <c r="F209" t="s">
        <v>155</v>
      </c>
      <c r="G209" t="s">
        <v>156</v>
      </c>
      <c r="H209" t="s">
        <v>176</v>
      </c>
      <c r="I209" t="s">
        <v>169</v>
      </c>
      <c r="J209" t="s">
        <v>177</v>
      </c>
      <c r="K209" t="s">
        <v>160</v>
      </c>
      <c r="L209">
        <v>1</v>
      </c>
      <c r="M209" t="s">
        <v>174</v>
      </c>
      <c r="N209" t="s">
        <v>162</v>
      </c>
      <c r="O209" t="s">
        <v>211</v>
      </c>
      <c r="P209" t="s">
        <v>212</v>
      </c>
      <c r="Q209">
        <v>2025</v>
      </c>
      <c r="R209">
        <v>1</v>
      </c>
      <c r="S209" t="b">
        <v>0</v>
      </c>
      <c r="T209">
        <v>3119629</v>
      </c>
    </row>
    <row r="210" spans="1:20" x14ac:dyDescent="0.2">
      <c r="A210">
        <v>20</v>
      </c>
      <c r="B210" t="s">
        <v>151</v>
      </c>
      <c r="C210" t="s">
        <v>152</v>
      </c>
      <c r="D210" t="s">
        <v>153</v>
      </c>
      <c r="E210" t="s">
        <v>154</v>
      </c>
      <c r="F210" t="s">
        <v>155</v>
      </c>
      <c r="G210" t="s">
        <v>156</v>
      </c>
      <c r="H210" t="s">
        <v>178</v>
      </c>
      <c r="I210" t="s">
        <v>158</v>
      </c>
      <c r="J210" t="s">
        <v>179</v>
      </c>
      <c r="K210" t="s">
        <v>160</v>
      </c>
      <c r="L210">
        <v>1</v>
      </c>
      <c r="M210" t="s">
        <v>174</v>
      </c>
      <c r="N210" t="s">
        <v>162</v>
      </c>
      <c r="O210" t="s">
        <v>211</v>
      </c>
      <c r="P210" t="s">
        <v>212</v>
      </c>
      <c r="Q210">
        <v>2025</v>
      </c>
      <c r="R210">
        <v>1</v>
      </c>
      <c r="S210" t="b">
        <v>0</v>
      </c>
      <c r="T210">
        <v>0</v>
      </c>
    </row>
    <row r="211" spans="1:20" x14ac:dyDescent="0.2">
      <c r="A211">
        <v>21</v>
      </c>
      <c r="B211" t="s">
        <v>151</v>
      </c>
      <c r="C211" t="s">
        <v>152</v>
      </c>
      <c r="D211" t="s">
        <v>153</v>
      </c>
      <c r="E211" t="s">
        <v>154</v>
      </c>
      <c r="F211" t="s">
        <v>155</v>
      </c>
      <c r="G211" t="s">
        <v>156</v>
      </c>
      <c r="H211" t="s">
        <v>178</v>
      </c>
      <c r="I211" t="s">
        <v>165</v>
      </c>
      <c r="J211" t="s">
        <v>179</v>
      </c>
      <c r="K211" t="s">
        <v>160</v>
      </c>
      <c r="L211">
        <v>1</v>
      </c>
      <c r="M211" t="s">
        <v>174</v>
      </c>
      <c r="N211" t="s">
        <v>162</v>
      </c>
      <c r="O211" t="s">
        <v>211</v>
      </c>
      <c r="P211" t="s">
        <v>212</v>
      </c>
      <c r="Q211">
        <v>2025</v>
      </c>
      <c r="R211">
        <v>1</v>
      </c>
      <c r="S211" t="b">
        <v>0</v>
      </c>
      <c r="T211">
        <v>35170</v>
      </c>
    </row>
    <row r="212" spans="1:20" x14ac:dyDescent="0.2">
      <c r="A212">
        <v>22</v>
      </c>
      <c r="B212" t="s">
        <v>151</v>
      </c>
      <c r="C212" t="s">
        <v>152</v>
      </c>
      <c r="D212" t="s">
        <v>153</v>
      </c>
      <c r="E212" t="s">
        <v>154</v>
      </c>
      <c r="F212" t="s">
        <v>155</v>
      </c>
      <c r="G212" t="s">
        <v>156</v>
      </c>
      <c r="H212" t="s">
        <v>178</v>
      </c>
      <c r="I212" t="s">
        <v>166</v>
      </c>
      <c r="J212" t="s">
        <v>179</v>
      </c>
      <c r="K212" t="s">
        <v>160</v>
      </c>
      <c r="L212">
        <v>1</v>
      </c>
      <c r="M212" t="s">
        <v>174</v>
      </c>
      <c r="N212" t="s">
        <v>162</v>
      </c>
      <c r="O212" t="s">
        <v>211</v>
      </c>
      <c r="P212" t="s">
        <v>212</v>
      </c>
      <c r="Q212">
        <v>2025</v>
      </c>
      <c r="R212">
        <v>1</v>
      </c>
      <c r="S212" t="b">
        <v>0</v>
      </c>
      <c r="T212">
        <v>424729</v>
      </c>
    </row>
    <row r="213" spans="1:20" x14ac:dyDescent="0.2">
      <c r="A213">
        <v>23</v>
      </c>
      <c r="B213" t="s">
        <v>151</v>
      </c>
      <c r="C213" t="s">
        <v>152</v>
      </c>
      <c r="D213" t="s">
        <v>153</v>
      </c>
      <c r="E213" t="s">
        <v>154</v>
      </c>
      <c r="F213" t="s">
        <v>155</v>
      </c>
      <c r="G213" t="s">
        <v>156</v>
      </c>
      <c r="H213" t="s">
        <v>178</v>
      </c>
      <c r="I213" t="s">
        <v>167</v>
      </c>
      <c r="J213" t="s">
        <v>179</v>
      </c>
      <c r="K213" t="s">
        <v>160</v>
      </c>
      <c r="L213">
        <v>1</v>
      </c>
      <c r="M213" t="s">
        <v>174</v>
      </c>
      <c r="N213" t="s">
        <v>162</v>
      </c>
      <c r="O213" t="s">
        <v>211</v>
      </c>
      <c r="P213" t="s">
        <v>212</v>
      </c>
      <c r="Q213">
        <v>2025</v>
      </c>
      <c r="R213">
        <v>1</v>
      </c>
      <c r="S213" t="b">
        <v>0</v>
      </c>
      <c r="T213">
        <v>162263</v>
      </c>
    </row>
    <row r="214" spans="1:20" x14ac:dyDescent="0.2">
      <c r="A214">
        <v>24</v>
      </c>
      <c r="B214" t="s">
        <v>151</v>
      </c>
      <c r="C214" t="s">
        <v>152</v>
      </c>
      <c r="D214" t="s">
        <v>153</v>
      </c>
      <c r="E214" t="s">
        <v>154</v>
      </c>
      <c r="F214" t="s">
        <v>155</v>
      </c>
      <c r="G214" t="s">
        <v>156</v>
      </c>
      <c r="H214" t="s">
        <v>178</v>
      </c>
      <c r="I214" t="s">
        <v>168</v>
      </c>
      <c r="J214" t="s">
        <v>179</v>
      </c>
      <c r="K214" t="s">
        <v>160</v>
      </c>
      <c r="L214">
        <v>1</v>
      </c>
      <c r="M214" t="s">
        <v>174</v>
      </c>
      <c r="N214" t="s">
        <v>162</v>
      </c>
      <c r="O214" t="s">
        <v>211</v>
      </c>
      <c r="P214" t="s">
        <v>212</v>
      </c>
      <c r="Q214">
        <v>2025</v>
      </c>
      <c r="R214">
        <v>1</v>
      </c>
      <c r="S214" t="b">
        <v>0</v>
      </c>
      <c r="T214">
        <v>41191</v>
      </c>
    </row>
    <row r="215" spans="1:20" x14ac:dyDescent="0.2">
      <c r="A215">
        <v>25</v>
      </c>
      <c r="B215" t="s">
        <v>151</v>
      </c>
      <c r="C215" t="s">
        <v>152</v>
      </c>
      <c r="D215" t="s">
        <v>153</v>
      </c>
      <c r="E215" t="s">
        <v>154</v>
      </c>
      <c r="F215" t="s">
        <v>155</v>
      </c>
      <c r="G215" t="s">
        <v>156</v>
      </c>
      <c r="H215" t="s">
        <v>180</v>
      </c>
      <c r="I215" t="s">
        <v>169</v>
      </c>
      <c r="J215" t="s">
        <v>179</v>
      </c>
      <c r="K215" t="s">
        <v>160</v>
      </c>
      <c r="L215">
        <v>1</v>
      </c>
      <c r="M215" t="s">
        <v>174</v>
      </c>
      <c r="N215" t="s">
        <v>162</v>
      </c>
      <c r="O215" t="s">
        <v>211</v>
      </c>
      <c r="P215" t="s">
        <v>212</v>
      </c>
      <c r="Q215">
        <v>2025</v>
      </c>
      <c r="R215">
        <v>1</v>
      </c>
      <c r="S215" t="b">
        <v>0</v>
      </c>
      <c r="T215">
        <v>280817</v>
      </c>
    </row>
    <row r="216" spans="1:20" x14ac:dyDescent="0.2">
      <c r="A216">
        <v>27</v>
      </c>
      <c r="B216" t="s">
        <v>151</v>
      </c>
      <c r="C216" t="s">
        <v>152</v>
      </c>
      <c r="D216" t="s">
        <v>153</v>
      </c>
      <c r="E216" t="s">
        <v>154</v>
      </c>
      <c r="F216" t="s">
        <v>155</v>
      </c>
      <c r="G216" t="s">
        <v>156</v>
      </c>
      <c r="H216" t="s">
        <v>181</v>
      </c>
      <c r="I216" t="s">
        <v>158</v>
      </c>
      <c r="J216" t="s">
        <v>182</v>
      </c>
      <c r="K216" t="s">
        <v>160</v>
      </c>
      <c r="L216">
        <v>1</v>
      </c>
      <c r="M216" t="s">
        <v>174</v>
      </c>
      <c r="N216" t="s">
        <v>162</v>
      </c>
      <c r="O216" t="s">
        <v>211</v>
      </c>
      <c r="P216" t="s">
        <v>212</v>
      </c>
      <c r="Q216">
        <v>2025</v>
      </c>
      <c r="R216">
        <v>1</v>
      </c>
      <c r="S216" t="b">
        <v>0</v>
      </c>
      <c r="T216">
        <v>0</v>
      </c>
    </row>
    <row r="217" spans="1:20" x14ac:dyDescent="0.2">
      <c r="A217">
        <v>28</v>
      </c>
      <c r="B217" t="s">
        <v>151</v>
      </c>
      <c r="C217" t="s">
        <v>152</v>
      </c>
      <c r="D217" t="s">
        <v>153</v>
      </c>
      <c r="E217" t="s">
        <v>154</v>
      </c>
      <c r="F217" t="s">
        <v>155</v>
      </c>
      <c r="G217" t="s">
        <v>156</v>
      </c>
      <c r="H217" t="s">
        <v>181</v>
      </c>
      <c r="I217" t="s">
        <v>165</v>
      </c>
      <c r="J217" t="s">
        <v>182</v>
      </c>
      <c r="K217" t="s">
        <v>160</v>
      </c>
      <c r="L217">
        <v>1</v>
      </c>
      <c r="M217" t="s">
        <v>174</v>
      </c>
      <c r="N217" t="s">
        <v>162</v>
      </c>
      <c r="O217" t="s">
        <v>211</v>
      </c>
      <c r="P217" t="s">
        <v>212</v>
      </c>
      <c r="Q217">
        <v>2025</v>
      </c>
      <c r="R217">
        <v>1</v>
      </c>
      <c r="S217" t="b">
        <v>0</v>
      </c>
      <c r="T217">
        <v>32570</v>
      </c>
    </row>
    <row r="218" spans="1:20" x14ac:dyDescent="0.2">
      <c r="A218">
        <v>29</v>
      </c>
      <c r="B218" t="s">
        <v>151</v>
      </c>
      <c r="C218" t="s">
        <v>152</v>
      </c>
      <c r="D218" t="s">
        <v>153</v>
      </c>
      <c r="E218" t="s">
        <v>154</v>
      </c>
      <c r="F218" t="s">
        <v>155</v>
      </c>
      <c r="G218" t="s">
        <v>156</v>
      </c>
      <c r="H218" t="s">
        <v>181</v>
      </c>
      <c r="I218" t="s">
        <v>166</v>
      </c>
      <c r="J218" t="s">
        <v>182</v>
      </c>
      <c r="K218" t="s">
        <v>160</v>
      </c>
      <c r="L218">
        <v>1</v>
      </c>
      <c r="M218" t="s">
        <v>174</v>
      </c>
      <c r="N218" t="s">
        <v>162</v>
      </c>
      <c r="O218" t="s">
        <v>211</v>
      </c>
      <c r="P218" t="s">
        <v>212</v>
      </c>
      <c r="Q218">
        <v>2025</v>
      </c>
      <c r="R218">
        <v>1</v>
      </c>
      <c r="S218" t="b">
        <v>0</v>
      </c>
      <c r="T218">
        <v>339447</v>
      </c>
    </row>
    <row r="219" spans="1:20" x14ac:dyDescent="0.2">
      <c r="A219">
        <v>30</v>
      </c>
      <c r="B219" t="s">
        <v>151</v>
      </c>
      <c r="C219" t="s">
        <v>152</v>
      </c>
      <c r="D219" t="s">
        <v>153</v>
      </c>
      <c r="E219" t="s">
        <v>154</v>
      </c>
      <c r="F219" t="s">
        <v>155</v>
      </c>
      <c r="G219" t="s">
        <v>156</v>
      </c>
      <c r="H219" t="s">
        <v>181</v>
      </c>
      <c r="I219" t="s">
        <v>167</v>
      </c>
      <c r="J219" t="s">
        <v>182</v>
      </c>
      <c r="K219" t="s">
        <v>160</v>
      </c>
      <c r="L219">
        <v>1</v>
      </c>
      <c r="M219" t="s">
        <v>174</v>
      </c>
      <c r="N219" t="s">
        <v>162</v>
      </c>
      <c r="O219" t="s">
        <v>211</v>
      </c>
      <c r="P219" t="s">
        <v>212</v>
      </c>
      <c r="Q219">
        <v>2025</v>
      </c>
      <c r="R219">
        <v>1</v>
      </c>
      <c r="S219" t="b">
        <v>0</v>
      </c>
      <c r="T219">
        <v>153318</v>
      </c>
    </row>
    <row r="220" spans="1:20" x14ac:dyDescent="0.2">
      <c r="A220">
        <v>31</v>
      </c>
      <c r="B220" t="s">
        <v>151</v>
      </c>
      <c r="C220" t="s">
        <v>152</v>
      </c>
      <c r="D220" t="s">
        <v>153</v>
      </c>
      <c r="E220" t="s">
        <v>154</v>
      </c>
      <c r="F220" t="s">
        <v>155</v>
      </c>
      <c r="G220" t="s">
        <v>156</v>
      </c>
      <c r="H220" t="s">
        <v>181</v>
      </c>
      <c r="I220" t="s">
        <v>168</v>
      </c>
      <c r="J220" t="s">
        <v>182</v>
      </c>
      <c r="K220" t="s">
        <v>160</v>
      </c>
      <c r="L220">
        <v>1</v>
      </c>
      <c r="M220" t="s">
        <v>174</v>
      </c>
      <c r="N220" t="s">
        <v>162</v>
      </c>
      <c r="O220" t="s">
        <v>211</v>
      </c>
      <c r="P220" t="s">
        <v>212</v>
      </c>
      <c r="Q220">
        <v>2025</v>
      </c>
      <c r="R220">
        <v>1</v>
      </c>
      <c r="S220" t="b">
        <v>0</v>
      </c>
      <c r="T220">
        <v>105782</v>
      </c>
    </row>
    <row r="221" spans="1:20" x14ac:dyDescent="0.2">
      <c r="A221">
        <v>32</v>
      </c>
      <c r="B221" t="s">
        <v>151</v>
      </c>
      <c r="C221" t="s">
        <v>152</v>
      </c>
      <c r="D221" t="s">
        <v>153</v>
      </c>
      <c r="E221" t="s">
        <v>154</v>
      </c>
      <c r="F221" t="s">
        <v>155</v>
      </c>
      <c r="G221" t="s">
        <v>156</v>
      </c>
      <c r="H221" t="s">
        <v>183</v>
      </c>
      <c r="I221" t="s">
        <v>169</v>
      </c>
      <c r="J221" t="s">
        <v>182</v>
      </c>
      <c r="K221" t="s">
        <v>160</v>
      </c>
      <c r="L221">
        <v>1</v>
      </c>
      <c r="M221" t="s">
        <v>174</v>
      </c>
      <c r="N221" t="s">
        <v>162</v>
      </c>
      <c r="O221" t="s">
        <v>211</v>
      </c>
      <c r="P221" t="s">
        <v>212</v>
      </c>
      <c r="Q221">
        <v>2025</v>
      </c>
      <c r="R221">
        <v>1</v>
      </c>
      <c r="S221" t="b">
        <v>0</v>
      </c>
      <c r="T221">
        <v>1637778</v>
      </c>
    </row>
    <row r="222" spans="1:20" x14ac:dyDescent="0.2">
      <c r="A222">
        <v>33</v>
      </c>
      <c r="B222" t="s">
        <v>151</v>
      </c>
      <c r="C222" t="s">
        <v>152</v>
      </c>
      <c r="D222" t="s">
        <v>153</v>
      </c>
      <c r="E222" t="s">
        <v>154</v>
      </c>
      <c r="F222" t="s">
        <v>155</v>
      </c>
      <c r="G222" t="s">
        <v>156</v>
      </c>
      <c r="H222" t="s">
        <v>184</v>
      </c>
      <c r="I222" t="s">
        <v>158</v>
      </c>
      <c r="J222" t="s">
        <v>185</v>
      </c>
      <c r="K222" t="s">
        <v>160</v>
      </c>
      <c r="L222">
        <v>1</v>
      </c>
      <c r="M222" t="s">
        <v>174</v>
      </c>
      <c r="N222" t="s">
        <v>162</v>
      </c>
      <c r="O222" t="s">
        <v>211</v>
      </c>
      <c r="P222" t="s">
        <v>212</v>
      </c>
      <c r="Q222">
        <v>2025</v>
      </c>
      <c r="R222">
        <v>1</v>
      </c>
      <c r="S222" t="b">
        <v>0</v>
      </c>
      <c r="T222">
        <v>462888</v>
      </c>
    </row>
    <row r="223" spans="1:20" x14ac:dyDescent="0.2">
      <c r="A223">
        <v>34</v>
      </c>
      <c r="B223" t="s">
        <v>151</v>
      </c>
      <c r="C223" t="s">
        <v>152</v>
      </c>
      <c r="D223" t="s">
        <v>153</v>
      </c>
      <c r="E223" t="s">
        <v>154</v>
      </c>
      <c r="F223" t="s">
        <v>155</v>
      </c>
      <c r="G223" t="s">
        <v>156</v>
      </c>
      <c r="H223" t="s">
        <v>184</v>
      </c>
      <c r="I223" t="s">
        <v>165</v>
      </c>
      <c r="J223" t="s">
        <v>185</v>
      </c>
      <c r="K223" t="s">
        <v>160</v>
      </c>
      <c r="L223">
        <v>1</v>
      </c>
      <c r="M223" t="s">
        <v>174</v>
      </c>
      <c r="N223" t="s">
        <v>162</v>
      </c>
      <c r="O223" t="s">
        <v>211</v>
      </c>
      <c r="P223" t="s">
        <v>212</v>
      </c>
      <c r="Q223">
        <v>2025</v>
      </c>
      <c r="R223">
        <v>1</v>
      </c>
      <c r="S223" t="b">
        <v>0</v>
      </c>
      <c r="T223">
        <v>946787</v>
      </c>
    </row>
    <row r="224" spans="1:20" x14ac:dyDescent="0.2">
      <c r="A224">
        <v>35</v>
      </c>
      <c r="B224" t="s">
        <v>151</v>
      </c>
      <c r="C224" t="s">
        <v>152</v>
      </c>
      <c r="D224" t="s">
        <v>153</v>
      </c>
      <c r="E224" t="s">
        <v>154</v>
      </c>
      <c r="F224" t="s">
        <v>155</v>
      </c>
      <c r="G224" t="s">
        <v>156</v>
      </c>
      <c r="H224" t="s">
        <v>184</v>
      </c>
      <c r="I224" t="s">
        <v>166</v>
      </c>
      <c r="J224" t="s">
        <v>185</v>
      </c>
      <c r="K224" t="s">
        <v>160</v>
      </c>
      <c r="L224">
        <v>1</v>
      </c>
      <c r="M224" t="s">
        <v>174</v>
      </c>
      <c r="N224" t="s">
        <v>162</v>
      </c>
      <c r="O224" t="s">
        <v>211</v>
      </c>
      <c r="P224" t="s">
        <v>212</v>
      </c>
      <c r="Q224">
        <v>2025</v>
      </c>
      <c r="R224">
        <v>1</v>
      </c>
      <c r="S224" t="b">
        <v>0</v>
      </c>
      <c r="T224">
        <v>3073787</v>
      </c>
    </row>
    <row r="225" spans="1:20" x14ac:dyDescent="0.2">
      <c r="A225">
        <v>36</v>
      </c>
      <c r="B225" t="s">
        <v>151</v>
      </c>
      <c r="C225" t="s">
        <v>152</v>
      </c>
      <c r="D225" t="s">
        <v>153</v>
      </c>
      <c r="E225" t="s">
        <v>154</v>
      </c>
      <c r="F225" t="s">
        <v>155</v>
      </c>
      <c r="G225" t="s">
        <v>156</v>
      </c>
      <c r="H225" t="s">
        <v>184</v>
      </c>
      <c r="I225" t="s">
        <v>167</v>
      </c>
      <c r="J225" t="s">
        <v>185</v>
      </c>
      <c r="K225" t="s">
        <v>160</v>
      </c>
      <c r="L225">
        <v>1</v>
      </c>
      <c r="M225" t="s">
        <v>174</v>
      </c>
      <c r="N225" t="s">
        <v>162</v>
      </c>
      <c r="O225" t="s">
        <v>211</v>
      </c>
      <c r="P225" t="s">
        <v>212</v>
      </c>
      <c r="Q225">
        <v>2025</v>
      </c>
      <c r="R225">
        <v>1</v>
      </c>
      <c r="S225" t="b">
        <v>0</v>
      </c>
      <c r="T225">
        <v>1594926</v>
      </c>
    </row>
    <row r="226" spans="1:20" x14ac:dyDescent="0.2">
      <c r="A226">
        <v>37</v>
      </c>
      <c r="B226" t="s">
        <v>151</v>
      </c>
      <c r="C226" t="s">
        <v>152</v>
      </c>
      <c r="D226" t="s">
        <v>153</v>
      </c>
      <c r="E226" t="s">
        <v>154</v>
      </c>
      <c r="F226" t="s">
        <v>155</v>
      </c>
      <c r="G226" t="s">
        <v>156</v>
      </c>
      <c r="H226" t="s">
        <v>184</v>
      </c>
      <c r="I226" t="s">
        <v>168</v>
      </c>
      <c r="J226" t="s">
        <v>185</v>
      </c>
      <c r="K226" t="s">
        <v>160</v>
      </c>
      <c r="L226">
        <v>1</v>
      </c>
      <c r="M226" t="s">
        <v>174</v>
      </c>
      <c r="N226" t="s">
        <v>162</v>
      </c>
      <c r="O226" t="s">
        <v>211</v>
      </c>
      <c r="P226" t="s">
        <v>212</v>
      </c>
      <c r="Q226">
        <v>2025</v>
      </c>
      <c r="R226">
        <v>1</v>
      </c>
      <c r="S226" t="b">
        <v>0</v>
      </c>
      <c r="T226">
        <v>509345</v>
      </c>
    </row>
    <row r="227" spans="1:20" x14ac:dyDescent="0.2">
      <c r="A227">
        <v>38</v>
      </c>
      <c r="B227" t="s">
        <v>151</v>
      </c>
      <c r="C227" t="s">
        <v>152</v>
      </c>
      <c r="D227" t="s">
        <v>153</v>
      </c>
      <c r="E227" t="s">
        <v>154</v>
      </c>
      <c r="F227" t="s">
        <v>155</v>
      </c>
      <c r="G227" t="s">
        <v>156</v>
      </c>
      <c r="H227" t="s">
        <v>186</v>
      </c>
      <c r="I227" t="s">
        <v>169</v>
      </c>
      <c r="J227" t="s">
        <v>185</v>
      </c>
      <c r="K227" t="s">
        <v>160</v>
      </c>
      <c r="L227">
        <v>1</v>
      </c>
      <c r="M227" t="s">
        <v>174</v>
      </c>
      <c r="N227" t="s">
        <v>162</v>
      </c>
      <c r="O227" t="s">
        <v>211</v>
      </c>
      <c r="P227" t="s">
        <v>212</v>
      </c>
      <c r="Q227">
        <v>2025</v>
      </c>
      <c r="R227">
        <v>1</v>
      </c>
      <c r="S227" t="b">
        <v>0</v>
      </c>
      <c r="T227">
        <v>5038224</v>
      </c>
    </row>
    <row r="228" spans="1:20" x14ac:dyDescent="0.2">
      <c r="A228">
        <v>39</v>
      </c>
      <c r="B228" t="s">
        <v>151</v>
      </c>
      <c r="C228" t="s">
        <v>152</v>
      </c>
      <c r="D228" t="s">
        <v>153</v>
      </c>
      <c r="E228" t="s">
        <v>154</v>
      </c>
      <c r="F228" t="s">
        <v>155</v>
      </c>
      <c r="G228" t="s">
        <v>156</v>
      </c>
      <c r="H228" t="s">
        <v>187</v>
      </c>
      <c r="I228" t="s">
        <v>158</v>
      </c>
      <c r="J228" t="s">
        <v>188</v>
      </c>
      <c r="K228" t="s">
        <v>160</v>
      </c>
      <c r="L228">
        <v>1</v>
      </c>
      <c r="M228" t="s">
        <v>189</v>
      </c>
      <c r="N228" t="s">
        <v>162</v>
      </c>
      <c r="O228" t="s">
        <v>211</v>
      </c>
      <c r="P228" t="s">
        <v>212</v>
      </c>
      <c r="Q228">
        <v>2025</v>
      </c>
      <c r="R228">
        <v>1</v>
      </c>
      <c r="S228" t="b">
        <v>0</v>
      </c>
      <c r="T228">
        <v>62354194</v>
      </c>
    </row>
    <row r="229" spans="1:20" x14ac:dyDescent="0.2">
      <c r="A229">
        <v>40</v>
      </c>
      <c r="B229" t="s">
        <v>151</v>
      </c>
      <c r="C229" t="s">
        <v>152</v>
      </c>
      <c r="D229" t="s">
        <v>153</v>
      </c>
      <c r="E229" t="s">
        <v>154</v>
      </c>
      <c r="F229" t="s">
        <v>155</v>
      </c>
      <c r="G229" t="s">
        <v>156</v>
      </c>
      <c r="H229" t="s">
        <v>187</v>
      </c>
      <c r="I229" t="s">
        <v>165</v>
      </c>
      <c r="J229" t="s">
        <v>188</v>
      </c>
      <c r="K229" t="s">
        <v>160</v>
      </c>
      <c r="L229">
        <v>1</v>
      </c>
      <c r="M229" t="s">
        <v>189</v>
      </c>
      <c r="N229" t="s">
        <v>162</v>
      </c>
      <c r="O229" t="s">
        <v>211</v>
      </c>
      <c r="P229" t="s">
        <v>212</v>
      </c>
      <c r="Q229">
        <v>2025</v>
      </c>
      <c r="R229">
        <v>1</v>
      </c>
      <c r="S229" t="b">
        <v>0</v>
      </c>
      <c r="T229">
        <v>73324759</v>
      </c>
    </row>
    <row r="230" spans="1:20" x14ac:dyDescent="0.2">
      <c r="A230">
        <v>41</v>
      </c>
      <c r="B230" t="s">
        <v>151</v>
      </c>
      <c r="C230" t="s">
        <v>152</v>
      </c>
      <c r="D230" t="s">
        <v>153</v>
      </c>
      <c r="E230" t="s">
        <v>154</v>
      </c>
      <c r="F230" t="s">
        <v>155</v>
      </c>
      <c r="G230" t="s">
        <v>156</v>
      </c>
      <c r="H230" t="s">
        <v>187</v>
      </c>
      <c r="I230" t="s">
        <v>166</v>
      </c>
      <c r="J230" t="s">
        <v>188</v>
      </c>
      <c r="K230" t="s">
        <v>160</v>
      </c>
      <c r="L230">
        <v>1</v>
      </c>
      <c r="M230" t="s">
        <v>189</v>
      </c>
      <c r="N230" t="s">
        <v>162</v>
      </c>
      <c r="O230" t="s">
        <v>211</v>
      </c>
      <c r="P230" t="s">
        <v>212</v>
      </c>
      <c r="Q230">
        <v>2025</v>
      </c>
      <c r="R230">
        <v>1</v>
      </c>
      <c r="S230" t="b">
        <v>0</v>
      </c>
      <c r="T230">
        <v>104073735</v>
      </c>
    </row>
    <row r="231" spans="1:20" x14ac:dyDescent="0.2">
      <c r="A231">
        <v>42</v>
      </c>
      <c r="B231" t="s">
        <v>151</v>
      </c>
      <c r="C231" t="s">
        <v>152</v>
      </c>
      <c r="D231" t="s">
        <v>153</v>
      </c>
      <c r="E231" t="s">
        <v>154</v>
      </c>
      <c r="F231" t="s">
        <v>155</v>
      </c>
      <c r="G231" t="s">
        <v>156</v>
      </c>
      <c r="H231" t="s">
        <v>187</v>
      </c>
      <c r="I231" t="s">
        <v>167</v>
      </c>
      <c r="J231" t="s">
        <v>188</v>
      </c>
      <c r="K231" t="s">
        <v>160</v>
      </c>
      <c r="L231">
        <v>1</v>
      </c>
      <c r="M231" t="s">
        <v>189</v>
      </c>
      <c r="N231" t="s">
        <v>162</v>
      </c>
      <c r="O231" t="s">
        <v>211</v>
      </c>
      <c r="P231" t="s">
        <v>212</v>
      </c>
      <c r="Q231">
        <v>2025</v>
      </c>
      <c r="R231">
        <v>1</v>
      </c>
      <c r="S231" t="b">
        <v>0</v>
      </c>
      <c r="T231">
        <v>56146692</v>
      </c>
    </row>
    <row r="232" spans="1:20" x14ac:dyDescent="0.2">
      <c r="A232">
        <v>43</v>
      </c>
      <c r="B232" t="s">
        <v>151</v>
      </c>
      <c r="C232" t="s">
        <v>152</v>
      </c>
      <c r="D232" t="s">
        <v>153</v>
      </c>
      <c r="E232" t="s">
        <v>154</v>
      </c>
      <c r="F232" t="s">
        <v>155</v>
      </c>
      <c r="G232" t="s">
        <v>156</v>
      </c>
      <c r="H232" t="s">
        <v>187</v>
      </c>
      <c r="I232" t="s">
        <v>168</v>
      </c>
      <c r="J232" t="s">
        <v>188</v>
      </c>
      <c r="K232" t="s">
        <v>160</v>
      </c>
      <c r="L232">
        <v>1</v>
      </c>
      <c r="M232" t="s">
        <v>189</v>
      </c>
      <c r="N232" t="s">
        <v>162</v>
      </c>
      <c r="O232" t="s">
        <v>211</v>
      </c>
      <c r="P232" t="s">
        <v>212</v>
      </c>
      <c r="Q232">
        <v>2025</v>
      </c>
      <c r="R232">
        <v>1</v>
      </c>
      <c r="S232" t="b">
        <v>0</v>
      </c>
      <c r="T232">
        <v>18598064</v>
      </c>
    </row>
    <row r="233" spans="1:20" x14ac:dyDescent="0.2">
      <c r="A233">
        <v>44</v>
      </c>
      <c r="B233" t="s">
        <v>151</v>
      </c>
      <c r="C233" t="s">
        <v>152</v>
      </c>
      <c r="D233" t="s">
        <v>153</v>
      </c>
      <c r="E233" t="s">
        <v>154</v>
      </c>
      <c r="F233" t="s">
        <v>155</v>
      </c>
      <c r="G233" t="s">
        <v>156</v>
      </c>
      <c r="H233" t="s">
        <v>190</v>
      </c>
      <c r="I233" t="s">
        <v>169</v>
      </c>
      <c r="J233" t="s">
        <v>188</v>
      </c>
      <c r="K233" t="s">
        <v>160</v>
      </c>
      <c r="L233">
        <v>1</v>
      </c>
      <c r="M233" t="s">
        <v>189</v>
      </c>
      <c r="N233" t="s">
        <v>162</v>
      </c>
      <c r="O233" t="s">
        <v>211</v>
      </c>
      <c r="P233" t="s">
        <v>212</v>
      </c>
      <c r="Q233">
        <v>2025</v>
      </c>
      <c r="R233">
        <v>1</v>
      </c>
      <c r="S233" t="b">
        <v>0</v>
      </c>
      <c r="T233">
        <v>133203389</v>
      </c>
    </row>
    <row r="234" spans="1:20" x14ac:dyDescent="0.2">
      <c r="A234">
        <v>45</v>
      </c>
      <c r="B234" t="s">
        <v>151</v>
      </c>
      <c r="C234" t="s">
        <v>152</v>
      </c>
      <c r="D234" t="s">
        <v>153</v>
      </c>
      <c r="E234" t="s">
        <v>154</v>
      </c>
      <c r="F234" t="s">
        <v>155</v>
      </c>
      <c r="G234" t="s">
        <v>156</v>
      </c>
      <c r="H234" t="s">
        <v>191</v>
      </c>
      <c r="I234" t="s">
        <v>158</v>
      </c>
      <c r="J234" t="s">
        <v>192</v>
      </c>
      <c r="K234" t="s">
        <v>160</v>
      </c>
      <c r="L234">
        <v>1</v>
      </c>
      <c r="M234" t="s">
        <v>189</v>
      </c>
      <c r="N234" t="s">
        <v>162</v>
      </c>
      <c r="O234" t="s">
        <v>211</v>
      </c>
      <c r="P234" t="s">
        <v>212</v>
      </c>
      <c r="Q234">
        <v>2025</v>
      </c>
      <c r="R234">
        <v>1</v>
      </c>
      <c r="S234" t="b">
        <v>0</v>
      </c>
      <c r="T234">
        <v>0</v>
      </c>
    </row>
    <row r="235" spans="1:20" x14ac:dyDescent="0.2">
      <c r="A235">
        <v>46</v>
      </c>
      <c r="B235" t="s">
        <v>151</v>
      </c>
      <c r="C235" t="s">
        <v>152</v>
      </c>
      <c r="D235" t="s">
        <v>153</v>
      </c>
      <c r="E235" t="s">
        <v>154</v>
      </c>
      <c r="F235" t="s">
        <v>155</v>
      </c>
      <c r="G235" t="s">
        <v>156</v>
      </c>
      <c r="H235" t="s">
        <v>191</v>
      </c>
      <c r="I235" t="s">
        <v>165</v>
      </c>
      <c r="J235" t="s">
        <v>192</v>
      </c>
      <c r="K235" t="s">
        <v>160</v>
      </c>
      <c r="L235">
        <v>1</v>
      </c>
      <c r="M235" t="s">
        <v>189</v>
      </c>
      <c r="N235" t="s">
        <v>162</v>
      </c>
      <c r="O235" t="s">
        <v>211</v>
      </c>
      <c r="P235" t="s">
        <v>212</v>
      </c>
      <c r="Q235">
        <v>2025</v>
      </c>
      <c r="R235">
        <v>1</v>
      </c>
      <c r="S235" t="b">
        <v>0</v>
      </c>
      <c r="T235">
        <v>2060516</v>
      </c>
    </row>
    <row r="236" spans="1:20" x14ac:dyDescent="0.2">
      <c r="A236">
        <v>47</v>
      </c>
      <c r="B236" t="s">
        <v>151</v>
      </c>
      <c r="C236" t="s">
        <v>152</v>
      </c>
      <c r="D236" t="s">
        <v>153</v>
      </c>
      <c r="E236" t="s">
        <v>154</v>
      </c>
      <c r="F236" t="s">
        <v>155</v>
      </c>
      <c r="G236" t="s">
        <v>156</v>
      </c>
      <c r="H236" t="s">
        <v>191</v>
      </c>
      <c r="I236" t="s">
        <v>166</v>
      </c>
      <c r="J236" t="s">
        <v>192</v>
      </c>
      <c r="K236" t="s">
        <v>160</v>
      </c>
      <c r="L236">
        <v>1</v>
      </c>
      <c r="M236" t="s">
        <v>189</v>
      </c>
      <c r="N236" t="s">
        <v>162</v>
      </c>
      <c r="O236" t="s">
        <v>211</v>
      </c>
      <c r="P236" t="s">
        <v>212</v>
      </c>
      <c r="Q236">
        <v>2025</v>
      </c>
      <c r="R236">
        <v>1</v>
      </c>
      <c r="S236" t="b">
        <v>0</v>
      </c>
      <c r="T236">
        <v>26805231</v>
      </c>
    </row>
    <row r="237" spans="1:20" x14ac:dyDescent="0.2">
      <c r="A237">
        <v>48</v>
      </c>
      <c r="B237" t="s">
        <v>151</v>
      </c>
      <c r="C237" t="s">
        <v>152</v>
      </c>
      <c r="D237" t="s">
        <v>153</v>
      </c>
      <c r="E237" t="s">
        <v>154</v>
      </c>
      <c r="F237" t="s">
        <v>155</v>
      </c>
      <c r="G237" t="s">
        <v>156</v>
      </c>
      <c r="H237" t="s">
        <v>191</v>
      </c>
      <c r="I237" t="s">
        <v>167</v>
      </c>
      <c r="J237" t="s">
        <v>192</v>
      </c>
      <c r="K237" t="s">
        <v>160</v>
      </c>
      <c r="L237">
        <v>1</v>
      </c>
      <c r="M237" t="s">
        <v>189</v>
      </c>
      <c r="N237" t="s">
        <v>162</v>
      </c>
      <c r="O237" t="s">
        <v>211</v>
      </c>
      <c r="P237" t="s">
        <v>212</v>
      </c>
      <c r="Q237">
        <v>2025</v>
      </c>
      <c r="R237">
        <v>1</v>
      </c>
      <c r="S237" t="b">
        <v>0</v>
      </c>
      <c r="T237">
        <v>9885072</v>
      </c>
    </row>
    <row r="238" spans="1:20" x14ac:dyDescent="0.2">
      <c r="A238">
        <v>49</v>
      </c>
      <c r="B238" t="s">
        <v>151</v>
      </c>
      <c r="C238" t="s">
        <v>152</v>
      </c>
      <c r="D238" t="s">
        <v>153</v>
      </c>
      <c r="E238" t="s">
        <v>154</v>
      </c>
      <c r="F238" t="s">
        <v>155</v>
      </c>
      <c r="G238" t="s">
        <v>156</v>
      </c>
      <c r="H238" t="s">
        <v>191</v>
      </c>
      <c r="I238" t="s">
        <v>168</v>
      </c>
      <c r="J238" t="s">
        <v>192</v>
      </c>
      <c r="K238" t="s">
        <v>160</v>
      </c>
      <c r="L238">
        <v>1</v>
      </c>
      <c r="M238" t="s">
        <v>189</v>
      </c>
      <c r="N238" t="s">
        <v>162</v>
      </c>
      <c r="O238" t="s">
        <v>211</v>
      </c>
      <c r="P238" t="s">
        <v>212</v>
      </c>
      <c r="Q238">
        <v>2025</v>
      </c>
      <c r="R238">
        <v>1</v>
      </c>
      <c r="S238" t="b">
        <v>0</v>
      </c>
      <c r="T238">
        <v>2974570</v>
      </c>
    </row>
    <row r="239" spans="1:20" x14ac:dyDescent="0.2">
      <c r="A239">
        <v>50</v>
      </c>
      <c r="B239" t="s">
        <v>151</v>
      </c>
      <c r="C239" t="s">
        <v>152</v>
      </c>
      <c r="D239" t="s">
        <v>153</v>
      </c>
      <c r="E239" t="s">
        <v>154</v>
      </c>
      <c r="F239" t="s">
        <v>155</v>
      </c>
      <c r="G239" t="s">
        <v>156</v>
      </c>
      <c r="H239" t="s">
        <v>193</v>
      </c>
      <c r="I239" t="s">
        <v>169</v>
      </c>
      <c r="J239" t="s">
        <v>192</v>
      </c>
      <c r="K239" t="s">
        <v>160</v>
      </c>
      <c r="L239">
        <v>1</v>
      </c>
      <c r="M239" t="s">
        <v>189</v>
      </c>
      <c r="N239" t="s">
        <v>162</v>
      </c>
      <c r="O239" t="s">
        <v>211</v>
      </c>
      <c r="P239" t="s">
        <v>212</v>
      </c>
      <c r="Q239">
        <v>2025</v>
      </c>
      <c r="R239">
        <v>1</v>
      </c>
      <c r="S239" t="b">
        <v>0</v>
      </c>
      <c r="T239">
        <v>17472564</v>
      </c>
    </row>
    <row r="240" spans="1:20" x14ac:dyDescent="0.2">
      <c r="A240">
        <v>51</v>
      </c>
      <c r="B240" t="s">
        <v>151</v>
      </c>
      <c r="C240" t="s">
        <v>152</v>
      </c>
      <c r="D240" t="s">
        <v>153</v>
      </c>
      <c r="E240" t="s">
        <v>154</v>
      </c>
      <c r="F240" t="s">
        <v>155</v>
      </c>
      <c r="G240" t="s">
        <v>156</v>
      </c>
      <c r="H240" t="s">
        <v>194</v>
      </c>
      <c r="I240" t="s">
        <v>158</v>
      </c>
      <c r="J240" t="s">
        <v>195</v>
      </c>
      <c r="K240" t="s">
        <v>160</v>
      </c>
      <c r="L240">
        <v>1</v>
      </c>
      <c r="M240" t="s">
        <v>189</v>
      </c>
      <c r="N240" t="s">
        <v>162</v>
      </c>
      <c r="O240" t="s">
        <v>211</v>
      </c>
      <c r="P240" t="s">
        <v>212</v>
      </c>
      <c r="Q240">
        <v>2025</v>
      </c>
      <c r="R240">
        <v>1</v>
      </c>
      <c r="S240" t="b">
        <v>0</v>
      </c>
      <c r="T240">
        <v>0</v>
      </c>
    </row>
    <row r="241" spans="1:20" x14ac:dyDescent="0.2">
      <c r="A241">
        <v>52</v>
      </c>
      <c r="B241" t="s">
        <v>151</v>
      </c>
      <c r="C241" t="s">
        <v>152</v>
      </c>
      <c r="D241" t="s">
        <v>153</v>
      </c>
      <c r="E241" t="s">
        <v>154</v>
      </c>
      <c r="F241" t="s">
        <v>155</v>
      </c>
      <c r="G241" t="s">
        <v>156</v>
      </c>
      <c r="H241" t="s">
        <v>194</v>
      </c>
      <c r="I241" t="s">
        <v>165</v>
      </c>
      <c r="J241" t="s">
        <v>195</v>
      </c>
      <c r="K241" t="s">
        <v>160</v>
      </c>
      <c r="L241">
        <v>1</v>
      </c>
      <c r="M241" t="s">
        <v>189</v>
      </c>
      <c r="N241" t="s">
        <v>162</v>
      </c>
      <c r="O241" t="s">
        <v>211</v>
      </c>
      <c r="P241" t="s">
        <v>212</v>
      </c>
      <c r="Q241">
        <v>2025</v>
      </c>
      <c r="R241">
        <v>1</v>
      </c>
      <c r="S241" t="b">
        <v>0</v>
      </c>
      <c r="T241">
        <v>2659143</v>
      </c>
    </row>
    <row r="242" spans="1:20" x14ac:dyDescent="0.2">
      <c r="A242">
        <v>53</v>
      </c>
      <c r="B242" t="s">
        <v>151</v>
      </c>
      <c r="C242" t="s">
        <v>152</v>
      </c>
      <c r="D242" t="s">
        <v>153</v>
      </c>
      <c r="E242" t="s">
        <v>154</v>
      </c>
      <c r="F242" t="s">
        <v>155</v>
      </c>
      <c r="G242" t="s">
        <v>156</v>
      </c>
      <c r="H242" t="s">
        <v>194</v>
      </c>
      <c r="I242" t="s">
        <v>166</v>
      </c>
      <c r="J242" t="s">
        <v>195</v>
      </c>
      <c r="K242" t="s">
        <v>160</v>
      </c>
      <c r="L242">
        <v>1</v>
      </c>
      <c r="M242" t="s">
        <v>189</v>
      </c>
      <c r="N242" t="s">
        <v>162</v>
      </c>
      <c r="O242" t="s">
        <v>211</v>
      </c>
      <c r="P242" t="s">
        <v>212</v>
      </c>
      <c r="Q242">
        <v>2025</v>
      </c>
      <c r="R242">
        <v>1</v>
      </c>
      <c r="S242" t="b">
        <v>0</v>
      </c>
      <c r="T242">
        <v>29935572</v>
      </c>
    </row>
    <row r="243" spans="1:20" x14ac:dyDescent="0.2">
      <c r="A243">
        <v>54</v>
      </c>
      <c r="B243" t="s">
        <v>151</v>
      </c>
      <c r="C243" t="s">
        <v>152</v>
      </c>
      <c r="D243" t="s">
        <v>153</v>
      </c>
      <c r="E243" t="s">
        <v>154</v>
      </c>
      <c r="F243" t="s">
        <v>155</v>
      </c>
      <c r="G243" t="s">
        <v>156</v>
      </c>
      <c r="H243" t="s">
        <v>194</v>
      </c>
      <c r="I243" t="s">
        <v>167</v>
      </c>
      <c r="J243" t="s">
        <v>195</v>
      </c>
      <c r="K243" t="s">
        <v>160</v>
      </c>
      <c r="L243">
        <v>1</v>
      </c>
      <c r="M243" t="s">
        <v>189</v>
      </c>
      <c r="N243" t="s">
        <v>162</v>
      </c>
      <c r="O243" t="s">
        <v>211</v>
      </c>
      <c r="P243" t="s">
        <v>212</v>
      </c>
      <c r="Q243">
        <v>2025</v>
      </c>
      <c r="R243">
        <v>1</v>
      </c>
      <c r="S243" t="b">
        <v>0</v>
      </c>
      <c r="T243">
        <v>6721421</v>
      </c>
    </row>
    <row r="244" spans="1:20" x14ac:dyDescent="0.2">
      <c r="A244">
        <v>55</v>
      </c>
      <c r="B244" t="s">
        <v>151</v>
      </c>
      <c r="C244" t="s">
        <v>152</v>
      </c>
      <c r="D244" t="s">
        <v>153</v>
      </c>
      <c r="E244" t="s">
        <v>154</v>
      </c>
      <c r="F244" t="s">
        <v>155</v>
      </c>
      <c r="G244" t="s">
        <v>156</v>
      </c>
      <c r="H244" t="s">
        <v>194</v>
      </c>
      <c r="I244" t="s">
        <v>168</v>
      </c>
      <c r="J244" t="s">
        <v>195</v>
      </c>
      <c r="K244" t="s">
        <v>160</v>
      </c>
      <c r="L244">
        <v>1</v>
      </c>
      <c r="M244" t="s">
        <v>189</v>
      </c>
      <c r="N244" t="s">
        <v>162</v>
      </c>
      <c r="O244" t="s">
        <v>211</v>
      </c>
      <c r="P244" t="s">
        <v>212</v>
      </c>
      <c r="Q244">
        <v>2025</v>
      </c>
      <c r="R244">
        <v>1</v>
      </c>
      <c r="S244" t="b">
        <v>0</v>
      </c>
      <c r="T244">
        <v>6323034</v>
      </c>
    </row>
    <row r="245" spans="1:20" x14ac:dyDescent="0.2">
      <c r="A245">
        <v>56</v>
      </c>
      <c r="B245" t="s">
        <v>151</v>
      </c>
      <c r="C245" t="s">
        <v>152</v>
      </c>
      <c r="D245" t="s">
        <v>153</v>
      </c>
      <c r="E245" t="s">
        <v>154</v>
      </c>
      <c r="F245" t="s">
        <v>155</v>
      </c>
      <c r="G245" t="s">
        <v>156</v>
      </c>
      <c r="H245" t="s">
        <v>196</v>
      </c>
      <c r="I245" t="s">
        <v>169</v>
      </c>
      <c r="J245" t="s">
        <v>195</v>
      </c>
      <c r="K245" t="s">
        <v>160</v>
      </c>
      <c r="L245">
        <v>1</v>
      </c>
      <c r="M245" t="s">
        <v>189</v>
      </c>
      <c r="N245" t="s">
        <v>162</v>
      </c>
      <c r="O245" t="s">
        <v>211</v>
      </c>
      <c r="P245" t="s">
        <v>212</v>
      </c>
      <c r="Q245">
        <v>2025</v>
      </c>
      <c r="R245">
        <v>1</v>
      </c>
      <c r="S245" t="b">
        <v>0</v>
      </c>
      <c r="T245">
        <v>68745416</v>
      </c>
    </row>
    <row r="246" spans="1:20" x14ac:dyDescent="0.2">
      <c r="A246">
        <v>57</v>
      </c>
      <c r="B246" t="s">
        <v>151</v>
      </c>
      <c r="C246" t="s">
        <v>152</v>
      </c>
      <c r="D246" t="s">
        <v>153</v>
      </c>
      <c r="E246" t="s">
        <v>154</v>
      </c>
      <c r="F246" t="s">
        <v>155</v>
      </c>
      <c r="G246" t="s">
        <v>156</v>
      </c>
      <c r="H246" t="s">
        <v>197</v>
      </c>
      <c r="I246" t="s">
        <v>158</v>
      </c>
      <c r="J246" t="s">
        <v>198</v>
      </c>
      <c r="K246" t="s">
        <v>160</v>
      </c>
      <c r="L246">
        <v>1</v>
      </c>
      <c r="M246" t="s">
        <v>189</v>
      </c>
      <c r="N246" t="s">
        <v>162</v>
      </c>
      <c r="O246" t="s">
        <v>211</v>
      </c>
      <c r="P246" t="s">
        <v>212</v>
      </c>
      <c r="Q246">
        <v>2025</v>
      </c>
      <c r="R246">
        <v>1</v>
      </c>
      <c r="S246" t="b">
        <v>0</v>
      </c>
      <c r="T246">
        <v>62354194</v>
      </c>
    </row>
    <row r="247" spans="1:20" x14ac:dyDescent="0.2">
      <c r="A247">
        <v>58</v>
      </c>
      <c r="B247" t="s">
        <v>151</v>
      </c>
      <c r="C247" t="s">
        <v>152</v>
      </c>
      <c r="D247" t="s">
        <v>153</v>
      </c>
      <c r="E247" t="s">
        <v>154</v>
      </c>
      <c r="F247" t="s">
        <v>155</v>
      </c>
      <c r="G247" t="s">
        <v>156</v>
      </c>
      <c r="H247" t="s">
        <v>197</v>
      </c>
      <c r="I247" t="s">
        <v>165</v>
      </c>
      <c r="J247" t="s">
        <v>198</v>
      </c>
      <c r="K247" t="s">
        <v>160</v>
      </c>
      <c r="L247">
        <v>1</v>
      </c>
      <c r="M247" t="s">
        <v>189</v>
      </c>
      <c r="N247" t="s">
        <v>162</v>
      </c>
      <c r="O247" t="s">
        <v>211</v>
      </c>
      <c r="P247" t="s">
        <v>212</v>
      </c>
      <c r="Q247">
        <v>2025</v>
      </c>
      <c r="R247">
        <v>1</v>
      </c>
      <c r="S247" t="b">
        <v>0</v>
      </c>
      <c r="T247">
        <v>78044418</v>
      </c>
    </row>
    <row r="248" spans="1:20" x14ac:dyDescent="0.2">
      <c r="A248">
        <v>59</v>
      </c>
      <c r="B248" t="s">
        <v>151</v>
      </c>
      <c r="C248" t="s">
        <v>152</v>
      </c>
      <c r="D248" t="s">
        <v>153</v>
      </c>
      <c r="E248" t="s">
        <v>154</v>
      </c>
      <c r="F248" t="s">
        <v>155</v>
      </c>
      <c r="G248" t="s">
        <v>156</v>
      </c>
      <c r="H248" t="s">
        <v>197</v>
      </c>
      <c r="I248" t="s">
        <v>166</v>
      </c>
      <c r="J248" t="s">
        <v>198</v>
      </c>
      <c r="K248" t="s">
        <v>160</v>
      </c>
      <c r="L248">
        <v>1</v>
      </c>
      <c r="M248" t="s">
        <v>189</v>
      </c>
      <c r="N248" t="s">
        <v>162</v>
      </c>
      <c r="O248" t="s">
        <v>211</v>
      </c>
      <c r="P248" t="s">
        <v>212</v>
      </c>
      <c r="Q248">
        <v>2025</v>
      </c>
      <c r="R248">
        <v>1</v>
      </c>
      <c r="S248" t="b">
        <v>0</v>
      </c>
      <c r="T248">
        <v>160814538</v>
      </c>
    </row>
    <row r="249" spans="1:20" x14ac:dyDescent="0.2">
      <c r="A249">
        <v>60</v>
      </c>
      <c r="B249" t="s">
        <v>151</v>
      </c>
      <c r="C249" t="s">
        <v>152</v>
      </c>
      <c r="D249" t="s">
        <v>153</v>
      </c>
      <c r="E249" t="s">
        <v>154</v>
      </c>
      <c r="F249" t="s">
        <v>155</v>
      </c>
      <c r="G249" t="s">
        <v>156</v>
      </c>
      <c r="H249" t="s">
        <v>197</v>
      </c>
      <c r="I249" t="s">
        <v>167</v>
      </c>
      <c r="J249" t="s">
        <v>198</v>
      </c>
      <c r="K249" t="s">
        <v>160</v>
      </c>
      <c r="L249">
        <v>1</v>
      </c>
      <c r="M249" t="s">
        <v>189</v>
      </c>
      <c r="N249" t="s">
        <v>162</v>
      </c>
      <c r="O249" t="s">
        <v>211</v>
      </c>
      <c r="P249" t="s">
        <v>212</v>
      </c>
      <c r="Q249">
        <v>2025</v>
      </c>
      <c r="R249">
        <v>1</v>
      </c>
      <c r="S249" t="b">
        <v>0</v>
      </c>
      <c r="T249">
        <v>72753185</v>
      </c>
    </row>
    <row r="250" spans="1:20" x14ac:dyDescent="0.2">
      <c r="A250">
        <v>61</v>
      </c>
      <c r="B250" t="s">
        <v>151</v>
      </c>
      <c r="C250" t="s">
        <v>152</v>
      </c>
      <c r="D250" t="s">
        <v>153</v>
      </c>
      <c r="E250" t="s">
        <v>154</v>
      </c>
      <c r="F250" t="s">
        <v>155</v>
      </c>
      <c r="G250" t="s">
        <v>156</v>
      </c>
      <c r="H250" t="s">
        <v>197</v>
      </c>
      <c r="I250" t="s">
        <v>168</v>
      </c>
      <c r="J250" t="s">
        <v>198</v>
      </c>
      <c r="K250" t="s">
        <v>160</v>
      </c>
      <c r="L250">
        <v>1</v>
      </c>
      <c r="M250" t="s">
        <v>189</v>
      </c>
      <c r="N250" t="s">
        <v>162</v>
      </c>
      <c r="O250" t="s">
        <v>211</v>
      </c>
      <c r="P250" t="s">
        <v>212</v>
      </c>
      <c r="Q250">
        <v>2025</v>
      </c>
      <c r="R250">
        <v>1</v>
      </c>
      <c r="S250" t="b">
        <v>0</v>
      </c>
      <c r="T250">
        <v>27895668</v>
      </c>
    </row>
    <row r="251" spans="1:20" x14ac:dyDescent="0.2">
      <c r="A251">
        <v>62</v>
      </c>
      <c r="B251" t="s">
        <v>151</v>
      </c>
      <c r="C251" t="s">
        <v>152</v>
      </c>
      <c r="D251" t="s">
        <v>153</v>
      </c>
      <c r="E251" t="s">
        <v>154</v>
      </c>
      <c r="F251" t="s">
        <v>155</v>
      </c>
      <c r="G251" t="s">
        <v>156</v>
      </c>
      <c r="H251" t="s">
        <v>197</v>
      </c>
      <c r="I251" t="s">
        <v>169</v>
      </c>
      <c r="J251" t="s">
        <v>198</v>
      </c>
      <c r="K251" t="s">
        <v>160</v>
      </c>
      <c r="L251">
        <v>1</v>
      </c>
      <c r="M251" t="s">
        <v>189</v>
      </c>
      <c r="N251" t="s">
        <v>162</v>
      </c>
      <c r="O251" t="s">
        <v>211</v>
      </c>
      <c r="P251" t="s">
        <v>212</v>
      </c>
      <c r="Q251">
        <v>2025</v>
      </c>
      <c r="R251">
        <v>1</v>
      </c>
      <c r="S251" t="b">
        <v>0</v>
      </c>
      <c r="T251">
        <v>219421369</v>
      </c>
    </row>
    <row r="252" spans="1:20" x14ac:dyDescent="0.2">
      <c r="A252">
        <v>63</v>
      </c>
      <c r="B252" t="s">
        <v>151</v>
      </c>
      <c r="C252" t="s">
        <v>152</v>
      </c>
      <c r="D252" t="s">
        <v>153</v>
      </c>
      <c r="E252" t="s">
        <v>154</v>
      </c>
      <c r="F252" t="s">
        <v>155</v>
      </c>
      <c r="G252" t="s">
        <v>156</v>
      </c>
      <c r="H252" t="s">
        <v>201</v>
      </c>
      <c r="I252" t="s">
        <v>169</v>
      </c>
      <c r="J252" t="s">
        <v>202</v>
      </c>
      <c r="K252" t="s">
        <v>160</v>
      </c>
      <c r="L252">
        <v>1</v>
      </c>
      <c r="M252" t="s">
        <v>203</v>
      </c>
      <c r="N252" t="s">
        <v>162</v>
      </c>
      <c r="O252" t="s">
        <v>211</v>
      </c>
      <c r="P252" t="s">
        <v>212</v>
      </c>
      <c r="Q252">
        <v>2025</v>
      </c>
      <c r="R252">
        <v>1</v>
      </c>
      <c r="S252" t="b">
        <v>0</v>
      </c>
      <c r="T252">
        <v>31667962</v>
      </c>
    </row>
    <row r="253" spans="1:20" x14ac:dyDescent="0.2">
      <c r="A253">
        <v>64</v>
      </c>
      <c r="B253" t="s">
        <v>151</v>
      </c>
      <c r="C253" t="s">
        <v>152</v>
      </c>
      <c r="D253" t="s">
        <v>153</v>
      </c>
      <c r="E253" t="s">
        <v>154</v>
      </c>
      <c r="F253" t="s">
        <v>155</v>
      </c>
      <c r="G253" t="s">
        <v>156</v>
      </c>
      <c r="H253" t="s">
        <v>204</v>
      </c>
      <c r="I253" t="s">
        <v>169</v>
      </c>
      <c r="J253" t="s">
        <v>205</v>
      </c>
      <c r="K253" t="s">
        <v>160</v>
      </c>
      <c r="L253">
        <v>1</v>
      </c>
      <c r="M253" t="s">
        <v>203</v>
      </c>
      <c r="N253" t="s">
        <v>162</v>
      </c>
      <c r="O253" t="s">
        <v>211</v>
      </c>
      <c r="P253" t="s">
        <v>212</v>
      </c>
      <c r="Q253">
        <v>2025</v>
      </c>
      <c r="R253">
        <v>1</v>
      </c>
      <c r="S253" t="b">
        <v>0</v>
      </c>
      <c r="T253">
        <v>5731009</v>
      </c>
    </row>
    <row r="254" spans="1:20" x14ac:dyDescent="0.2">
      <c r="A254">
        <v>65</v>
      </c>
      <c r="B254" t="s">
        <v>151</v>
      </c>
      <c r="C254" t="s">
        <v>152</v>
      </c>
      <c r="D254" t="s">
        <v>153</v>
      </c>
      <c r="E254" t="s">
        <v>154</v>
      </c>
      <c r="F254" t="s">
        <v>155</v>
      </c>
      <c r="G254" t="s">
        <v>156</v>
      </c>
      <c r="H254" t="s">
        <v>206</v>
      </c>
      <c r="I254" t="s">
        <v>169</v>
      </c>
      <c r="J254" t="s">
        <v>207</v>
      </c>
      <c r="K254" t="s">
        <v>160</v>
      </c>
      <c r="L254">
        <v>1</v>
      </c>
      <c r="M254" t="s">
        <v>208</v>
      </c>
      <c r="N254" t="s">
        <v>209</v>
      </c>
      <c r="O254" t="s">
        <v>211</v>
      </c>
      <c r="P254" t="s">
        <v>212</v>
      </c>
      <c r="Q254">
        <v>2025</v>
      </c>
      <c r="R254">
        <v>1</v>
      </c>
      <c r="S254" t="b">
        <v>0</v>
      </c>
      <c r="T254">
        <v>307671</v>
      </c>
    </row>
    <row r="255" spans="1:20" x14ac:dyDescent="0.2">
      <c r="A255">
        <v>1</v>
      </c>
      <c r="B255" t="s">
        <v>151</v>
      </c>
      <c r="C255" t="s">
        <v>152</v>
      </c>
      <c r="D255" t="s">
        <v>153</v>
      </c>
      <c r="E255" t="s">
        <v>154</v>
      </c>
      <c r="F255" t="s">
        <v>155</v>
      </c>
      <c r="G255" t="s">
        <v>156</v>
      </c>
      <c r="H255" t="s">
        <v>157</v>
      </c>
      <c r="I255" t="s">
        <v>158</v>
      </c>
      <c r="J255" t="s">
        <v>159</v>
      </c>
      <c r="K255" t="s">
        <v>160</v>
      </c>
      <c r="L255">
        <v>1</v>
      </c>
      <c r="M255" t="s">
        <v>161</v>
      </c>
      <c r="N255" t="s">
        <v>162</v>
      </c>
      <c r="O255" t="s">
        <v>213</v>
      </c>
      <c r="P255" t="s">
        <v>213</v>
      </c>
      <c r="Q255">
        <v>2025</v>
      </c>
      <c r="R255">
        <v>1</v>
      </c>
      <c r="S255" t="b">
        <v>1</v>
      </c>
      <c r="T255">
        <v>306</v>
      </c>
    </row>
    <row r="256" spans="1:20" x14ac:dyDescent="0.2">
      <c r="A256">
        <v>2</v>
      </c>
      <c r="B256" t="s">
        <v>151</v>
      </c>
      <c r="C256" t="s">
        <v>152</v>
      </c>
      <c r="D256" t="s">
        <v>153</v>
      </c>
      <c r="E256" t="s">
        <v>154</v>
      </c>
      <c r="F256" t="s">
        <v>155</v>
      </c>
      <c r="G256" t="s">
        <v>156</v>
      </c>
      <c r="H256" t="s">
        <v>157</v>
      </c>
      <c r="I256" t="s">
        <v>165</v>
      </c>
      <c r="J256" t="s">
        <v>159</v>
      </c>
      <c r="K256" t="s">
        <v>160</v>
      </c>
      <c r="L256">
        <v>1</v>
      </c>
      <c r="M256" t="s">
        <v>161</v>
      </c>
      <c r="N256" t="s">
        <v>162</v>
      </c>
      <c r="O256" t="s">
        <v>213</v>
      </c>
      <c r="P256" t="s">
        <v>213</v>
      </c>
      <c r="Q256">
        <v>2025</v>
      </c>
      <c r="R256">
        <v>1</v>
      </c>
      <c r="S256" t="b">
        <v>1</v>
      </c>
      <c r="T256">
        <v>582</v>
      </c>
    </row>
    <row r="257" spans="1:22" x14ac:dyDescent="0.2">
      <c r="A257">
        <v>3</v>
      </c>
      <c r="B257" t="s">
        <v>151</v>
      </c>
      <c r="C257" t="s">
        <v>152</v>
      </c>
      <c r="D257" t="s">
        <v>153</v>
      </c>
      <c r="E257" t="s">
        <v>154</v>
      </c>
      <c r="F257" t="s">
        <v>155</v>
      </c>
      <c r="G257" t="s">
        <v>156</v>
      </c>
      <c r="H257" t="s">
        <v>157</v>
      </c>
      <c r="I257" t="s">
        <v>166</v>
      </c>
      <c r="J257" t="s">
        <v>159</v>
      </c>
      <c r="K257" t="s">
        <v>160</v>
      </c>
      <c r="L257">
        <v>1</v>
      </c>
      <c r="M257" t="s">
        <v>161</v>
      </c>
      <c r="N257" t="s">
        <v>162</v>
      </c>
      <c r="O257" t="s">
        <v>213</v>
      </c>
      <c r="P257" t="s">
        <v>213</v>
      </c>
      <c r="Q257">
        <v>2025</v>
      </c>
      <c r="R257">
        <v>1</v>
      </c>
      <c r="S257" t="b">
        <v>1</v>
      </c>
      <c r="T257">
        <v>1924</v>
      </c>
      <c r="V257" t="s">
        <v>219</v>
      </c>
    </row>
    <row r="258" spans="1:22" x14ac:dyDescent="0.2">
      <c r="A258">
        <v>4</v>
      </c>
      <c r="B258" t="s">
        <v>151</v>
      </c>
      <c r="C258" t="s">
        <v>152</v>
      </c>
      <c r="D258" t="s">
        <v>153</v>
      </c>
      <c r="E258" t="s">
        <v>154</v>
      </c>
      <c r="F258" t="s">
        <v>155</v>
      </c>
      <c r="G258" t="s">
        <v>156</v>
      </c>
      <c r="H258" t="s">
        <v>157</v>
      </c>
      <c r="I258" t="s">
        <v>167</v>
      </c>
      <c r="J258" t="s">
        <v>159</v>
      </c>
      <c r="K258" t="s">
        <v>160</v>
      </c>
      <c r="L258">
        <v>1</v>
      </c>
      <c r="M258" t="s">
        <v>161</v>
      </c>
      <c r="N258" t="s">
        <v>162</v>
      </c>
      <c r="O258" t="s">
        <v>213</v>
      </c>
      <c r="P258" t="s">
        <v>213</v>
      </c>
      <c r="Q258">
        <v>2025</v>
      </c>
      <c r="R258">
        <v>1</v>
      </c>
      <c r="S258" t="b">
        <v>1</v>
      </c>
      <c r="T258">
        <v>916</v>
      </c>
    </row>
    <row r="259" spans="1:22" x14ac:dyDescent="0.2">
      <c r="A259">
        <v>5</v>
      </c>
      <c r="B259" t="s">
        <v>151</v>
      </c>
      <c r="C259" t="s">
        <v>152</v>
      </c>
      <c r="D259" t="s">
        <v>153</v>
      </c>
      <c r="E259" t="s">
        <v>154</v>
      </c>
      <c r="F259" t="s">
        <v>155</v>
      </c>
      <c r="G259" t="s">
        <v>156</v>
      </c>
      <c r="H259" t="s">
        <v>157</v>
      </c>
      <c r="I259" t="s">
        <v>168</v>
      </c>
      <c r="J259" t="s">
        <v>159</v>
      </c>
      <c r="K259" t="s">
        <v>160</v>
      </c>
      <c r="L259">
        <v>1</v>
      </c>
      <c r="M259" t="s">
        <v>161</v>
      </c>
      <c r="N259" t="s">
        <v>162</v>
      </c>
      <c r="O259" t="s">
        <v>213</v>
      </c>
      <c r="P259" t="s">
        <v>213</v>
      </c>
      <c r="Q259">
        <v>2025</v>
      </c>
      <c r="R259">
        <v>1</v>
      </c>
      <c r="S259" t="b">
        <v>1</v>
      </c>
      <c r="T259">
        <v>286</v>
      </c>
    </row>
    <row r="260" spans="1:22" x14ac:dyDescent="0.2">
      <c r="A260">
        <v>6</v>
      </c>
      <c r="B260" t="s">
        <v>151</v>
      </c>
      <c r="C260" t="s">
        <v>152</v>
      </c>
      <c r="D260" t="s">
        <v>153</v>
      </c>
      <c r="E260" t="s">
        <v>154</v>
      </c>
      <c r="F260" t="s">
        <v>155</v>
      </c>
      <c r="G260" t="s">
        <v>156</v>
      </c>
      <c r="H260" t="s">
        <v>157</v>
      </c>
      <c r="I260" t="s">
        <v>169</v>
      </c>
      <c r="J260" t="s">
        <v>159</v>
      </c>
      <c r="K260" t="s">
        <v>160</v>
      </c>
      <c r="L260">
        <v>1</v>
      </c>
      <c r="M260" t="s">
        <v>161</v>
      </c>
      <c r="N260" t="s">
        <v>162</v>
      </c>
      <c r="O260" t="s">
        <v>213</v>
      </c>
      <c r="P260" t="s">
        <v>213</v>
      </c>
      <c r="Q260">
        <v>2025</v>
      </c>
      <c r="R260">
        <v>1</v>
      </c>
      <c r="S260" t="b">
        <v>1</v>
      </c>
      <c r="T260">
        <v>2439</v>
      </c>
    </row>
    <row r="261" spans="1:22" x14ac:dyDescent="0.2">
      <c r="A261">
        <v>7</v>
      </c>
      <c r="B261" t="s">
        <v>151</v>
      </c>
      <c r="C261" t="s">
        <v>152</v>
      </c>
      <c r="D261" t="s">
        <v>153</v>
      </c>
      <c r="E261" t="s">
        <v>154</v>
      </c>
      <c r="F261" t="s">
        <v>155</v>
      </c>
      <c r="G261" t="s">
        <v>156</v>
      </c>
      <c r="H261" t="s">
        <v>170</v>
      </c>
      <c r="I261" t="s">
        <v>158</v>
      </c>
      <c r="J261" t="s">
        <v>171</v>
      </c>
      <c r="K261" t="s">
        <v>160</v>
      </c>
      <c r="L261">
        <v>1</v>
      </c>
      <c r="M261" t="s">
        <v>161</v>
      </c>
      <c r="N261" t="s">
        <v>162</v>
      </c>
      <c r="O261" t="s">
        <v>213</v>
      </c>
      <c r="P261" t="s">
        <v>213</v>
      </c>
      <c r="Q261">
        <v>2025</v>
      </c>
      <c r="R261">
        <v>1</v>
      </c>
      <c r="S261" t="b">
        <v>1</v>
      </c>
      <c r="T261">
        <v>224</v>
      </c>
    </row>
    <row r="262" spans="1:22" x14ac:dyDescent="0.2">
      <c r="A262">
        <v>8</v>
      </c>
      <c r="B262" t="s">
        <v>151</v>
      </c>
      <c r="C262" t="s">
        <v>152</v>
      </c>
      <c r="D262" t="s">
        <v>153</v>
      </c>
      <c r="E262" t="s">
        <v>154</v>
      </c>
      <c r="F262" t="s">
        <v>155</v>
      </c>
      <c r="G262" t="s">
        <v>156</v>
      </c>
      <c r="H262" t="s">
        <v>170</v>
      </c>
      <c r="I262" t="s">
        <v>165</v>
      </c>
      <c r="J262" t="s">
        <v>171</v>
      </c>
      <c r="K262" t="s">
        <v>160</v>
      </c>
      <c r="L262">
        <v>1</v>
      </c>
      <c r="M262" t="s">
        <v>161</v>
      </c>
      <c r="N262" t="s">
        <v>162</v>
      </c>
      <c r="O262" t="s">
        <v>213</v>
      </c>
      <c r="P262" t="s">
        <v>213</v>
      </c>
      <c r="Q262">
        <v>2025</v>
      </c>
      <c r="R262">
        <v>1</v>
      </c>
      <c r="S262" t="b">
        <v>1</v>
      </c>
      <c r="T262">
        <v>706</v>
      </c>
    </row>
    <row r="263" spans="1:22" x14ac:dyDescent="0.2">
      <c r="A263">
        <v>9</v>
      </c>
      <c r="B263" t="s">
        <v>151</v>
      </c>
      <c r="C263" t="s">
        <v>152</v>
      </c>
      <c r="D263" t="s">
        <v>153</v>
      </c>
      <c r="E263" t="s">
        <v>154</v>
      </c>
      <c r="F263" t="s">
        <v>155</v>
      </c>
      <c r="G263" t="s">
        <v>156</v>
      </c>
      <c r="H263" t="s">
        <v>170</v>
      </c>
      <c r="I263" t="s">
        <v>166</v>
      </c>
      <c r="J263" t="s">
        <v>171</v>
      </c>
      <c r="K263" t="s">
        <v>160</v>
      </c>
      <c r="L263">
        <v>1</v>
      </c>
      <c r="M263" t="s">
        <v>161</v>
      </c>
      <c r="N263" t="s">
        <v>162</v>
      </c>
      <c r="O263" t="s">
        <v>213</v>
      </c>
      <c r="P263" t="s">
        <v>213</v>
      </c>
      <c r="Q263">
        <v>2025</v>
      </c>
      <c r="R263">
        <v>1</v>
      </c>
      <c r="S263" t="b">
        <v>1</v>
      </c>
      <c r="T263">
        <v>1753</v>
      </c>
    </row>
    <row r="264" spans="1:22" x14ac:dyDescent="0.2">
      <c r="A264">
        <v>10</v>
      </c>
      <c r="B264" t="s">
        <v>151</v>
      </c>
      <c r="C264" t="s">
        <v>152</v>
      </c>
      <c r="D264" t="s">
        <v>153</v>
      </c>
      <c r="E264" t="s">
        <v>154</v>
      </c>
      <c r="F264" t="s">
        <v>155</v>
      </c>
      <c r="G264" t="s">
        <v>156</v>
      </c>
      <c r="H264" t="s">
        <v>170</v>
      </c>
      <c r="I264" t="s">
        <v>167</v>
      </c>
      <c r="J264" t="s">
        <v>171</v>
      </c>
      <c r="K264" t="s">
        <v>160</v>
      </c>
      <c r="L264">
        <v>1</v>
      </c>
      <c r="M264" t="s">
        <v>161</v>
      </c>
      <c r="N264" t="s">
        <v>162</v>
      </c>
      <c r="O264" t="s">
        <v>213</v>
      </c>
      <c r="P264" t="s">
        <v>213</v>
      </c>
      <c r="Q264">
        <v>2025</v>
      </c>
      <c r="R264">
        <v>1</v>
      </c>
      <c r="S264" t="b">
        <v>1</v>
      </c>
      <c r="T264">
        <v>953</v>
      </c>
    </row>
    <row r="265" spans="1:22" x14ac:dyDescent="0.2">
      <c r="A265">
        <v>11</v>
      </c>
      <c r="B265" t="s">
        <v>151</v>
      </c>
      <c r="C265" t="s">
        <v>152</v>
      </c>
      <c r="D265" t="s">
        <v>153</v>
      </c>
      <c r="E265" t="s">
        <v>154</v>
      </c>
      <c r="F265" t="s">
        <v>155</v>
      </c>
      <c r="G265" t="s">
        <v>156</v>
      </c>
      <c r="H265" t="s">
        <v>170</v>
      </c>
      <c r="I265" t="s">
        <v>168</v>
      </c>
      <c r="J265" t="s">
        <v>171</v>
      </c>
      <c r="K265" t="s">
        <v>160</v>
      </c>
      <c r="L265">
        <v>1</v>
      </c>
      <c r="M265" t="s">
        <v>161</v>
      </c>
      <c r="N265" t="s">
        <v>162</v>
      </c>
      <c r="O265" t="s">
        <v>213</v>
      </c>
      <c r="P265" t="s">
        <v>213</v>
      </c>
      <c r="Q265">
        <v>2025</v>
      </c>
      <c r="R265">
        <v>1</v>
      </c>
      <c r="S265" t="b">
        <v>1</v>
      </c>
      <c r="T265">
        <v>293</v>
      </c>
    </row>
    <row r="266" spans="1:22" x14ac:dyDescent="0.2">
      <c r="A266">
        <v>12</v>
      </c>
      <c r="B266" t="s">
        <v>151</v>
      </c>
      <c r="C266" t="s">
        <v>152</v>
      </c>
      <c r="D266" t="s">
        <v>153</v>
      </c>
      <c r="E266" t="s">
        <v>154</v>
      </c>
      <c r="F266" t="s">
        <v>155</v>
      </c>
      <c r="G266" t="s">
        <v>156</v>
      </c>
      <c r="H266" t="s">
        <v>170</v>
      </c>
      <c r="I266" t="s">
        <v>169</v>
      </c>
      <c r="J266" t="s">
        <v>171</v>
      </c>
      <c r="K266" t="s">
        <v>160</v>
      </c>
      <c r="L266">
        <v>1</v>
      </c>
      <c r="M266" t="s">
        <v>161</v>
      </c>
      <c r="N266" t="s">
        <v>162</v>
      </c>
      <c r="O266" t="s">
        <v>213</v>
      </c>
      <c r="P266" t="s">
        <v>213</v>
      </c>
      <c r="Q266">
        <v>2025</v>
      </c>
      <c r="R266">
        <v>1</v>
      </c>
      <c r="S266" t="b">
        <v>1</v>
      </c>
      <c r="T266">
        <v>2577</v>
      </c>
    </row>
    <row r="267" spans="1:22" x14ac:dyDescent="0.2">
      <c r="A267">
        <v>13</v>
      </c>
      <c r="B267" t="s">
        <v>151</v>
      </c>
      <c r="C267" t="s">
        <v>152</v>
      </c>
      <c r="D267" t="s">
        <v>153</v>
      </c>
      <c r="E267" t="s">
        <v>154</v>
      </c>
      <c r="F267" t="s">
        <v>155</v>
      </c>
      <c r="G267" t="s">
        <v>156</v>
      </c>
      <c r="H267" t="s">
        <v>172</v>
      </c>
      <c r="I267" t="s">
        <v>158</v>
      </c>
      <c r="J267" t="s">
        <v>173</v>
      </c>
      <c r="K267" t="s">
        <v>160</v>
      </c>
      <c r="L267">
        <v>1</v>
      </c>
      <c r="M267" t="s">
        <v>174</v>
      </c>
      <c r="N267" t="s">
        <v>162</v>
      </c>
      <c r="O267" t="s">
        <v>213</v>
      </c>
      <c r="P267" t="s">
        <v>213</v>
      </c>
      <c r="Q267">
        <v>2025</v>
      </c>
      <c r="R267">
        <v>1</v>
      </c>
      <c r="S267" t="b">
        <v>1</v>
      </c>
      <c r="T267">
        <v>115140</v>
      </c>
    </row>
    <row r="268" spans="1:22" x14ac:dyDescent="0.2">
      <c r="A268">
        <v>14</v>
      </c>
      <c r="B268" t="s">
        <v>151</v>
      </c>
      <c r="C268" t="s">
        <v>152</v>
      </c>
      <c r="D268" t="s">
        <v>153</v>
      </c>
      <c r="E268" t="s">
        <v>154</v>
      </c>
      <c r="F268" t="s">
        <v>155</v>
      </c>
      <c r="G268" t="s">
        <v>156</v>
      </c>
      <c r="H268" t="s">
        <v>172</v>
      </c>
      <c r="I268" t="s">
        <v>165</v>
      </c>
      <c r="J268" t="s">
        <v>173</v>
      </c>
      <c r="K268" t="s">
        <v>160</v>
      </c>
      <c r="L268">
        <v>1</v>
      </c>
      <c r="M268" t="s">
        <v>174</v>
      </c>
      <c r="N268" t="s">
        <v>162</v>
      </c>
      <c r="O268" t="s">
        <v>213</v>
      </c>
      <c r="P268" t="s">
        <v>213</v>
      </c>
      <c r="Q268">
        <v>2025</v>
      </c>
      <c r="R268">
        <v>1</v>
      </c>
      <c r="S268" t="b">
        <v>1</v>
      </c>
      <c r="T268">
        <v>353916</v>
      </c>
    </row>
    <row r="269" spans="1:22" x14ac:dyDescent="0.2">
      <c r="A269">
        <v>15</v>
      </c>
      <c r="B269" t="s">
        <v>151</v>
      </c>
      <c r="C269" t="s">
        <v>152</v>
      </c>
      <c r="D269" t="s">
        <v>153</v>
      </c>
      <c r="E269" t="s">
        <v>154</v>
      </c>
      <c r="F269" t="s">
        <v>155</v>
      </c>
      <c r="G269" t="s">
        <v>156</v>
      </c>
      <c r="H269" t="s">
        <v>172</v>
      </c>
      <c r="I269" t="s">
        <v>166</v>
      </c>
      <c r="J269" t="s">
        <v>173</v>
      </c>
      <c r="K269" t="s">
        <v>160</v>
      </c>
      <c r="L269">
        <v>1</v>
      </c>
      <c r="M269" t="s">
        <v>174</v>
      </c>
      <c r="N269" t="s">
        <v>162</v>
      </c>
      <c r="O269" t="s">
        <v>213</v>
      </c>
      <c r="P269" t="s">
        <v>213</v>
      </c>
      <c r="Q269">
        <v>2025</v>
      </c>
      <c r="R269">
        <v>1</v>
      </c>
      <c r="S269" t="b">
        <v>1</v>
      </c>
      <c r="T269">
        <v>762961</v>
      </c>
    </row>
    <row r="270" spans="1:22" x14ac:dyDescent="0.2">
      <c r="A270">
        <v>16</v>
      </c>
      <c r="B270" t="s">
        <v>151</v>
      </c>
      <c r="C270" t="s">
        <v>152</v>
      </c>
      <c r="D270" t="s">
        <v>153</v>
      </c>
      <c r="E270" t="s">
        <v>154</v>
      </c>
      <c r="F270" t="s">
        <v>155</v>
      </c>
      <c r="G270" t="s">
        <v>156</v>
      </c>
      <c r="H270" t="s">
        <v>172</v>
      </c>
      <c r="I270" t="s">
        <v>167</v>
      </c>
      <c r="J270" t="s">
        <v>173</v>
      </c>
      <c r="K270" t="s">
        <v>160</v>
      </c>
      <c r="L270">
        <v>1</v>
      </c>
      <c r="M270" t="s">
        <v>174</v>
      </c>
      <c r="N270" t="s">
        <v>162</v>
      </c>
      <c r="O270" t="s">
        <v>213</v>
      </c>
      <c r="P270" t="s">
        <v>213</v>
      </c>
      <c r="Q270">
        <v>2025</v>
      </c>
      <c r="R270">
        <v>1</v>
      </c>
      <c r="S270" t="b">
        <v>1</v>
      </c>
      <c r="T270">
        <v>376961</v>
      </c>
    </row>
    <row r="271" spans="1:22" x14ac:dyDescent="0.2">
      <c r="A271">
        <v>17</v>
      </c>
      <c r="B271" t="s">
        <v>151</v>
      </c>
      <c r="C271" t="s">
        <v>152</v>
      </c>
      <c r="D271" t="s">
        <v>153</v>
      </c>
      <c r="E271" t="s">
        <v>154</v>
      </c>
      <c r="F271" t="s">
        <v>155</v>
      </c>
      <c r="G271" t="s">
        <v>156</v>
      </c>
      <c r="H271" t="s">
        <v>172</v>
      </c>
      <c r="I271" t="s">
        <v>168</v>
      </c>
      <c r="J271" t="s">
        <v>173</v>
      </c>
      <c r="K271" t="s">
        <v>160</v>
      </c>
      <c r="L271">
        <v>1</v>
      </c>
      <c r="M271" t="s">
        <v>174</v>
      </c>
      <c r="N271" t="s">
        <v>162</v>
      </c>
      <c r="O271" t="s">
        <v>213</v>
      </c>
      <c r="P271" t="s">
        <v>213</v>
      </c>
      <c r="Q271">
        <v>2025</v>
      </c>
      <c r="R271">
        <v>1</v>
      </c>
      <c r="S271" t="b">
        <v>1</v>
      </c>
      <c r="T271">
        <v>109727</v>
      </c>
    </row>
    <row r="272" spans="1:22" x14ac:dyDescent="0.2">
      <c r="A272">
        <v>18</v>
      </c>
      <c r="B272" t="s">
        <v>151</v>
      </c>
      <c r="C272" t="s">
        <v>152</v>
      </c>
      <c r="D272" t="s">
        <v>153</v>
      </c>
      <c r="E272" t="s">
        <v>154</v>
      </c>
      <c r="F272" t="s">
        <v>155</v>
      </c>
      <c r="G272" t="s">
        <v>156</v>
      </c>
      <c r="H272" t="s">
        <v>175</v>
      </c>
      <c r="I272" t="s">
        <v>169</v>
      </c>
      <c r="J272" t="s">
        <v>173</v>
      </c>
      <c r="K272" t="s">
        <v>160</v>
      </c>
      <c r="L272">
        <v>1</v>
      </c>
      <c r="M272" t="s">
        <v>174</v>
      </c>
      <c r="N272" t="s">
        <v>162</v>
      </c>
      <c r="O272" t="s">
        <v>213</v>
      </c>
      <c r="P272" t="s">
        <v>213</v>
      </c>
      <c r="Q272">
        <v>2025</v>
      </c>
      <c r="R272">
        <v>1</v>
      </c>
      <c r="S272" t="b">
        <v>1</v>
      </c>
      <c r="T272">
        <v>930266</v>
      </c>
    </row>
    <row r="273" spans="1:20" x14ac:dyDescent="0.2">
      <c r="A273">
        <v>19</v>
      </c>
      <c r="B273" t="s">
        <v>151</v>
      </c>
      <c r="C273" t="s">
        <v>152</v>
      </c>
      <c r="D273" t="s">
        <v>153</v>
      </c>
      <c r="E273" t="s">
        <v>154</v>
      </c>
      <c r="F273" t="s">
        <v>155</v>
      </c>
      <c r="G273" t="s">
        <v>156</v>
      </c>
      <c r="H273" s="2" t="s">
        <v>176</v>
      </c>
      <c r="I273" t="s">
        <v>169</v>
      </c>
      <c r="J273" t="s">
        <v>177</v>
      </c>
      <c r="K273" t="s">
        <v>160</v>
      </c>
      <c r="L273">
        <v>1</v>
      </c>
      <c r="M273" t="s">
        <v>174</v>
      </c>
      <c r="N273" t="s">
        <v>162</v>
      </c>
      <c r="O273" t="s">
        <v>213</v>
      </c>
      <c r="P273" t="s">
        <v>213</v>
      </c>
      <c r="Q273">
        <v>2025</v>
      </c>
      <c r="R273">
        <v>1</v>
      </c>
      <c r="S273" t="b">
        <v>1</v>
      </c>
      <c r="T273">
        <v>930266</v>
      </c>
    </row>
    <row r="274" spans="1:20" x14ac:dyDescent="0.2">
      <c r="A274">
        <v>20</v>
      </c>
      <c r="B274" t="s">
        <v>151</v>
      </c>
      <c r="C274" t="s">
        <v>152</v>
      </c>
      <c r="D274" t="s">
        <v>153</v>
      </c>
      <c r="E274" t="s">
        <v>154</v>
      </c>
      <c r="F274" t="s">
        <v>155</v>
      </c>
      <c r="G274" t="s">
        <v>156</v>
      </c>
      <c r="H274" t="s">
        <v>178</v>
      </c>
      <c r="I274" t="s">
        <v>158</v>
      </c>
      <c r="J274" t="s">
        <v>179</v>
      </c>
      <c r="K274" t="s">
        <v>160</v>
      </c>
      <c r="L274">
        <v>1</v>
      </c>
      <c r="M274" t="s">
        <v>174</v>
      </c>
      <c r="N274" t="s">
        <v>162</v>
      </c>
      <c r="O274" t="s">
        <v>213</v>
      </c>
      <c r="P274" t="s">
        <v>213</v>
      </c>
      <c r="Q274">
        <v>2025</v>
      </c>
      <c r="R274">
        <v>1</v>
      </c>
      <c r="S274" t="b">
        <v>1</v>
      </c>
      <c r="T274">
        <v>0</v>
      </c>
    </row>
    <row r="275" spans="1:20" x14ac:dyDescent="0.2">
      <c r="A275">
        <v>21</v>
      </c>
      <c r="B275" t="s">
        <v>151</v>
      </c>
      <c r="C275" t="s">
        <v>152</v>
      </c>
      <c r="D275" t="s">
        <v>153</v>
      </c>
      <c r="E275" t="s">
        <v>154</v>
      </c>
      <c r="F275" t="s">
        <v>155</v>
      </c>
      <c r="G275" t="s">
        <v>156</v>
      </c>
      <c r="H275" t="s">
        <v>178</v>
      </c>
      <c r="I275" t="s">
        <v>165</v>
      </c>
      <c r="J275" t="s">
        <v>179</v>
      </c>
      <c r="K275" t="s">
        <v>160</v>
      </c>
      <c r="L275">
        <v>1</v>
      </c>
      <c r="M275" t="s">
        <v>174</v>
      </c>
      <c r="N275" t="s">
        <v>162</v>
      </c>
      <c r="O275" t="s">
        <v>213</v>
      </c>
      <c r="P275" t="s">
        <v>213</v>
      </c>
      <c r="Q275">
        <v>2025</v>
      </c>
      <c r="R275">
        <v>1</v>
      </c>
      <c r="S275" t="b">
        <v>1</v>
      </c>
      <c r="T275">
        <v>2644</v>
      </c>
    </row>
    <row r="276" spans="1:20" x14ac:dyDescent="0.2">
      <c r="A276">
        <v>22</v>
      </c>
      <c r="B276" t="s">
        <v>151</v>
      </c>
      <c r="C276" t="s">
        <v>152</v>
      </c>
      <c r="D276" t="s">
        <v>153</v>
      </c>
      <c r="E276" t="s">
        <v>154</v>
      </c>
      <c r="F276" t="s">
        <v>155</v>
      </c>
      <c r="G276" t="s">
        <v>156</v>
      </c>
      <c r="H276" t="s">
        <v>178</v>
      </c>
      <c r="I276" t="s">
        <v>166</v>
      </c>
      <c r="J276" t="s">
        <v>179</v>
      </c>
      <c r="K276" t="s">
        <v>160</v>
      </c>
      <c r="L276">
        <v>1</v>
      </c>
      <c r="M276" t="s">
        <v>174</v>
      </c>
      <c r="N276" t="s">
        <v>162</v>
      </c>
      <c r="O276" t="s">
        <v>213</v>
      </c>
      <c r="P276" t="s">
        <v>213</v>
      </c>
      <c r="Q276">
        <v>2025</v>
      </c>
      <c r="R276">
        <v>1</v>
      </c>
      <c r="S276" t="b">
        <v>1</v>
      </c>
      <c r="T276">
        <v>112105</v>
      </c>
    </row>
    <row r="277" spans="1:20" x14ac:dyDescent="0.2">
      <c r="A277">
        <v>23</v>
      </c>
      <c r="B277" t="s">
        <v>151</v>
      </c>
      <c r="C277" t="s">
        <v>152</v>
      </c>
      <c r="D277" t="s">
        <v>153</v>
      </c>
      <c r="E277" t="s">
        <v>154</v>
      </c>
      <c r="F277" t="s">
        <v>155</v>
      </c>
      <c r="G277" t="s">
        <v>156</v>
      </c>
      <c r="H277" t="s">
        <v>178</v>
      </c>
      <c r="I277" t="s">
        <v>167</v>
      </c>
      <c r="J277" t="s">
        <v>179</v>
      </c>
      <c r="K277" t="s">
        <v>160</v>
      </c>
      <c r="L277">
        <v>1</v>
      </c>
      <c r="M277" t="s">
        <v>174</v>
      </c>
      <c r="N277" t="s">
        <v>162</v>
      </c>
      <c r="O277" t="s">
        <v>213</v>
      </c>
      <c r="P277" t="s">
        <v>213</v>
      </c>
      <c r="Q277">
        <v>2025</v>
      </c>
      <c r="R277">
        <v>1</v>
      </c>
      <c r="S277" t="b">
        <v>1</v>
      </c>
      <c r="T277">
        <v>54350</v>
      </c>
    </row>
    <row r="278" spans="1:20" x14ac:dyDescent="0.2">
      <c r="A278">
        <v>24</v>
      </c>
      <c r="B278" t="s">
        <v>151</v>
      </c>
      <c r="C278" t="s">
        <v>152</v>
      </c>
      <c r="D278" t="s">
        <v>153</v>
      </c>
      <c r="E278" t="s">
        <v>154</v>
      </c>
      <c r="F278" t="s">
        <v>155</v>
      </c>
      <c r="G278" t="s">
        <v>156</v>
      </c>
      <c r="H278" t="s">
        <v>178</v>
      </c>
      <c r="I278" t="s">
        <v>168</v>
      </c>
      <c r="J278" t="s">
        <v>179</v>
      </c>
      <c r="K278" t="s">
        <v>160</v>
      </c>
      <c r="L278">
        <v>1</v>
      </c>
      <c r="M278" t="s">
        <v>174</v>
      </c>
      <c r="N278" t="s">
        <v>162</v>
      </c>
      <c r="O278" t="s">
        <v>213</v>
      </c>
      <c r="P278" t="s">
        <v>213</v>
      </c>
      <c r="Q278">
        <v>2025</v>
      </c>
      <c r="R278">
        <v>1</v>
      </c>
      <c r="S278" t="b">
        <v>1</v>
      </c>
      <c r="T278">
        <v>13527</v>
      </c>
    </row>
    <row r="279" spans="1:20" x14ac:dyDescent="0.2">
      <c r="A279">
        <v>25</v>
      </c>
      <c r="B279" t="s">
        <v>151</v>
      </c>
      <c r="C279" t="s">
        <v>152</v>
      </c>
      <c r="D279" t="s">
        <v>153</v>
      </c>
      <c r="E279" t="s">
        <v>154</v>
      </c>
      <c r="F279" t="s">
        <v>155</v>
      </c>
      <c r="G279" t="s">
        <v>156</v>
      </c>
      <c r="H279" t="s">
        <v>180</v>
      </c>
      <c r="I279" t="s">
        <v>169</v>
      </c>
      <c r="J279" t="s">
        <v>179</v>
      </c>
      <c r="K279" t="s">
        <v>160</v>
      </c>
      <c r="L279">
        <v>1</v>
      </c>
      <c r="M279" t="s">
        <v>174</v>
      </c>
      <c r="N279" t="s">
        <v>162</v>
      </c>
      <c r="O279" t="s">
        <v>213</v>
      </c>
      <c r="P279" t="s">
        <v>213</v>
      </c>
      <c r="Q279">
        <v>2025</v>
      </c>
      <c r="R279">
        <v>1</v>
      </c>
      <c r="S279" t="b">
        <v>1</v>
      </c>
      <c r="T279">
        <v>40250</v>
      </c>
    </row>
    <row r="280" spans="1:20" x14ac:dyDescent="0.2">
      <c r="A280">
        <v>27</v>
      </c>
      <c r="B280" t="s">
        <v>151</v>
      </c>
      <c r="C280" t="s">
        <v>152</v>
      </c>
      <c r="D280" t="s">
        <v>153</v>
      </c>
      <c r="E280" t="s">
        <v>154</v>
      </c>
      <c r="F280" t="s">
        <v>155</v>
      </c>
      <c r="G280" t="s">
        <v>156</v>
      </c>
      <c r="H280" t="s">
        <v>181</v>
      </c>
      <c r="I280" t="s">
        <v>158</v>
      </c>
      <c r="J280" t="s">
        <v>182</v>
      </c>
      <c r="K280" t="s">
        <v>160</v>
      </c>
      <c r="L280">
        <v>1</v>
      </c>
      <c r="M280" t="s">
        <v>174</v>
      </c>
      <c r="N280" t="s">
        <v>162</v>
      </c>
      <c r="O280" t="s">
        <v>213</v>
      </c>
      <c r="P280" t="s">
        <v>213</v>
      </c>
      <c r="Q280">
        <v>2025</v>
      </c>
      <c r="R280">
        <v>1</v>
      </c>
      <c r="S280" t="b">
        <v>1</v>
      </c>
      <c r="T280">
        <v>0</v>
      </c>
    </row>
    <row r="281" spans="1:20" x14ac:dyDescent="0.2">
      <c r="A281">
        <v>28</v>
      </c>
      <c r="B281" t="s">
        <v>151</v>
      </c>
      <c r="C281" t="s">
        <v>152</v>
      </c>
      <c r="D281" t="s">
        <v>153</v>
      </c>
      <c r="E281" t="s">
        <v>154</v>
      </c>
      <c r="F281" t="s">
        <v>155</v>
      </c>
      <c r="G281" t="s">
        <v>156</v>
      </c>
      <c r="H281" t="s">
        <v>181</v>
      </c>
      <c r="I281" t="s">
        <v>165</v>
      </c>
      <c r="J281" t="s">
        <v>182</v>
      </c>
      <c r="K281" t="s">
        <v>160</v>
      </c>
      <c r="L281">
        <v>1</v>
      </c>
      <c r="M281" t="s">
        <v>174</v>
      </c>
      <c r="N281" t="s">
        <v>162</v>
      </c>
      <c r="O281" t="s">
        <v>213</v>
      </c>
      <c r="P281" t="s">
        <v>213</v>
      </c>
      <c r="Q281">
        <v>2025</v>
      </c>
      <c r="R281">
        <v>1</v>
      </c>
      <c r="S281" t="b">
        <v>1</v>
      </c>
      <c r="T281">
        <v>11028</v>
      </c>
    </row>
    <row r="282" spans="1:20" x14ac:dyDescent="0.2">
      <c r="A282">
        <v>29</v>
      </c>
      <c r="B282" t="s">
        <v>151</v>
      </c>
      <c r="C282" t="s">
        <v>152</v>
      </c>
      <c r="D282" t="s">
        <v>153</v>
      </c>
      <c r="E282" t="s">
        <v>154</v>
      </c>
      <c r="F282" t="s">
        <v>155</v>
      </c>
      <c r="G282" t="s">
        <v>156</v>
      </c>
      <c r="H282" t="s">
        <v>181</v>
      </c>
      <c r="I282" t="s">
        <v>166</v>
      </c>
      <c r="J282" t="s">
        <v>182</v>
      </c>
      <c r="K282" t="s">
        <v>160</v>
      </c>
      <c r="L282">
        <v>1</v>
      </c>
      <c r="M282" t="s">
        <v>174</v>
      </c>
      <c r="N282" t="s">
        <v>162</v>
      </c>
      <c r="O282" t="s">
        <v>213</v>
      </c>
      <c r="P282" t="s">
        <v>213</v>
      </c>
      <c r="Q282">
        <v>2025</v>
      </c>
      <c r="R282">
        <v>1</v>
      </c>
      <c r="S282" t="b">
        <v>1</v>
      </c>
      <c r="T282">
        <v>181280</v>
      </c>
    </row>
    <row r="283" spans="1:20" x14ac:dyDescent="0.2">
      <c r="A283">
        <v>30</v>
      </c>
      <c r="B283" t="s">
        <v>151</v>
      </c>
      <c r="C283" t="s">
        <v>152</v>
      </c>
      <c r="D283" t="s">
        <v>153</v>
      </c>
      <c r="E283" t="s">
        <v>154</v>
      </c>
      <c r="F283" t="s">
        <v>155</v>
      </c>
      <c r="G283" t="s">
        <v>156</v>
      </c>
      <c r="H283" t="s">
        <v>181</v>
      </c>
      <c r="I283" t="s">
        <v>167</v>
      </c>
      <c r="J283" t="s">
        <v>182</v>
      </c>
      <c r="K283" t="s">
        <v>160</v>
      </c>
      <c r="L283">
        <v>1</v>
      </c>
      <c r="M283" t="s">
        <v>174</v>
      </c>
      <c r="N283" t="s">
        <v>162</v>
      </c>
      <c r="O283" t="s">
        <v>213</v>
      </c>
      <c r="P283" t="s">
        <v>213</v>
      </c>
      <c r="Q283">
        <v>2025</v>
      </c>
      <c r="R283">
        <v>1</v>
      </c>
      <c r="S283" t="b">
        <v>1</v>
      </c>
      <c r="T283">
        <v>72998</v>
      </c>
    </row>
    <row r="284" spans="1:20" x14ac:dyDescent="0.2">
      <c r="A284">
        <v>31</v>
      </c>
      <c r="B284" t="s">
        <v>151</v>
      </c>
      <c r="C284" t="s">
        <v>152</v>
      </c>
      <c r="D284" t="s">
        <v>153</v>
      </c>
      <c r="E284" t="s">
        <v>154</v>
      </c>
      <c r="F284" t="s">
        <v>155</v>
      </c>
      <c r="G284" t="s">
        <v>156</v>
      </c>
      <c r="H284" t="s">
        <v>181</v>
      </c>
      <c r="I284" t="s">
        <v>168</v>
      </c>
      <c r="J284" t="s">
        <v>182</v>
      </c>
      <c r="K284" t="s">
        <v>160</v>
      </c>
      <c r="L284">
        <v>1</v>
      </c>
      <c r="M284" t="s">
        <v>174</v>
      </c>
      <c r="N284" t="s">
        <v>162</v>
      </c>
      <c r="O284" t="s">
        <v>213</v>
      </c>
      <c r="P284" t="s">
        <v>213</v>
      </c>
      <c r="Q284">
        <v>2025</v>
      </c>
      <c r="R284">
        <v>1</v>
      </c>
      <c r="S284" t="b">
        <v>1</v>
      </c>
      <c r="T284">
        <v>28360</v>
      </c>
    </row>
    <row r="285" spans="1:20" x14ac:dyDescent="0.2">
      <c r="A285">
        <v>32</v>
      </c>
      <c r="B285" t="s">
        <v>151</v>
      </c>
      <c r="C285" t="s">
        <v>152</v>
      </c>
      <c r="D285" t="s">
        <v>153</v>
      </c>
      <c r="E285" t="s">
        <v>154</v>
      </c>
      <c r="F285" t="s">
        <v>155</v>
      </c>
      <c r="G285" t="s">
        <v>156</v>
      </c>
      <c r="H285" t="s">
        <v>183</v>
      </c>
      <c r="I285" t="s">
        <v>169</v>
      </c>
      <c r="J285" t="s">
        <v>182</v>
      </c>
      <c r="K285" t="s">
        <v>160</v>
      </c>
      <c r="L285">
        <v>1</v>
      </c>
      <c r="M285" t="s">
        <v>174</v>
      </c>
      <c r="N285" t="s">
        <v>162</v>
      </c>
      <c r="O285" t="s">
        <v>213</v>
      </c>
      <c r="P285" t="s">
        <v>213</v>
      </c>
      <c r="Q285">
        <v>2025</v>
      </c>
      <c r="R285">
        <v>1</v>
      </c>
      <c r="S285" t="b">
        <v>1</v>
      </c>
      <c r="T285">
        <v>336583</v>
      </c>
    </row>
    <row r="286" spans="1:20" x14ac:dyDescent="0.2">
      <c r="A286">
        <v>33</v>
      </c>
      <c r="B286" t="s">
        <v>151</v>
      </c>
      <c r="C286" t="s">
        <v>152</v>
      </c>
      <c r="D286" t="s">
        <v>153</v>
      </c>
      <c r="E286" t="s">
        <v>154</v>
      </c>
      <c r="F286" t="s">
        <v>155</v>
      </c>
      <c r="G286" t="s">
        <v>156</v>
      </c>
      <c r="H286" t="s">
        <v>184</v>
      </c>
      <c r="I286" t="s">
        <v>158</v>
      </c>
      <c r="J286" t="s">
        <v>185</v>
      </c>
      <c r="K286" t="s">
        <v>160</v>
      </c>
      <c r="L286">
        <v>1</v>
      </c>
      <c r="M286" t="s">
        <v>174</v>
      </c>
      <c r="N286" t="s">
        <v>162</v>
      </c>
      <c r="O286" t="s">
        <v>213</v>
      </c>
      <c r="P286" t="s">
        <v>213</v>
      </c>
      <c r="Q286">
        <v>2025</v>
      </c>
      <c r="R286">
        <v>1</v>
      </c>
      <c r="S286" t="b">
        <v>1</v>
      </c>
      <c r="T286">
        <v>115140</v>
      </c>
    </row>
    <row r="287" spans="1:20" x14ac:dyDescent="0.2">
      <c r="A287">
        <v>34</v>
      </c>
      <c r="B287" t="s">
        <v>151</v>
      </c>
      <c r="C287" t="s">
        <v>152</v>
      </c>
      <c r="D287" t="s">
        <v>153</v>
      </c>
      <c r="E287" t="s">
        <v>154</v>
      </c>
      <c r="F287" t="s">
        <v>155</v>
      </c>
      <c r="G287" t="s">
        <v>156</v>
      </c>
      <c r="H287" t="s">
        <v>184</v>
      </c>
      <c r="I287" t="s">
        <v>165</v>
      </c>
      <c r="J287" t="s">
        <v>185</v>
      </c>
      <c r="K287" t="s">
        <v>160</v>
      </c>
      <c r="L287">
        <v>1</v>
      </c>
      <c r="M287" t="s">
        <v>174</v>
      </c>
      <c r="N287" t="s">
        <v>162</v>
      </c>
      <c r="O287" t="s">
        <v>213</v>
      </c>
      <c r="P287" t="s">
        <v>213</v>
      </c>
      <c r="Q287">
        <v>2025</v>
      </c>
      <c r="R287">
        <v>1</v>
      </c>
      <c r="S287" t="b">
        <v>1</v>
      </c>
      <c r="T287">
        <v>367588</v>
      </c>
    </row>
    <row r="288" spans="1:20" x14ac:dyDescent="0.2">
      <c r="A288">
        <v>35</v>
      </c>
      <c r="B288" t="s">
        <v>151</v>
      </c>
      <c r="C288" t="s">
        <v>152</v>
      </c>
      <c r="D288" t="s">
        <v>153</v>
      </c>
      <c r="E288" t="s">
        <v>154</v>
      </c>
      <c r="F288" t="s">
        <v>155</v>
      </c>
      <c r="G288" t="s">
        <v>156</v>
      </c>
      <c r="H288" t="s">
        <v>184</v>
      </c>
      <c r="I288" t="s">
        <v>166</v>
      </c>
      <c r="J288" t="s">
        <v>185</v>
      </c>
      <c r="K288" t="s">
        <v>160</v>
      </c>
      <c r="L288">
        <v>1</v>
      </c>
      <c r="M288" t="s">
        <v>174</v>
      </c>
      <c r="N288" t="s">
        <v>162</v>
      </c>
      <c r="O288" t="s">
        <v>213</v>
      </c>
      <c r="P288" t="s">
        <v>213</v>
      </c>
      <c r="Q288">
        <v>2025</v>
      </c>
      <c r="R288">
        <v>1</v>
      </c>
      <c r="S288" t="b">
        <v>1</v>
      </c>
      <c r="T288">
        <v>1056346</v>
      </c>
    </row>
    <row r="289" spans="1:20" x14ac:dyDescent="0.2">
      <c r="A289">
        <v>36</v>
      </c>
      <c r="B289" t="s">
        <v>151</v>
      </c>
      <c r="C289" t="s">
        <v>152</v>
      </c>
      <c r="D289" t="s">
        <v>153</v>
      </c>
      <c r="E289" t="s">
        <v>154</v>
      </c>
      <c r="F289" t="s">
        <v>155</v>
      </c>
      <c r="G289" t="s">
        <v>156</v>
      </c>
      <c r="H289" t="s">
        <v>184</v>
      </c>
      <c r="I289" t="s">
        <v>167</v>
      </c>
      <c r="J289" t="s">
        <v>185</v>
      </c>
      <c r="K289" t="s">
        <v>160</v>
      </c>
      <c r="L289">
        <v>1</v>
      </c>
      <c r="M289" t="s">
        <v>174</v>
      </c>
      <c r="N289" t="s">
        <v>162</v>
      </c>
      <c r="O289" t="s">
        <v>213</v>
      </c>
      <c r="P289" t="s">
        <v>213</v>
      </c>
      <c r="Q289">
        <v>2025</v>
      </c>
      <c r="R289">
        <v>1</v>
      </c>
      <c r="S289" t="b">
        <v>1</v>
      </c>
      <c r="T289">
        <v>504309</v>
      </c>
    </row>
    <row r="290" spans="1:20" x14ac:dyDescent="0.2">
      <c r="A290">
        <v>37</v>
      </c>
      <c r="B290" t="s">
        <v>151</v>
      </c>
      <c r="C290" t="s">
        <v>152</v>
      </c>
      <c r="D290" t="s">
        <v>153</v>
      </c>
      <c r="E290" t="s">
        <v>154</v>
      </c>
      <c r="F290" t="s">
        <v>155</v>
      </c>
      <c r="G290" t="s">
        <v>156</v>
      </c>
      <c r="H290" t="s">
        <v>184</v>
      </c>
      <c r="I290" t="s">
        <v>168</v>
      </c>
      <c r="J290" t="s">
        <v>185</v>
      </c>
      <c r="K290" t="s">
        <v>160</v>
      </c>
      <c r="L290">
        <v>1</v>
      </c>
      <c r="M290" t="s">
        <v>174</v>
      </c>
      <c r="N290" t="s">
        <v>162</v>
      </c>
      <c r="O290" t="s">
        <v>213</v>
      </c>
      <c r="P290" t="s">
        <v>213</v>
      </c>
      <c r="Q290">
        <v>2025</v>
      </c>
      <c r="R290">
        <v>1</v>
      </c>
      <c r="S290" t="b">
        <v>1</v>
      </c>
      <c r="T290">
        <v>151614</v>
      </c>
    </row>
    <row r="291" spans="1:20" x14ac:dyDescent="0.2">
      <c r="A291">
        <v>38</v>
      </c>
      <c r="B291" t="s">
        <v>151</v>
      </c>
      <c r="C291" t="s">
        <v>152</v>
      </c>
      <c r="D291" t="s">
        <v>153</v>
      </c>
      <c r="E291" t="s">
        <v>154</v>
      </c>
      <c r="F291" t="s">
        <v>155</v>
      </c>
      <c r="G291" t="s">
        <v>156</v>
      </c>
      <c r="H291" t="s">
        <v>186</v>
      </c>
      <c r="I291" t="s">
        <v>169</v>
      </c>
      <c r="J291" t="s">
        <v>185</v>
      </c>
      <c r="K291" t="s">
        <v>160</v>
      </c>
      <c r="L291">
        <v>1</v>
      </c>
      <c r="M291" t="s">
        <v>174</v>
      </c>
      <c r="N291" t="s">
        <v>162</v>
      </c>
      <c r="O291" t="s">
        <v>213</v>
      </c>
      <c r="P291" t="s">
        <v>213</v>
      </c>
      <c r="Q291">
        <v>2025</v>
      </c>
      <c r="R291">
        <v>1</v>
      </c>
      <c r="S291" t="b">
        <v>1</v>
      </c>
      <c r="T291">
        <v>1307999</v>
      </c>
    </row>
    <row r="292" spans="1:20" x14ac:dyDescent="0.2">
      <c r="A292">
        <v>39</v>
      </c>
      <c r="B292" t="s">
        <v>151</v>
      </c>
      <c r="C292" t="s">
        <v>152</v>
      </c>
      <c r="D292" t="s">
        <v>153</v>
      </c>
      <c r="E292" t="s">
        <v>154</v>
      </c>
      <c r="F292" t="s">
        <v>155</v>
      </c>
      <c r="G292" t="s">
        <v>156</v>
      </c>
      <c r="H292" t="s">
        <v>187</v>
      </c>
      <c r="I292" t="s">
        <v>158</v>
      </c>
      <c r="J292" t="s">
        <v>188</v>
      </c>
      <c r="K292" t="s">
        <v>160</v>
      </c>
      <c r="L292">
        <v>1</v>
      </c>
      <c r="M292" t="s">
        <v>189</v>
      </c>
      <c r="N292" t="s">
        <v>162</v>
      </c>
      <c r="O292" t="s">
        <v>213</v>
      </c>
      <c r="P292" t="s">
        <v>213</v>
      </c>
      <c r="Q292">
        <v>2025</v>
      </c>
      <c r="R292">
        <v>1</v>
      </c>
      <c r="S292" t="b">
        <v>1</v>
      </c>
      <c r="T292">
        <v>12756000</v>
      </c>
    </row>
    <row r="293" spans="1:20" x14ac:dyDescent="0.2">
      <c r="A293">
        <v>40</v>
      </c>
      <c r="B293" t="s">
        <v>151</v>
      </c>
      <c r="C293" t="s">
        <v>152</v>
      </c>
      <c r="D293" t="s">
        <v>153</v>
      </c>
      <c r="E293" t="s">
        <v>154</v>
      </c>
      <c r="F293" t="s">
        <v>155</v>
      </c>
      <c r="G293" t="s">
        <v>156</v>
      </c>
      <c r="H293" t="s">
        <v>187</v>
      </c>
      <c r="I293" t="s">
        <v>165</v>
      </c>
      <c r="J293" t="s">
        <v>188</v>
      </c>
      <c r="K293" t="s">
        <v>160</v>
      </c>
      <c r="L293">
        <v>1</v>
      </c>
      <c r="M293" t="s">
        <v>189</v>
      </c>
      <c r="N293" t="s">
        <v>162</v>
      </c>
      <c r="O293" t="s">
        <v>213</v>
      </c>
      <c r="P293" t="s">
        <v>213</v>
      </c>
      <c r="Q293">
        <v>2025</v>
      </c>
      <c r="R293">
        <v>1</v>
      </c>
      <c r="S293" t="b">
        <v>1</v>
      </c>
      <c r="T293">
        <v>25827000</v>
      </c>
    </row>
    <row r="294" spans="1:20" x14ac:dyDescent="0.2">
      <c r="A294">
        <v>41</v>
      </c>
      <c r="B294" t="s">
        <v>151</v>
      </c>
      <c r="C294" t="s">
        <v>152</v>
      </c>
      <c r="D294" t="s">
        <v>153</v>
      </c>
      <c r="E294" t="s">
        <v>154</v>
      </c>
      <c r="F294" t="s">
        <v>155</v>
      </c>
      <c r="G294" t="s">
        <v>156</v>
      </c>
      <c r="H294" t="s">
        <v>187</v>
      </c>
      <c r="I294" t="s">
        <v>166</v>
      </c>
      <c r="J294" t="s">
        <v>188</v>
      </c>
      <c r="K294" t="s">
        <v>160</v>
      </c>
      <c r="L294">
        <v>1</v>
      </c>
      <c r="M294" t="s">
        <v>189</v>
      </c>
      <c r="N294" t="s">
        <v>162</v>
      </c>
      <c r="O294" t="s">
        <v>213</v>
      </c>
      <c r="P294" t="s">
        <v>213</v>
      </c>
      <c r="Q294">
        <v>2025</v>
      </c>
      <c r="R294">
        <v>1</v>
      </c>
      <c r="S294" t="b">
        <v>1</v>
      </c>
      <c r="T294">
        <v>32509000</v>
      </c>
    </row>
    <row r="295" spans="1:20" x14ac:dyDescent="0.2">
      <c r="A295">
        <v>42</v>
      </c>
      <c r="B295" t="s">
        <v>151</v>
      </c>
      <c r="C295" t="s">
        <v>152</v>
      </c>
      <c r="D295" t="s">
        <v>153</v>
      </c>
      <c r="E295" t="s">
        <v>154</v>
      </c>
      <c r="F295" t="s">
        <v>155</v>
      </c>
      <c r="G295" t="s">
        <v>156</v>
      </c>
      <c r="H295" t="s">
        <v>187</v>
      </c>
      <c r="I295" t="s">
        <v>167</v>
      </c>
      <c r="J295" t="s">
        <v>188</v>
      </c>
      <c r="K295" t="s">
        <v>160</v>
      </c>
      <c r="L295">
        <v>1</v>
      </c>
      <c r="M295" t="s">
        <v>189</v>
      </c>
      <c r="N295" t="s">
        <v>162</v>
      </c>
      <c r="O295" t="s">
        <v>213</v>
      </c>
      <c r="P295" t="s">
        <v>213</v>
      </c>
      <c r="Q295">
        <v>2025</v>
      </c>
      <c r="R295">
        <v>1</v>
      </c>
      <c r="S295" t="b">
        <v>1</v>
      </c>
      <c r="T295">
        <v>15939000</v>
      </c>
    </row>
    <row r="296" spans="1:20" x14ac:dyDescent="0.2">
      <c r="A296">
        <v>43</v>
      </c>
      <c r="B296" t="s">
        <v>151</v>
      </c>
      <c r="C296" t="s">
        <v>152</v>
      </c>
      <c r="D296" t="s">
        <v>153</v>
      </c>
      <c r="E296" t="s">
        <v>154</v>
      </c>
      <c r="F296" t="s">
        <v>155</v>
      </c>
      <c r="G296" t="s">
        <v>156</v>
      </c>
      <c r="H296" t="s">
        <v>187</v>
      </c>
      <c r="I296" t="s">
        <v>168</v>
      </c>
      <c r="J296" t="s">
        <v>188</v>
      </c>
      <c r="K296" t="s">
        <v>160</v>
      </c>
      <c r="L296">
        <v>1</v>
      </c>
      <c r="M296" t="s">
        <v>189</v>
      </c>
      <c r="N296" t="s">
        <v>162</v>
      </c>
      <c r="O296" t="s">
        <v>213</v>
      </c>
      <c r="P296" t="s">
        <v>213</v>
      </c>
      <c r="Q296">
        <v>2025</v>
      </c>
      <c r="R296">
        <v>1</v>
      </c>
      <c r="S296" t="b">
        <v>1</v>
      </c>
      <c r="T296">
        <v>5564000</v>
      </c>
    </row>
    <row r="297" spans="1:20" x14ac:dyDescent="0.2">
      <c r="A297">
        <v>44</v>
      </c>
      <c r="B297" t="s">
        <v>151</v>
      </c>
      <c r="C297" t="s">
        <v>152</v>
      </c>
      <c r="D297" t="s">
        <v>153</v>
      </c>
      <c r="E297" t="s">
        <v>154</v>
      </c>
      <c r="F297" t="s">
        <v>155</v>
      </c>
      <c r="G297" t="s">
        <v>156</v>
      </c>
      <c r="H297" t="s">
        <v>190</v>
      </c>
      <c r="I297" t="s">
        <v>169</v>
      </c>
      <c r="J297" t="s">
        <v>188</v>
      </c>
      <c r="K297" t="s">
        <v>160</v>
      </c>
      <c r="L297">
        <v>1</v>
      </c>
      <c r="M297" t="s">
        <v>189</v>
      </c>
      <c r="N297" t="s">
        <v>162</v>
      </c>
      <c r="O297" t="s">
        <v>213</v>
      </c>
      <c r="P297" t="s">
        <v>213</v>
      </c>
      <c r="Q297">
        <v>2025</v>
      </c>
      <c r="R297">
        <v>1</v>
      </c>
      <c r="S297" t="b">
        <v>1</v>
      </c>
      <c r="T297">
        <v>54269000</v>
      </c>
    </row>
    <row r="298" spans="1:20" x14ac:dyDescent="0.2">
      <c r="A298">
        <v>45</v>
      </c>
      <c r="B298" t="s">
        <v>151</v>
      </c>
      <c r="C298" t="s">
        <v>152</v>
      </c>
      <c r="D298" t="s">
        <v>153</v>
      </c>
      <c r="E298" t="s">
        <v>154</v>
      </c>
      <c r="F298" t="s">
        <v>155</v>
      </c>
      <c r="G298" t="s">
        <v>156</v>
      </c>
      <c r="H298" t="s">
        <v>191</v>
      </c>
      <c r="I298" t="s">
        <v>158</v>
      </c>
      <c r="J298" t="s">
        <v>192</v>
      </c>
      <c r="K298" t="s">
        <v>160</v>
      </c>
      <c r="L298">
        <v>1</v>
      </c>
      <c r="M298" t="s">
        <v>189</v>
      </c>
      <c r="N298" t="s">
        <v>162</v>
      </c>
      <c r="O298" t="s">
        <v>213</v>
      </c>
      <c r="P298" t="s">
        <v>213</v>
      </c>
      <c r="Q298">
        <v>2025</v>
      </c>
      <c r="R298">
        <v>1</v>
      </c>
      <c r="S298" t="b">
        <v>1</v>
      </c>
      <c r="T298">
        <v>0</v>
      </c>
    </row>
    <row r="299" spans="1:20" x14ac:dyDescent="0.2">
      <c r="A299">
        <v>46</v>
      </c>
      <c r="B299" t="s">
        <v>151</v>
      </c>
      <c r="C299" t="s">
        <v>152</v>
      </c>
      <c r="D299" t="s">
        <v>153</v>
      </c>
      <c r="E299" t="s">
        <v>154</v>
      </c>
      <c r="F299" t="s">
        <v>155</v>
      </c>
      <c r="G299" t="s">
        <v>156</v>
      </c>
      <c r="H299" t="s">
        <v>191</v>
      </c>
      <c r="I299" t="s">
        <v>165</v>
      </c>
      <c r="J299" t="s">
        <v>192</v>
      </c>
      <c r="K299" t="s">
        <v>160</v>
      </c>
      <c r="L299">
        <v>1</v>
      </c>
      <c r="M299" t="s">
        <v>189</v>
      </c>
      <c r="N299" t="s">
        <v>162</v>
      </c>
      <c r="O299" t="s">
        <v>213</v>
      </c>
      <c r="P299" t="s">
        <v>213</v>
      </c>
      <c r="Q299">
        <v>2025</v>
      </c>
      <c r="R299">
        <v>1</v>
      </c>
      <c r="S299" t="b">
        <v>1</v>
      </c>
      <c r="T299">
        <v>167000</v>
      </c>
    </row>
    <row r="300" spans="1:20" x14ac:dyDescent="0.2">
      <c r="A300">
        <v>47</v>
      </c>
      <c r="B300" t="s">
        <v>151</v>
      </c>
      <c r="C300" t="s">
        <v>152</v>
      </c>
      <c r="D300" t="s">
        <v>153</v>
      </c>
      <c r="E300" t="s">
        <v>154</v>
      </c>
      <c r="F300" t="s">
        <v>155</v>
      </c>
      <c r="G300" t="s">
        <v>156</v>
      </c>
      <c r="H300" t="s">
        <v>191</v>
      </c>
      <c r="I300" t="s">
        <v>166</v>
      </c>
      <c r="J300" t="s">
        <v>192</v>
      </c>
      <c r="K300" t="s">
        <v>160</v>
      </c>
      <c r="L300">
        <v>1</v>
      </c>
      <c r="M300" t="s">
        <v>189</v>
      </c>
      <c r="N300" t="s">
        <v>162</v>
      </c>
      <c r="O300" t="s">
        <v>213</v>
      </c>
      <c r="P300" t="s">
        <v>213</v>
      </c>
      <c r="Q300">
        <v>2025</v>
      </c>
      <c r="R300">
        <v>1</v>
      </c>
      <c r="S300" t="b">
        <v>1</v>
      </c>
      <c r="T300">
        <v>6911000</v>
      </c>
    </row>
    <row r="301" spans="1:20" x14ac:dyDescent="0.2">
      <c r="A301">
        <v>48</v>
      </c>
      <c r="B301" t="s">
        <v>151</v>
      </c>
      <c r="C301" t="s">
        <v>152</v>
      </c>
      <c r="D301" t="s">
        <v>153</v>
      </c>
      <c r="E301" t="s">
        <v>154</v>
      </c>
      <c r="F301" t="s">
        <v>155</v>
      </c>
      <c r="G301" t="s">
        <v>156</v>
      </c>
      <c r="H301" t="s">
        <v>191</v>
      </c>
      <c r="I301" t="s">
        <v>167</v>
      </c>
      <c r="J301" t="s">
        <v>192</v>
      </c>
      <c r="K301" t="s">
        <v>160</v>
      </c>
      <c r="L301">
        <v>1</v>
      </c>
      <c r="M301" t="s">
        <v>189</v>
      </c>
      <c r="N301" t="s">
        <v>162</v>
      </c>
      <c r="O301" t="s">
        <v>213</v>
      </c>
      <c r="P301" t="s">
        <v>213</v>
      </c>
      <c r="Q301">
        <v>2025</v>
      </c>
      <c r="R301">
        <v>1</v>
      </c>
      <c r="S301" t="b">
        <v>1</v>
      </c>
      <c r="T301">
        <v>3345000</v>
      </c>
    </row>
    <row r="302" spans="1:20" x14ac:dyDescent="0.2">
      <c r="A302">
        <v>49</v>
      </c>
      <c r="B302" t="s">
        <v>151</v>
      </c>
      <c r="C302" t="s">
        <v>152</v>
      </c>
      <c r="D302" t="s">
        <v>153</v>
      </c>
      <c r="E302" t="s">
        <v>154</v>
      </c>
      <c r="F302" t="s">
        <v>155</v>
      </c>
      <c r="G302" t="s">
        <v>156</v>
      </c>
      <c r="H302" t="s">
        <v>191</v>
      </c>
      <c r="I302" t="s">
        <v>168</v>
      </c>
      <c r="J302" t="s">
        <v>192</v>
      </c>
      <c r="K302" t="s">
        <v>160</v>
      </c>
      <c r="L302">
        <v>1</v>
      </c>
      <c r="M302" t="s">
        <v>189</v>
      </c>
      <c r="N302" t="s">
        <v>162</v>
      </c>
      <c r="O302" t="s">
        <v>213</v>
      </c>
      <c r="P302" t="s">
        <v>213</v>
      </c>
      <c r="Q302">
        <v>2025</v>
      </c>
      <c r="R302">
        <v>1</v>
      </c>
      <c r="S302" t="b">
        <v>1</v>
      </c>
      <c r="T302">
        <v>929000</v>
      </c>
    </row>
    <row r="303" spans="1:20" x14ac:dyDescent="0.2">
      <c r="A303">
        <v>50</v>
      </c>
      <c r="B303" t="s">
        <v>151</v>
      </c>
      <c r="C303" t="s">
        <v>152</v>
      </c>
      <c r="D303" t="s">
        <v>153</v>
      </c>
      <c r="E303" t="s">
        <v>154</v>
      </c>
      <c r="F303" t="s">
        <v>155</v>
      </c>
      <c r="G303" t="s">
        <v>156</v>
      </c>
      <c r="H303" t="s">
        <v>193</v>
      </c>
      <c r="I303" t="s">
        <v>169</v>
      </c>
      <c r="J303" t="s">
        <v>192</v>
      </c>
      <c r="K303" t="s">
        <v>160</v>
      </c>
      <c r="L303">
        <v>1</v>
      </c>
      <c r="M303" t="s">
        <v>189</v>
      </c>
      <c r="N303" t="s">
        <v>162</v>
      </c>
      <c r="O303" t="s">
        <v>213</v>
      </c>
      <c r="P303" t="s">
        <v>213</v>
      </c>
      <c r="Q303">
        <v>2025</v>
      </c>
      <c r="R303">
        <v>1</v>
      </c>
      <c r="S303" t="b">
        <v>1</v>
      </c>
      <c r="T303">
        <v>3666000</v>
      </c>
    </row>
    <row r="304" spans="1:20" x14ac:dyDescent="0.2">
      <c r="A304">
        <v>51</v>
      </c>
      <c r="B304" t="s">
        <v>151</v>
      </c>
      <c r="C304" t="s">
        <v>152</v>
      </c>
      <c r="D304" t="s">
        <v>153</v>
      </c>
      <c r="E304" t="s">
        <v>154</v>
      </c>
      <c r="F304" t="s">
        <v>155</v>
      </c>
      <c r="G304" t="s">
        <v>156</v>
      </c>
      <c r="H304" t="s">
        <v>194</v>
      </c>
      <c r="I304" t="s">
        <v>158</v>
      </c>
      <c r="J304" t="s">
        <v>195</v>
      </c>
      <c r="K304" t="s">
        <v>160</v>
      </c>
      <c r="L304">
        <v>1</v>
      </c>
      <c r="M304" t="s">
        <v>189</v>
      </c>
      <c r="N304" t="s">
        <v>162</v>
      </c>
      <c r="O304" t="s">
        <v>213</v>
      </c>
      <c r="P304" t="s">
        <v>213</v>
      </c>
      <c r="Q304">
        <v>2025</v>
      </c>
      <c r="R304">
        <v>1</v>
      </c>
      <c r="S304" t="b">
        <v>1</v>
      </c>
      <c r="T304">
        <v>0</v>
      </c>
    </row>
    <row r="305" spans="1:20" x14ac:dyDescent="0.2">
      <c r="A305">
        <v>52</v>
      </c>
      <c r="B305" t="s">
        <v>151</v>
      </c>
      <c r="C305" t="s">
        <v>152</v>
      </c>
      <c r="D305" t="s">
        <v>153</v>
      </c>
      <c r="E305" t="s">
        <v>154</v>
      </c>
      <c r="F305" t="s">
        <v>155</v>
      </c>
      <c r="G305" t="s">
        <v>156</v>
      </c>
      <c r="H305" t="s">
        <v>194</v>
      </c>
      <c r="I305" t="s">
        <v>165</v>
      </c>
      <c r="J305" t="s">
        <v>195</v>
      </c>
      <c r="K305" t="s">
        <v>160</v>
      </c>
      <c r="L305">
        <v>1</v>
      </c>
      <c r="M305" t="s">
        <v>189</v>
      </c>
      <c r="N305" t="s">
        <v>162</v>
      </c>
      <c r="O305" t="s">
        <v>213</v>
      </c>
      <c r="P305" t="s">
        <v>213</v>
      </c>
      <c r="Q305">
        <v>2025</v>
      </c>
      <c r="R305">
        <v>1</v>
      </c>
      <c r="S305" t="b">
        <v>1</v>
      </c>
      <c r="T305">
        <v>448000</v>
      </c>
    </row>
    <row r="306" spans="1:20" x14ac:dyDescent="0.2">
      <c r="A306">
        <v>53</v>
      </c>
      <c r="B306" t="s">
        <v>151</v>
      </c>
      <c r="C306" t="s">
        <v>152</v>
      </c>
      <c r="D306" t="s">
        <v>153</v>
      </c>
      <c r="E306" t="s">
        <v>154</v>
      </c>
      <c r="F306" t="s">
        <v>155</v>
      </c>
      <c r="G306" t="s">
        <v>156</v>
      </c>
      <c r="H306" t="s">
        <v>194</v>
      </c>
      <c r="I306" t="s">
        <v>166</v>
      </c>
      <c r="J306" t="s">
        <v>195</v>
      </c>
      <c r="K306" t="s">
        <v>160</v>
      </c>
      <c r="L306">
        <v>1</v>
      </c>
      <c r="M306" t="s">
        <v>189</v>
      </c>
      <c r="N306" t="s">
        <v>162</v>
      </c>
      <c r="O306" t="s">
        <v>213</v>
      </c>
      <c r="P306" t="s">
        <v>213</v>
      </c>
      <c r="Q306">
        <v>2025</v>
      </c>
      <c r="R306">
        <v>1</v>
      </c>
      <c r="S306" t="b">
        <v>1</v>
      </c>
      <c r="T306">
        <v>7315000</v>
      </c>
    </row>
    <row r="307" spans="1:20" x14ac:dyDescent="0.2">
      <c r="A307">
        <v>54</v>
      </c>
      <c r="B307" t="s">
        <v>151</v>
      </c>
      <c r="C307" t="s">
        <v>152</v>
      </c>
      <c r="D307" t="s">
        <v>153</v>
      </c>
      <c r="E307" t="s">
        <v>154</v>
      </c>
      <c r="F307" t="s">
        <v>155</v>
      </c>
      <c r="G307" t="s">
        <v>156</v>
      </c>
      <c r="H307" t="s">
        <v>194</v>
      </c>
      <c r="I307" t="s">
        <v>167</v>
      </c>
      <c r="J307" t="s">
        <v>195</v>
      </c>
      <c r="K307" t="s">
        <v>160</v>
      </c>
      <c r="L307">
        <v>1</v>
      </c>
      <c r="M307" t="s">
        <v>189</v>
      </c>
      <c r="N307" t="s">
        <v>162</v>
      </c>
      <c r="O307" t="s">
        <v>213</v>
      </c>
      <c r="P307" t="s">
        <v>213</v>
      </c>
      <c r="Q307">
        <v>2025</v>
      </c>
      <c r="R307">
        <v>1</v>
      </c>
      <c r="S307" t="b">
        <v>1</v>
      </c>
      <c r="T307">
        <v>3019000</v>
      </c>
    </row>
    <row r="308" spans="1:20" x14ac:dyDescent="0.2">
      <c r="A308">
        <v>55</v>
      </c>
      <c r="B308" t="s">
        <v>151</v>
      </c>
      <c r="C308" t="s">
        <v>152</v>
      </c>
      <c r="D308" t="s">
        <v>153</v>
      </c>
      <c r="E308" t="s">
        <v>154</v>
      </c>
      <c r="F308" t="s">
        <v>155</v>
      </c>
      <c r="G308" t="s">
        <v>156</v>
      </c>
      <c r="H308" t="s">
        <v>194</v>
      </c>
      <c r="I308" t="s">
        <v>168</v>
      </c>
      <c r="J308" t="s">
        <v>195</v>
      </c>
      <c r="K308" t="s">
        <v>160</v>
      </c>
      <c r="L308">
        <v>1</v>
      </c>
      <c r="M308" t="s">
        <v>189</v>
      </c>
      <c r="N308" t="s">
        <v>162</v>
      </c>
      <c r="O308" t="s">
        <v>213</v>
      </c>
      <c r="P308" t="s">
        <v>213</v>
      </c>
      <c r="Q308">
        <v>2025</v>
      </c>
      <c r="R308">
        <v>1</v>
      </c>
      <c r="S308" t="b">
        <v>1</v>
      </c>
      <c r="T308">
        <v>1484000</v>
      </c>
    </row>
    <row r="309" spans="1:20" x14ac:dyDescent="0.2">
      <c r="A309">
        <v>56</v>
      </c>
      <c r="B309" t="s">
        <v>151</v>
      </c>
      <c r="C309" t="s">
        <v>152</v>
      </c>
      <c r="D309" t="s">
        <v>153</v>
      </c>
      <c r="E309" t="s">
        <v>154</v>
      </c>
      <c r="F309" t="s">
        <v>155</v>
      </c>
      <c r="G309" t="s">
        <v>156</v>
      </c>
      <c r="H309" t="s">
        <v>196</v>
      </c>
      <c r="I309" t="s">
        <v>169</v>
      </c>
      <c r="J309" t="s">
        <v>195</v>
      </c>
      <c r="K309" t="s">
        <v>160</v>
      </c>
      <c r="L309">
        <v>1</v>
      </c>
      <c r="M309" t="s">
        <v>189</v>
      </c>
      <c r="N309" t="s">
        <v>162</v>
      </c>
      <c r="O309" t="s">
        <v>213</v>
      </c>
      <c r="P309" t="s">
        <v>213</v>
      </c>
      <c r="Q309">
        <v>2025</v>
      </c>
      <c r="R309">
        <v>1</v>
      </c>
      <c r="S309" t="b">
        <v>1</v>
      </c>
      <c r="T309">
        <v>22000000</v>
      </c>
    </row>
    <row r="310" spans="1:20" x14ac:dyDescent="0.2">
      <c r="A310">
        <v>57</v>
      </c>
      <c r="B310" t="s">
        <v>151</v>
      </c>
      <c r="C310" t="s">
        <v>152</v>
      </c>
      <c r="D310" t="s">
        <v>153</v>
      </c>
      <c r="E310" t="s">
        <v>154</v>
      </c>
      <c r="F310" t="s">
        <v>155</v>
      </c>
      <c r="G310" t="s">
        <v>156</v>
      </c>
      <c r="H310" t="s">
        <v>197</v>
      </c>
      <c r="I310" t="s">
        <v>158</v>
      </c>
      <c r="J310" t="s">
        <v>198</v>
      </c>
      <c r="K310" t="s">
        <v>160</v>
      </c>
      <c r="L310">
        <v>1</v>
      </c>
      <c r="M310" t="s">
        <v>189</v>
      </c>
      <c r="N310" t="s">
        <v>162</v>
      </c>
      <c r="O310" t="s">
        <v>213</v>
      </c>
      <c r="P310" t="s">
        <v>213</v>
      </c>
      <c r="Q310">
        <v>2025</v>
      </c>
      <c r="R310">
        <v>1</v>
      </c>
      <c r="S310" t="b">
        <v>1</v>
      </c>
      <c r="T310">
        <v>12756000</v>
      </c>
    </row>
    <row r="311" spans="1:20" x14ac:dyDescent="0.2">
      <c r="A311">
        <v>58</v>
      </c>
      <c r="B311" t="s">
        <v>151</v>
      </c>
      <c r="C311" t="s">
        <v>152</v>
      </c>
      <c r="D311" t="s">
        <v>153</v>
      </c>
      <c r="E311" t="s">
        <v>154</v>
      </c>
      <c r="F311" t="s">
        <v>155</v>
      </c>
      <c r="G311" t="s">
        <v>156</v>
      </c>
      <c r="H311" t="s">
        <v>197</v>
      </c>
      <c r="I311" t="s">
        <v>165</v>
      </c>
      <c r="J311" t="s">
        <v>198</v>
      </c>
      <c r="K311" t="s">
        <v>160</v>
      </c>
      <c r="L311">
        <v>1</v>
      </c>
      <c r="M311" t="s">
        <v>189</v>
      </c>
      <c r="N311" t="s">
        <v>162</v>
      </c>
      <c r="O311" t="s">
        <v>213</v>
      </c>
      <c r="P311" t="s">
        <v>213</v>
      </c>
      <c r="Q311">
        <v>2025</v>
      </c>
      <c r="R311">
        <v>1</v>
      </c>
      <c r="S311" t="b">
        <v>1</v>
      </c>
      <c r="T311">
        <v>26442000</v>
      </c>
    </row>
    <row r="312" spans="1:20" x14ac:dyDescent="0.2">
      <c r="A312">
        <v>59</v>
      </c>
      <c r="B312" t="s">
        <v>151</v>
      </c>
      <c r="C312" t="s">
        <v>152</v>
      </c>
      <c r="D312" t="s">
        <v>153</v>
      </c>
      <c r="E312" t="s">
        <v>154</v>
      </c>
      <c r="F312" t="s">
        <v>155</v>
      </c>
      <c r="G312" t="s">
        <v>156</v>
      </c>
      <c r="H312" t="s">
        <v>197</v>
      </c>
      <c r="I312" t="s">
        <v>166</v>
      </c>
      <c r="J312" t="s">
        <v>198</v>
      </c>
      <c r="K312" t="s">
        <v>160</v>
      </c>
      <c r="L312">
        <v>1</v>
      </c>
      <c r="M312" t="s">
        <v>189</v>
      </c>
      <c r="N312" t="s">
        <v>162</v>
      </c>
      <c r="O312" t="s">
        <v>213</v>
      </c>
      <c r="P312" t="s">
        <v>213</v>
      </c>
      <c r="Q312">
        <v>2025</v>
      </c>
      <c r="R312">
        <v>1</v>
      </c>
      <c r="S312" t="b">
        <v>1</v>
      </c>
      <c r="T312">
        <v>46735000</v>
      </c>
    </row>
    <row r="313" spans="1:20" x14ac:dyDescent="0.2">
      <c r="A313">
        <v>60</v>
      </c>
      <c r="B313" t="s">
        <v>151</v>
      </c>
      <c r="C313" t="s">
        <v>152</v>
      </c>
      <c r="D313" t="s">
        <v>153</v>
      </c>
      <c r="E313" t="s">
        <v>154</v>
      </c>
      <c r="F313" t="s">
        <v>155</v>
      </c>
      <c r="G313" t="s">
        <v>156</v>
      </c>
      <c r="H313" t="s">
        <v>197</v>
      </c>
      <c r="I313" t="s">
        <v>167</v>
      </c>
      <c r="J313" t="s">
        <v>198</v>
      </c>
      <c r="K313" t="s">
        <v>160</v>
      </c>
      <c r="L313">
        <v>1</v>
      </c>
      <c r="M313" t="s">
        <v>189</v>
      </c>
      <c r="N313" t="s">
        <v>162</v>
      </c>
      <c r="O313" t="s">
        <v>213</v>
      </c>
      <c r="P313" t="s">
        <v>213</v>
      </c>
      <c r="Q313">
        <v>2025</v>
      </c>
      <c r="R313">
        <v>1</v>
      </c>
      <c r="S313" t="b">
        <v>1</v>
      </c>
      <c r="T313">
        <v>22303000</v>
      </c>
    </row>
    <row r="314" spans="1:20" x14ac:dyDescent="0.2">
      <c r="A314">
        <v>61</v>
      </c>
      <c r="B314" t="s">
        <v>151</v>
      </c>
      <c r="C314" t="s">
        <v>152</v>
      </c>
      <c r="D314" t="s">
        <v>153</v>
      </c>
      <c r="E314" t="s">
        <v>154</v>
      </c>
      <c r="F314" t="s">
        <v>155</v>
      </c>
      <c r="G314" t="s">
        <v>156</v>
      </c>
      <c r="H314" t="s">
        <v>197</v>
      </c>
      <c r="I314" t="s">
        <v>168</v>
      </c>
      <c r="J314" t="s">
        <v>198</v>
      </c>
      <c r="K314" t="s">
        <v>160</v>
      </c>
      <c r="L314">
        <v>1</v>
      </c>
      <c r="M314" t="s">
        <v>189</v>
      </c>
      <c r="N314" t="s">
        <v>162</v>
      </c>
      <c r="O314" t="s">
        <v>213</v>
      </c>
      <c r="P314" t="s">
        <v>213</v>
      </c>
      <c r="Q314">
        <v>2025</v>
      </c>
      <c r="R314">
        <v>1</v>
      </c>
      <c r="S314" t="b">
        <v>1</v>
      </c>
      <c r="T314">
        <v>7977000</v>
      </c>
    </row>
    <row r="315" spans="1:20" x14ac:dyDescent="0.2">
      <c r="A315">
        <v>62</v>
      </c>
      <c r="B315" t="s">
        <v>151</v>
      </c>
      <c r="C315" t="s">
        <v>152</v>
      </c>
      <c r="D315" t="s">
        <v>153</v>
      </c>
      <c r="E315" t="s">
        <v>154</v>
      </c>
      <c r="F315" t="s">
        <v>155</v>
      </c>
      <c r="G315" t="s">
        <v>156</v>
      </c>
      <c r="H315" t="s">
        <v>197</v>
      </c>
      <c r="I315" t="s">
        <v>169</v>
      </c>
      <c r="J315" t="s">
        <v>198</v>
      </c>
      <c r="K315" t="s">
        <v>160</v>
      </c>
      <c r="L315">
        <v>1</v>
      </c>
      <c r="M315" t="s">
        <v>189</v>
      </c>
      <c r="N315" t="s">
        <v>162</v>
      </c>
      <c r="O315" t="s">
        <v>213</v>
      </c>
      <c r="P315" t="s">
        <v>213</v>
      </c>
      <c r="Q315">
        <v>2025</v>
      </c>
      <c r="R315">
        <v>1</v>
      </c>
      <c r="S315" t="b">
        <v>1</v>
      </c>
      <c r="T315">
        <v>79935000</v>
      </c>
    </row>
    <row r="316" spans="1:20" x14ac:dyDescent="0.2">
      <c r="A316">
        <v>63</v>
      </c>
      <c r="B316" t="s">
        <v>151</v>
      </c>
      <c r="C316" t="s">
        <v>152</v>
      </c>
      <c r="D316" t="s">
        <v>153</v>
      </c>
      <c r="E316" t="s">
        <v>154</v>
      </c>
      <c r="F316" t="s">
        <v>155</v>
      </c>
      <c r="G316" t="s">
        <v>156</v>
      </c>
      <c r="H316" t="s">
        <v>201</v>
      </c>
      <c r="I316" t="s">
        <v>169</v>
      </c>
      <c r="J316" t="s">
        <v>202</v>
      </c>
      <c r="K316" t="s">
        <v>160</v>
      </c>
      <c r="L316">
        <v>1</v>
      </c>
      <c r="M316" t="s">
        <v>203</v>
      </c>
      <c r="N316" t="s">
        <v>162</v>
      </c>
      <c r="O316" t="s">
        <v>213</v>
      </c>
      <c r="P316" t="s">
        <v>213</v>
      </c>
      <c r="Q316">
        <v>2025</v>
      </c>
      <c r="R316">
        <v>1</v>
      </c>
      <c r="S316" t="b">
        <v>1</v>
      </c>
      <c r="T316">
        <v>10263427</v>
      </c>
    </row>
    <row r="317" spans="1:20" x14ac:dyDescent="0.2">
      <c r="A317">
        <v>64</v>
      </c>
      <c r="B317" t="s">
        <v>151</v>
      </c>
      <c r="C317" t="s">
        <v>152</v>
      </c>
      <c r="D317" t="s">
        <v>153</v>
      </c>
      <c r="E317" t="s">
        <v>154</v>
      </c>
      <c r="F317" t="s">
        <v>155</v>
      </c>
      <c r="G317" t="s">
        <v>156</v>
      </c>
      <c r="H317" t="s">
        <v>204</v>
      </c>
      <c r="I317" t="s">
        <v>169</v>
      </c>
      <c r="J317" t="s">
        <v>205</v>
      </c>
      <c r="K317" t="s">
        <v>160</v>
      </c>
      <c r="L317">
        <v>1</v>
      </c>
      <c r="M317" t="s">
        <v>203</v>
      </c>
      <c r="N317" t="s">
        <v>162</v>
      </c>
      <c r="O317" t="s">
        <v>213</v>
      </c>
      <c r="P317" t="s">
        <v>213</v>
      </c>
      <c r="Q317">
        <v>2025</v>
      </c>
      <c r="R317">
        <v>1</v>
      </c>
      <c r="S317" t="b">
        <v>1</v>
      </c>
      <c r="T317">
        <v>0</v>
      </c>
    </row>
    <row r="318" spans="1:20" x14ac:dyDescent="0.2">
      <c r="A318">
        <v>65</v>
      </c>
      <c r="B318" t="s">
        <v>151</v>
      </c>
      <c r="C318" t="s">
        <v>152</v>
      </c>
      <c r="D318" t="s">
        <v>153</v>
      </c>
      <c r="E318" t="s">
        <v>154</v>
      </c>
      <c r="F318" t="s">
        <v>155</v>
      </c>
      <c r="G318" t="s">
        <v>156</v>
      </c>
      <c r="H318" t="s">
        <v>206</v>
      </c>
      <c r="I318" t="s">
        <v>169</v>
      </c>
      <c r="J318" t="s">
        <v>207</v>
      </c>
      <c r="K318" t="s">
        <v>160</v>
      </c>
      <c r="L318">
        <v>1</v>
      </c>
      <c r="M318" t="s">
        <v>208</v>
      </c>
      <c r="N318" t="s">
        <v>209</v>
      </c>
      <c r="O318" t="s">
        <v>213</v>
      </c>
      <c r="P318" t="s">
        <v>213</v>
      </c>
      <c r="Q318">
        <v>2025</v>
      </c>
      <c r="R318">
        <v>1</v>
      </c>
      <c r="S318" t="b">
        <v>1</v>
      </c>
      <c r="T318">
        <v>156012</v>
      </c>
    </row>
    <row r="319" spans="1:20" x14ac:dyDescent="0.2">
      <c r="A319">
        <v>1</v>
      </c>
      <c r="B319" t="s">
        <v>151</v>
      </c>
      <c r="C319" t="s">
        <v>152</v>
      </c>
      <c r="D319" t="s">
        <v>153</v>
      </c>
      <c r="E319" t="s">
        <v>154</v>
      </c>
      <c r="F319" t="s">
        <v>155</v>
      </c>
      <c r="G319" t="s">
        <v>156</v>
      </c>
      <c r="H319" t="s">
        <v>157</v>
      </c>
      <c r="I319" t="s">
        <v>158</v>
      </c>
      <c r="J319" t="s">
        <v>159</v>
      </c>
      <c r="K319" t="s">
        <v>160</v>
      </c>
      <c r="L319">
        <v>1</v>
      </c>
      <c r="M319" t="s">
        <v>161</v>
      </c>
      <c r="N319" t="s">
        <v>162</v>
      </c>
      <c r="O319" t="s">
        <v>214</v>
      </c>
      <c r="P319" t="s">
        <v>215</v>
      </c>
      <c r="Q319">
        <v>2025</v>
      </c>
      <c r="R319">
        <v>1</v>
      </c>
      <c r="S319" t="b">
        <v>0</v>
      </c>
      <c r="T319">
        <v>1759</v>
      </c>
    </row>
    <row r="320" spans="1:20" x14ac:dyDescent="0.2">
      <c r="A320">
        <v>2</v>
      </c>
      <c r="B320" t="s">
        <v>151</v>
      </c>
      <c r="C320" t="s">
        <v>152</v>
      </c>
      <c r="D320" t="s">
        <v>153</v>
      </c>
      <c r="E320" t="s">
        <v>154</v>
      </c>
      <c r="F320" t="s">
        <v>155</v>
      </c>
      <c r="G320" t="s">
        <v>156</v>
      </c>
      <c r="H320" t="s">
        <v>157</v>
      </c>
      <c r="I320" t="s">
        <v>165</v>
      </c>
      <c r="J320" t="s">
        <v>159</v>
      </c>
      <c r="K320" t="s">
        <v>160</v>
      </c>
      <c r="L320">
        <v>1</v>
      </c>
      <c r="M320" t="s">
        <v>161</v>
      </c>
      <c r="N320" t="s">
        <v>162</v>
      </c>
      <c r="O320" t="s">
        <v>214</v>
      </c>
      <c r="P320" t="s">
        <v>215</v>
      </c>
      <c r="Q320">
        <v>2025</v>
      </c>
      <c r="R320">
        <v>1</v>
      </c>
      <c r="S320" t="b">
        <v>0</v>
      </c>
      <c r="T320">
        <v>1693</v>
      </c>
    </row>
    <row r="321" spans="1:20" x14ac:dyDescent="0.2">
      <c r="A321">
        <v>3</v>
      </c>
      <c r="B321" t="s">
        <v>151</v>
      </c>
      <c r="C321" t="s">
        <v>152</v>
      </c>
      <c r="D321" t="s">
        <v>153</v>
      </c>
      <c r="E321" t="s">
        <v>154</v>
      </c>
      <c r="F321" t="s">
        <v>155</v>
      </c>
      <c r="G321" t="s">
        <v>156</v>
      </c>
      <c r="H321" t="s">
        <v>157</v>
      </c>
      <c r="I321" t="s">
        <v>166</v>
      </c>
      <c r="J321" t="s">
        <v>159</v>
      </c>
      <c r="K321" t="s">
        <v>160</v>
      </c>
      <c r="L321">
        <v>1</v>
      </c>
      <c r="M321" t="s">
        <v>161</v>
      </c>
      <c r="N321" t="s">
        <v>162</v>
      </c>
      <c r="O321" t="s">
        <v>214</v>
      </c>
      <c r="P321" t="s">
        <v>215</v>
      </c>
      <c r="Q321">
        <v>2025</v>
      </c>
      <c r="R321">
        <v>1</v>
      </c>
      <c r="S321" t="b">
        <v>0</v>
      </c>
      <c r="T321">
        <v>4507</v>
      </c>
    </row>
    <row r="322" spans="1:20" x14ac:dyDescent="0.2">
      <c r="A322">
        <v>4</v>
      </c>
      <c r="B322" t="s">
        <v>151</v>
      </c>
      <c r="C322" t="s">
        <v>152</v>
      </c>
      <c r="D322" t="s">
        <v>153</v>
      </c>
      <c r="E322" t="s">
        <v>154</v>
      </c>
      <c r="F322" t="s">
        <v>155</v>
      </c>
      <c r="G322" t="s">
        <v>156</v>
      </c>
      <c r="H322" t="s">
        <v>157</v>
      </c>
      <c r="I322" t="s">
        <v>167</v>
      </c>
      <c r="J322" t="s">
        <v>159</v>
      </c>
      <c r="K322" t="s">
        <v>160</v>
      </c>
      <c r="L322">
        <v>1</v>
      </c>
      <c r="M322" t="s">
        <v>161</v>
      </c>
      <c r="N322" t="s">
        <v>162</v>
      </c>
      <c r="O322" t="s">
        <v>214</v>
      </c>
      <c r="P322" t="s">
        <v>215</v>
      </c>
      <c r="Q322">
        <v>2025</v>
      </c>
      <c r="R322">
        <v>1</v>
      </c>
      <c r="S322" t="b">
        <v>0</v>
      </c>
      <c r="T322">
        <v>2785</v>
      </c>
    </row>
    <row r="323" spans="1:20" x14ac:dyDescent="0.2">
      <c r="A323">
        <v>5</v>
      </c>
      <c r="B323" t="s">
        <v>151</v>
      </c>
      <c r="C323" t="s">
        <v>152</v>
      </c>
      <c r="D323" t="s">
        <v>153</v>
      </c>
      <c r="E323" t="s">
        <v>154</v>
      </c>
      <c r="F323" t="s">
        <v>155</v>
      </c>
      <c r="G323" t="s">
        <v>156</v>
      </c>
      <c r="H323" t="s">
        <v>157</v>
      </c>
      <c r="I323" t="s">
        <v>168</v>
      </c>
      <c r="J323" t="s">
        <v>159</v>
      </c>
      <c r="K323" t="s">
        <v>160</v>
      </c>
      <c r="L323">
        <v>1</v>
      </c>
      <c r="M323" t="s">
        <v>161</v>
      </c>
      <c r="N323" t="s">
        <v>162</v>
      </c>
      <c r="O323" t="s">
        <v>214</v>
      </c>
      <c r="P323" t="s">
        <v>215</v>
      </c>
      <c r="Q323">
        <v>2025</v>
      </c>
      <c r="R323">
        <v>1</v>
      </c>
      <c r="S323" t="b">
        <v>0</v>
      </c>
      <c r="T323">
        <v>793</v>
      </c>
    </row>
    <row r="324" spans="1:20" x14ac:dyDescent="0.2">
      <c r="A324">
        <v>6</v>
      </c>
      <c r="B324" t="s">
        <v>151</v>
      </c>
      <c r="C324" t="s">
        <v>152</v>
      </c>
      <c r="D324" t="s">
        <v>153</v>
      </c>
      <c r="E324" t="s">
        <v>154</v>
      </c>
      <c r="F324" t="s">
        <v>155</v>
      </c>
      <c r="G324" t="s">
        <v>156</v>
      </c>
      <c r="H324" t="s">
        <v>157</v>
      </c>
      <c r="I324" t="s">
        <v>169</v>
      </c>
      <c r="J324" t="s">
        <v>159</v>
      </c>
      <c r="K324" t="s">
        <v>160</v>
      </c>
      <c r="L324">
        <v>1</v>
      </c>
      <c r="M324" t="s">
        <v>161</v>
      </c>
      <c r="N324" t="s">
        <v>162</v>
      </c>
      <c r="O324" t="s">
        <v>214</v>
      </c>
      <c r="P324" t="s">
        <v>215</v>
      </c>
      <c r="Q324">
        <v>2025</v>
      </c>
      <c r="R324">
        <v>1</v>
      </c>
      <c r="S324" t="b">
        <v>0</v>
      </c>
      <c r="T324">
        <v>8050</v>
      </c>
    </row>
    <row r="325" spans="1:20" x14ac:dyDescent="0.2">
      <c r="A325">
        <v>7</v>
      </c>
      <c r="B325" t="s">
        <v>151</v>
      </c>
      <c r="C325" t="s">
        <v>152</v>
      </c>
      <c r="D325" t="s">
        <v>153</v>
      </c>
      <c r="E325" t="s">
        <v>154</v>
      </c>
      <c r="F325" t="s">
        <v>155</v>
      </c>
      <c r="G325" t="s">
        <v>156</v>
      </c>
      <c r="H325" t="s">
        <v>170</v>
      </c>
      <c r="I325" t="s">
        <v>158</v>
      </c>
      <c r="J325" t="s">
        <v>171</v>
      </c>
      <c r="K325" t="s">
        <v>160</v>
      </c>
      <c r="L325">
        <v>1</v>
      </c>
      <c r="M325" t="s">
        <v>161</v>
      </c>
      <c r="N325" t="s">
        <v>162</v>
      </c>
      <c r="O325" t="s">
        <v>214</v>
      </c>
      <c r="P325" t="s">
        <v>215</v>
      </c>
      <c r="Q325">
        <v>2025</v>
      </c>
      <c r="R325">
        <v>1</v>
      </c>
      <c r="S325" t="b">
        <v>0</v>
      </c>
      <c r="T325">
        <v>1762</v>
      </c>
    </row>
    <row r="326" spans="1:20" x14ac:dyDescent="0.2">
      <c r="A326">
        <v>8</v>
      </c>
      <c r="B326" t="s">
        <v>151</v>
      </c>
      <c r="C326" t="s">
        <v>152</v>
      </c>
      <c r="D326" t="s">
        <v>153</v>
      </c>
      <c r="E326" t="s">
        <v>154</v>
      </c>
      <c r="F326" t="s">
        <v>155</v>
      </c>
      <c r="G326" t="s">
        <v>156</v>
      </c>
      <c r="H326" t="s">
        <v>170</v>
      </c>
      <c r="I326" t="s">
        <v>165</v>
      </c>
      <c r="J326" t="s">
        <v>171</v>
      </c>
      <c r="K326" t="s">
        <v>160</v>
      </c>
      <c r="L326">
        <v>1</v>
      </c>
      <c r="M326" t="s">
        <v>161</v>
      </c>
      <c r="N326" t="s">
        <v>162</v>
      </c>
      <c r="O326" t="s">
        <v>214</v>
      </c>
      <c r="P326" t="s">
        <v>215</v>
      </c>
      <c r="Q326">
        <v>2025</v>
      </c>
      <c r="R326">
        <v>1</v>
      </c>
      <c r="S326" t="b">
        <v>0</v>
      </c>
      <c r="T326">
        <v>1693</v>
      </c>
    </row>
    <row r="327" spans="1:20" x14ac:dyDescent="0.2">
      <c r="A327">
        <v>9</v>
      </c>
      <c r="B327" t="s">
        <v>151</v>
      </c>
      <c r="C327" t="s">
        <v>152</v>
      </c>
      <c r="D327" t="s">
        <v>153</v>
      </c>
      <c r="E327" t="s">
        <v>154</v>
      </c>
      <c r="F327" t="s">
        <v>155</v>
      </c>
      <c r="G327" t="s">
        <v>156</v>
      </c>
      <c r="H327" t="s">
        <v>170</v>
      </c>
      <c r="I327" t="s">
        <v>166</v>
      </c>
      <c r="J327" t="s">
        <v>171</v>
      </c>
      <c r="K327" t="s">
        <v>160</v>
      </c>
      <c r="L327">
        <v>1</v>
      </c>
      <c r="M327" t="s">
        <v>161</v>
      </c>
      <c r="N327" t="s">
        <v>162</v>
      </c>
      <c r="O327" t="s">
        <v>214</v>
      </c>
      <c r="P327" t="s">
        <v>215</v>
      </c>
      <c r="Q327">
        <v>2025</v>
      </c>
      <c r="R327">
        <v>1</v>
      </c>
      <c r="S327" t="b">
        <v>0</v>
      </c>
      <c r="T327">
        <v>4564</v>
      </c>
    </row>
    <row r="328" spans="1:20" x14ac:dyDescent="0.2">
      <c r="A328">
        <v>10</v>
      </c>
      <c r="B328" t="s">
        <v>151</v>
      </c>
      <c r="C328" t="s">
        <v>152</v>
      </c>
      <c r="D328" t="s">
        <v>153</v>
      </c>
      <c r="E328" t="s">
        <v>154</v>
      </c>
      <c r="F328" t="s">
        <v>155</v>
      </c>
      <c r="G328" t="s">
        <v>156</v>
      </c>
      <c r="H328" t="s">
        <v>170</v>
      </c>
      <c r="I328" t="s">
        <v>167</v>
      </c>
      <c r="J328" t="s">
        <v>171</v>
      </c>
      <c r="K328" t="s">
        <v>160</v>
      </c>
      <c r="L328">
        <v>1</v>
      </c>
      <c r="M328" t="s">
        <v>161</v>
      </c>
      <c r="N328" t="s">
        <v>162</v>
      </c>
      <c r="O328" t="s">
        <v>214</v>
      </c>
      <c r="P328" t="s">
        <v>215</v>
      </c>
      <c r="Q328">
        <v>2025</v>
      </c>
      <c r="R328">
        <v>1</v>
      </c>
      <c r="S328" t="b">
        <v>0</v>
      </c>
      <c r="T328">
        <v>2839</v>
      </c>
    </row>
    <row r="329" spans="1:20" x14ac:dyDescent="0.2">
      <c r="A329">
        <v>11</v>
      </c>
      <c r="B329" t="s">
        <v>151</v>
      </c>
      <c r="C329" t="s">
        <v>152</v>
      </c>
      <c r="D329" t="s">
        <v>153</v>
      </c>
      <c r="E329" t="s">
        <v>154</v>
      </c>
      <c r="F329" t="s">
        <v>155</v>
      </c>
      <c r="G329" t="s">
        <v>156</v>
      </c>
      <c r="H329" t="s">
        <v>170</v>
      </c>
      <c r="I329" t="s">
        <v>168</v>
      </c>
      <c r="J329" t="s">
        <v>171</v>
      </c>
      <c r="K329" t="s">
        <v>160</v>
      </c>
      <c r="L329">
        <v>1</v>
      </c>
      <c r="M329" t="s">
        <v>161</v>
      </c>
      <c r="N329" t="s">
        <v>162</v>
      </c>
      <c r="O329" t="s">
        <v>214</v>
      </c>
      <c r="P329" t="s">
        <v>215</v>
      </c>
      <c r="Q329">
        <v>2025</v>
      </c>
      <c r="R329">
        <v>1</v>
      </c>
      <c r="S329" t="b">
        <v>0</v>
      </c>
      <c r="T329">
        <v>801</v>
      </c>
    </row>
    <row r="330" spans="1:20" x14ac:dyDescent="0.2">
      <c r="A330">
        <v>12</v>
      </c>
      <c r="B330" t="s">
        <v>151</v>
      </c>
      <c r="C330" t="s">
        <v>152</v>
      </c>
      <c r="D330" t="s">
        <v>153</v>
      </c>
      <c r="E330" t="s">
        <v>154</v>
      </c>
      <c r="F330" t="s">
        <v>155</v>
      </c>
      <c r="G330" t="s">
        <v>156</v>
      </c>
      <c r="H330" t="s">
        <v>170</v>
      </c>
      <c r="I330" t="s">
        <v>169</v>
      </c>
      <c r="J330" t="s">
        <v>171</v>
      </c>
      <c r="K330" t="s">
        <v>160</v>
      </c>
      <c r="L330">
        <v>1</v>
      </c>
      <c r="M330" t="s">
        <v>161</v>
      </c>
      <c r="N330" t="s">
        <v>162</v>
      </c>
      <c r="O330" t="s">
        <v>214</v>
      </c>
      <c r="P330" t="s">
        <v>215</v>
      </c>
      <c r="Q330">
        <v>2025</v>
      </c>
      <c r="R330">
        <v>1</v>
      </c>
      <c r="S330" t="b">
        <v>0</v>
      </c>
      <c r="T330">
        <v>8112</v>
      </c>
    </row>
    <row r="331" spans="1:20" x14ac:dyDescent="0.2">
      <c r="A331">
        <v>13</v>
      </c>
      <c r="B331" t="s">
        <v>151</v>
      </c>
      <c r="C331" t="s">
        <v>152</v>
      </c>
      <c r="D331" t="s">
        <v>153</v>
      </c>
      <c r="E331" t="s">
        <v>154</v>
      </c>
      <c r="F331" t="s">
        <v>155</v>
      </c>
      <c r="G331" t="s">
        <v>156</v>
      </c>
      <c r="H331" t="s">
        <v>172</v>
      </c>
      <c r="I331" t="s">
        <v>158</v>
      </c>
      <c r="J331" t="s">
        <v>173</v>
      </c>
      <c r="K331" t="s">
        <v>160</v>
      </c>
      <c r="L331">
        <v>1</v>
      </c>
      <c r="M331" t="s">
        <v>174</v>
      </c>
      <c r="N331" t="s">
        <v>162</v>
      </c>
      <c r="O331" t="s">
        <v>214</v>
      </c>
      <c r="P331" t="s">
        <v>215</v>
      </c>
      <c r="Q331">
        <v>2025</v>
      </c>
      <c r="R331">
        <v>1</v>
      </c>
      <c r="S331" t="b">
        <v>0</v>
      </c>
      <c r="T331">
        <v>910304</v>
      </c>
    </row>
    <row r="332" spans="1:20" x14ac:dyDescent="0.2">
      <c r="A332">
        <v>14</v>
      </c>
      <c r="B332" t="s">
        <v>151</v>
      </c>
      <c r="C332" t="s">
        <v>152</v>
      </c>
      <c r="D332" t="s">
        <v>153</v>
      </c>
      <c r="E332" t="s">
        <v>154</v>
      </c>
      <c r="F332" t="s">
        <v>155</v>
      </c>
      <c r="G332" t="s">
        <v>156</v>
      </c>
      <c r="H332" t="s">
        <v>172</v>
      </c>
      <c r="I332" t="s">
        <v>165</v>
      </c>
      <c r="J332" t="s">
        <v>173</v>
      </c>
      <c r="K332" t="s">
        <v>160</v>
      </c>
      <c r="L332">
        <v>1</v>
      </c>
      <c r="M332" t="s">
        <v>174</v>
      </c>
      <c r="N332" t="s">
        <v>162</v>
      </c>
      <c r="O332" t="s">
        <v>214</v>
      </c>
      <c r="P332" t="s">
        <v>215</v>
      </c>
      <c r="Q332">
        <v>2025</v>
      </c>
      <c r="R332">
        <v>1</v>
      </c>
      <c r="S332" t="b">
        <v>0</v>
      </c>
      <c r="T332">
        <v>848093</v>
      </c>
    </row>
    <row r="333" spans="1:20" x14ac:dyDescent="0.2">
      <c r="A333">
        <v>15</v>
      </c>
      <c r="B333" t="s">
        <v>151</v>
      </c>
      <c r="C333" t="s">
        <v>152</v>
      </c>
      <c r="D333" t="s">
        <v>153</v>
      </c>
      <c r="E333" t="s">
        <v>154</v>
      </c>
      <c r="F333" t="s">
        <v>155</v>
      </c>
      <c r="G333" t="s">
        <v>156</v>
      </c>
      <c r="H333" t="s">
        <v>172</v>
      </c>
      <c r="I333" t="s">
        <v>166</v>
      </c>
      <c r="J333" t="s">
        <v>173</v>
      </c>
      <c r="K333" t="s">
        <v>160</v>
      </c>
      <c r="L333">
        <v>1</v>
      </c>
      <c r="M333" t="s">
        <v>174</v>
      </c>
      <c r="N333" t="s">
        <v>162</v>
      </c>
      <c r="O333" t="s">
        <v>214</v>
      </c>
      <c r="P333" t="s">
        <v>215</v>
      </c>
      <c r="Q333">
        <v>2025</v>
      </c>
      <c r="R333">
        <v>1</v>
      </c>
      <c r="S333" t="b">
        <v>0</v>
      </c>
      <c r="T333">
        <v>2039003</v>
      </c>
    </row>
    <row r="334" spans="1:20" x14ac:dyDescent="0.2">
      <c r="A334">
        <v>16</v>
      </c>
      <c r="B334" t="s">
        <v>151</v>
      </c>
      <c r="C334" t="s">
        <v>152</v>
      </c>
      <c r="D334" t="s">
        <v>153</v>
      </c>
      <c r="E334" t="s">
        <v>154</v>
      </c>
      <c r="F334" t="s">
        <v>155</v>
      </c>
      <c r="G334" t="s">
        <v>156</v>
      </c>
      <c r="H334" t="s">
        <v>172</v>
      </c>
      <c r="I334" t="s">
        <v>167</v>
      </c>
      <c r="J334" t="s">
        <v>173</v>
      </c>
      <c r="K334" t="s">
        <v>160</v>
      </c>
      <c r="L334">
        <v>1</v>
      </c>
      <c r="M334" t="s">
        <v>174</v>
      </c>
      <c r="N334" t="s">
        <v>162</v>
      </c>
      <c r="O334" t="s">
        <v>214</v>
      </c>
      <c r="P334" t="s">
        <v>215</v>
      </c>
      <c r="Q334">
        <v>2025</v>
      </c>
      <c r="R334">
        <v>1</v>
      </c>
      <c r="S334" t="b">
        <v>0</v>
      </c>
      <c r="T334">
        <v>1315185</v>
      </c>
    </row>
    <row r="335" spans="1:20" x14ac:dyDescent="0.2">
      <c r="A335">
        <v>17</v>
      </c>
      <c r="B335" t="s">
        <v>151</v>
      </c>
      <c r="C335" t="s">
        <v>152</v>
      </c>
      <c r="D335" t="s">
        <v>153</v>
      </c>
      <c r="E335" t="s">
        <v>154</v>
      </c>
      <c r="F335" t="s">
        <v>155</v>
      </c>
      <c r="G335" t="s">
        <v>156</v>
      </c>
      <c r="H335" t="s">
        <v>172</v>
      </c>
      <c r="I335" t="s">
        <v>168</v>
      </c>
      <c r="J335" t="s">
        <v>173</v>
      </c>
      <c r="K335" t="s">
        <v>160</v>
      </c>
      <c r="L335">
        <v>1</v>
      </c>
      <c r="M335" t="s">
        <v>174</v>
      </c>
      <c r="N335" t="s">
        <v>162</v>
      </c>
      <c r="O335" t="s">
        <v>214</v>
      </c>
      <c r="P335" t="s">
        <v>215</v>
      </c>
      <c r="Q335">
        <v>2025</v>
      </c>
      <c r="R335">
        <v>1</v>
      </c>
      <c r="S335" t="b">
        <v>0</v>
      </c>
      <c r="T335">
        <v>345083</v>
      </c>
    </row>
    <row r="336" spans="1:20" x14ac:dyDescent="0.2">
      <c r="A336">
        <v>18</v>
      </c>
      <c r="B336" t="s">
        <v>151</v>
      </c>
      <c r="C336" t="s">
        <v>152</v>
      </c>
      <c r="D336" t="s">
        <v>153</v>
      </c>
      <c r="E336" t="s">
        <v>154</v>
      </c>
      <c r="F336" t="s">
        <v>155</v>
      </c>
      <c r="G336" t="s">
        <v>156</v>
      </c>
      <c r="H336" t="s">
        <v>175</v>
      </c>
      <c r="I336" t="s">
        <v>169</v>
      </c>
      <c r="J336" t="s">
        <v>173</v>
      </c>
      <c r="K336" t="s">
        <v>160</v>
      </c>
      <c r="L336">
        <v>1</v>
      </c>
      <c r="M336" t="s">
        <v>174</v>
      </c>
      <c r="N336" t="s">
        <v>162</v>
      </c>
      <c r="O336" t="s">
        <v>214</v>
      </c>
      <c r="P336" t="s">
        <v>215</v>
      </c>
      <c r="Q336">
        <v>2025</v>
      </c>
      <c r="R336">
        <v>1</v>
      </c>
      <c r="S336" t="b">
        <v>0</v>
      </c>
      <c r="T336">
        <v>3259023</v>
      </c>
    </row>
    <row r="337" spans="1:20" x14ac:dyDescent="0.2">
      <c r="A337">
        <v>19</v>
      </c>
      <c r="B337" t="s">
        <v>151</v>
      </c>
      <c r="C337" t="s">
        <v>152</v>
      </c>
      <c r="D337" t="s">
        <v>153</v>
      </c>
      <c r="E337" t="s">
        <v>154</v>
      </c>
      <c r="F337" t="s">
        <v>155</v>
      </c>
      <c r="G337" t="s">
        <v>156</v>
      </c>
      <c r="H337" t="s">
        <v>176</v>
      </c>
      <c r="I337" t="s">
        <v>169</v>
      </c>
      <c r="J337" t="s">
        <v>177</v>
      </c>
      <c r="K337" t="s">
        <v>160</v>
      </c>
      <c r="L337">
        <v>1</v>
      </c>
      <c r="M337" t="s">
        <v>174</v>
      </c>
      <c r="N337" t="s">
        <v>162</v>
      </c>
      <c r="O337" t="s">
        <v>214</v>
      </c>
      <c r="P337" t="s">
        <v>215</v>
      </c>
      <c r="Q337">
        <v>2025</v>
      </c>
      <c r="R337">
        <v>1</v>
      </c>
      <c r="S337" t="b">
        <v>0</v>
      </c>
      <c r="T337">
        <v>3424975</v>
      </c>
    </row>
    <row r="338" spans="1:20" x14ac:dyDescent="0.2">
      <c r="A338">
        <v>20</v>
      </c>
      <c r="B338" t="s">
        <v>151</v>
      </c>
      <c r="C338" t="s">
        <v>152</v>
      </c>
      <c r="D338" t="s">
        <v>153</v>
      </c>
      <c r="E338" t="s">
        <v>154</v>
      </c>
      <c r="F338" t="s">
        <v>155</v>
      </c>
      <c r="G338" t="s">
        <v>156</v>
      </c>
      <c r="H338" t="s">
        <v>178</v>
      </c>
      <c r="I338" t="s">
        <v>158</v>
      </c>
      <c r="J338" t="s">
        <v>179</v>
      </c>
      <c r="K338" t="s">
        <v>160</v>
      </c>
      <c r="L338">
        <v>1</v>
      </c>
      <c r="M338" t="s">
        <v>174</v>
      </c>
      <c r="N338" t="s">
        <v>162</v>
      </c>
      <c r="O338" t="s">
        <v>214</v>
      </c>
      <c r="P338" t="s">
        <v>215</v>
      </c>
      <c r="Q338">
        <v>2025</v>
      </c>
      <c r="R338">
        <v>1</v>
      </c>
      <c r="S338" t="b">
        <v>0</v>
      </c>
      <c r="T338">
        <v>0</v>
      </c>
    </row>
    <row r="339" spans="1:20" x14ac:dyDescent="0.2">
      <c r="A339">
        <v>21</v>
      </c>
      <c r="B339" t="s">
        <v>151</v>
      </c>
      <c r="C339" t="s">
        <v>152</v>
      </c>
      <c r="D339" t="s">
        <v>153</v>
      </c>
      <c r="E339" t="s">
        <v>154</v>
      </c>
      <c r="F339" t="s">
        <v>155</v>
      </c>
      <c r="G339" t="s">
        <v>156</v>
      </c>
      <c r="H339" t="s">
        <v>178</v>
      </c>
      <c r="I339" t="s">
        <v>165</v>
      </c>
      <c r="J339" t="s">
        <v>179</v>
      </c>
      <c r="K339" t="s">
        <v>160</v>
      </c>
      <c r="L339">
        <v>1</v>
      </c>
      <c r="M339" t="s">
        <v>174</v>
      </c>
      <c r="N339" t="s">
        <v>162</v>
      </c>
      <c r="O339" t="s">
        <v>214</v>
      </c>
      <c r="P339" t="s">
        <v>215</v>
      </c>
      <c r="Q339">
        <v>2025</v>
      </c>
      <c r="R339">
        <v>1</v>
      </c>
      <c r="S339" t="b">
        <v>0</v>
      </c>
      <c r="T339">
        <v>6429</v>
      </c>
    </row>
    <row r="340" spans="1:20" x14ac:dyDescent="0.2">
      <c r="A340">
        <v>22</v>
      </c>
      <c r="B340" t="s">
        <v>151</v>
      </c>
      <c r="C340" t="s">
        <v>152</v>
      </c>
      <c r="D340" t="s">
        <v>153</v>
      </c>
      <c r="E340" t="s">
        <v>154</v>
      </c>
      <c r="F340" t="s">
        <v>155</v>
      </c>
      <c r="G340" t="s">
        <v>156</v>
      </c>
      <c r="H340" t="s">
        <v>178</v>
      </c>
      <c r="I340" t="s">
        <v>166</v>
      </c>
      <c r="J340" t="s">
        <v>179</v>
      </c>
      <c r="K340" t="s">
        <v>160</v>
      </c>
      <c r="L340">
        <v>1</v>
      </c>
      <c r="M340" t="s">
        <v>174</v>
      </c>
      <c r="N340" t="s">
        <v>162</v>
      </c>
      <c r="O340" t="s">
        <v>214</v>
      </c>
      <c r="P340" t="s">
        <v>215</v>
      </c>
      <c r="Q340">
        <v>2025</v>
      </c>
      <c r="R340">
        <v>1</v>
      </c>
      <c r="S340" t="b">
        <v>0</v>
      </c>
      <c r="T340">
        <v>292437</v>
      </c>
    </row>
    <row r="341" spans="1:20" x14ac:dyDescent="0.2">
      <c r="A341">
        <v>23</v>
      </c>
      <c r="B341" t="s">
        <v>151</v>
      </c>
      <c r="C341" t="s">
        <v>152</v>
      </c>
      <c r="D341" t="s">
        <v>153</v>
      </c>
      <c r="E341" t="s">
        <v>154</v>
      </c>
      <c r="F341" t="s">
        <v>155</v>
      </c>
      <c r="G341" t="s">
        <v>156</v>
      </c>
      <c r="H341" t="s">
        <v>178</v>
      </c>
      <c r="I341" t="s">
        <v>167</v>
      </c>
      <c r="J341" t="s">
        <v>179</v>
      </c>
      <c r="K341" t="s">
        <v>160</v>
      </c>
      <c r="L341">
        <v>1</v>
      </c>
      <c r="M341" t="s">
        <v>174</v>
      </c>
      <c r="N341" t="s">
        <v>162</v>
      </c>
      <c r="O341" t="s">
        <v>214</v>
      </c>
      <c r="P341" t="s">
        <v>215</v>
      </c>
      <c r="Q341">
        <v>2025</v>
      </c>
      <c r="R341">
        <v>1</v>
      </c>
      <c r="S341" t="b">
        <v>0</v>
      </c>
      <c r="T341">
        <v>102474</v>
      </c>
    </row>
    <row r="342" spans="1:20" x14ac:dyDescent="0.2">
      <c r="A342">
        <v>24</v>
      </c>
      <c r="B342" t="s">
        <v>151</v>
      </c>
      <c r="C342" t="s">
        <v>152</v>
      </c>
      <c r="D342" t="s">
        <v>153</v>
      </c>
      <c r="E342" t="s">
        <v>154</v>
      </c>
      <c r="F342" t="s">
        <v>155</v>
      </c>
      <c r="G342" t="s">
        <v>156</v>
      </c>
      <c r="H342" t="s">
        <v>178</v>
      </c>
      <c r="I342" t="s">
        <v>168</v>
      </c>
      <c r="J342" t="s">
        <v>179</v>
      </c>
      <c r="K342" t="s">
        <v>160</v>
      </c>
      <c r="L342">
        <v>1</v>
      </c>
      <c r="M342" t="s">
        <v>174</v>
      </c>
      <c r="N342" t="s">
        <v>162</v>
      </c>
      <c r="O342" t="s">
        <v>214</v>
      </c>
      <c r="P342" t="s">
        <v>215</v>
      </c>
      <c r="Q342">
        <v>2025</v>
      </c>
      <c r="R342">
        <v>1</v>
      </c>
      <c r="S342" t="b">
        <v>0</v>
      </c>
      <c r="T342">
        <v>23895</v>
      </c>
    </row>
    <row r="343" spans="1:20" x14ac:dyDescent="0.2">
      <c r="A343">
        <v>25</v>
      </c>
      <c r="B343" t="s">
        <v>151</v>
      </c>
      <c r="C343" t="s">
        <v>152</v>
      </c>
      <c r="D343" t="s">
        <v>153</v>
      </c>
      <c r="E343" t="s">
        <v>154</v>
      </c>
      <c r="F343" t="s">
        <v>155</v>
      </c>
      <c r="G343" t="s">
        <v>156</v>
      </c>
      <c r="H343" t="s">
        <v>180</v>
      </c>
      <c r="I343" t="s">
        <v>169</v>
      </c>
      <c r="J343" t="s">
        <v>179</v>
      </c>
      <c r="K343" t="s">
        <v>160</v>
      </c>
      <c r="L343">
        <v>1</v>
      </c>
      <c r="M343" t="s">
        <v>174</v>
      </c>
      <c r="N343" t="s">
        <v>162</v>
      </c>
      <c r="O343" t="s">
        <v>214</v>
      </c>
      <c r="P343" t="s">
        <v>215</v>
      </c>
      <c r="Q343">
        <v>2025</v>
      </c>
      <c r="R343">
        <v>1</v>
      </c>
      <c r="S343" t="b">
        <v>0</v>
      </c>
      <c r="T343">
        <v>460184</v>
      </c>
    </row>
    <row r="344" spans="1:20" x14ac:dyDescent="0.2">
      <c r="A344">
        <v>27</v>
      </c>
      <c r="B344" t="s">
        <v>151</v>
      </c>
      <c r="C344" t="s">
        <v>152</v>
      </c>
      <c r="D344" t="s">
        <v>153</v>
      </c>
      <c r="E344" t="s">
        <v>154</v>
      </c>
      <c r="F344" t="s">
        <v>155</v>
      </c>
      <c r="G344" t="s">
        <v>156</v>
      </c>
      <c r="H344" t="s">
        <v>181</v>
      </c>
      <c r="I344" t="s">
        <v>158</v>
      </c>
      <c r="J344" t="s">
        <v>182</v>
      </c>
      <c r="K344" t="s">
        <v>160</v>
      </c>
      <c r="L344">
        <v>1</v>
      </c>
      <c r="M344" t="s">
        <v>174</v>
      </c>
      <c r="N344" t="s">
        <v>162</v>
      </c>
      <c r="O344" t="s">
        <v>214</v>
      </c>
      <c r="P344" t="s">
        <v>215</v>
      </c>
      <c r="Q344">
        <v>2025</v>
      </c>
      <c r="R344">
        <v>1</v>
      </c>
      <c r="S344" t="b">
        <v>0</v>
      </c>
      <c r="T344">
        <v>0</v>
      </c>
    </row>
    <row r="345" spans="1:20" x14ac:dyDescent="0.2">
      <c r="A345">
        <v>28</v>
      </c>
      <c r="B345" t="s">
        <v>151</v>
      </c>
      <c r="C345" t="s">
        <v>152</v>
      </c>
      <c r="D345" t="s">
        <v>153</v>
      </c>
      <c r="E345" t="s">
        <v>154</v>
      </c>
      <c r="F345" t="s">
        <v>155</v>
      </c>
      <c r="G345" t="s">
        <v>156</v>
      </c>
      <c r="H345" t="s">
        <v>181</v>
      </c>
      <c r="I345" t="s">
        <v>165</v>
      </c>
      <c r="J345" t="s">
        <v>182</v>
      </c>
      <c r="K345" t="s">
        <v>160</v>
      </c>
      <c r="L345">
        <v>1</v>
      </c>
      <c r="M345" t="s">
        <v>174</v>
      </c>
      <c r="N345" t="s">
        <v>162</v>
      </c>
      <c r="O345" t="s">
        <v>214</v>
      </c>
      <c r="P345" t="s">
        <v>215</v>
      </c>
      <c r="Q345">
        <v>2025</v>
      </c>
      <c r="R345">
        <v>1</v>
      </c>
      <c r="S345" t="b">
        <v>0</v>
      </c>
      <c r="T345">
        <v>27455</v>
      </c>
    </row>
    <row r="346" spans="1:20" x14ac:dyDescent="0.2">
      <c r="A346">
        <v>29</v>
      </c>
      <c r="B346" t="s">
        <v>151</v>
      </c>
      <c r="C346" t="s">
        <v>152</v>
      </c>
      <c r="D346" t="s">
        <v>153</v>
      </c>
      <c r="E346" t="s">
        <v>154</v>
      </c>
      <c r="F346" t="s">
        <v>155</v>
      </c>
      <c r="G346" t="s">
        <v>156</v>
      </c>
      <c r="H346" t="s">
        <v>181</v>
      </c>
      <c r="I346" t="s">
        <v>166</v>
      </c>
      <c r="J346" t="s">
        <v>182</v>
      </c>
      <c r="K346" t="s">
        <v>160</v>
      </c>
      <c r="L346">
        <v>1</v>
      </c>
      <c r="M346" t="s">
        <v>174</v>
      </c>
      <c r="N346" t="s">
        <v>162</v>
      </c>
      <c r="O346" t="s">
        <v>214</v>
      </c>
      <c r="P346" t="s">
        <v>215</v>
      </c>
      <c r="Q346">
        <v>2025</v>
      </c>
      <c r="R346">
        <v>1</v>
      </c>
      <c r="S346" t="b">
        <v>0</v>
      </c>
      <c r="T346">
        <v>328859</v>
      </c>
    </row>
    <row r="347" spans="1:20" x14ac:dyDescent="0.2">
      <c r="A347">
        <v>30</v>
      </c>
      <c r="B347" t="s">
        <v>151</v>
      </c>
      <c r="C347" t="s">
        <v>152</v>
      </c>
      <c r="D347" t="s">
        <v>153</v>
      </c>
      <c r="E347" t="s">
        <v>154</v>
      </c>
      <c r="F347" t="s">
        <v>155</v>
      </c>
      <c r="G347" t="s">
        <v>156</v>
      </c>
      <c r="H347" t="s">
        <v>181</v>
      </c>
      <c r="I347" t="s">
        <v>167</v>
      </c>
      <c r="J347" t="s">
        <v>182</v>
      </c>
      <c r="K347" t="s">
        <v>160</v>
      </c>
      <c r="L347">
        <v>1</v>
      </c>
      <c r="M347" t="s">
        <v>174</v>
      </c>
      <c r="N347" t="s">
        <v>162</v>
      </c>
      <c r="O347" t="s">
        <v>214</v>
      </c>
      <c r="P347" t="s">
        <v>215</v>
      </c>
      <c r="Q347">
        <v>2025</v>
      </c>
      <c r="R347">
        <v>1</v>
      </c>
      <c r="S347" t="b">
        <v>0</v>
      </c>
      <c r="T347">
        <v>183166</v>
      </c>
    </row>
    <row r="348" spans="1:20" x14ac:dyDescent="0.2">
      <c r="A348">
        <v>31</v>
      </c>
      <c r="B348" t="s">
        <v>151</v>
      </c>
      <c r="C348" t="s">
        <v>152</v>
      </c>
      <c r="D348" t="s">
        <v>153</v>
      </c>
      <c r="E348" t="s">
        <v>154</v>
      </c>
      <c r="F348" t="s">
        <v>155</v>
      </c>
      <c r="G348" t="s">
        <v>156</v>
      </c>
      <c r="H348" t="s">
        <v>181</v>
      </c>
      <c r="I348" t="s">
        <v>168</v>
      </c>
      <c r="J348" t="s">
        <v>182</v>
      </c>
      <c r="K348" t="s">
        <v>160</v>
      </c>
      <c r="L348">
        <v>1</v>
      </c>
      <c r="M348" t="s">
        <v>174</v>
      </c>
      <c r="N348" t="s">
        <v>162</v>
      </c>
      <c r="O348" t="s">
        <v>214</v>
      </c>
      <c r="P348" t="s">
        <v>215</v>
      </c>
      <c r="Q348">
        <v>2025</v>
      </c>
      <c r="R348">
        <v>1</v>
      </c>
      <c r="S348" t="b">
        <v>0</v>
      </c>
      <c r="T348">
        <v>78257</v>
      </c>
    </row>
    <row r="349" spans="1:20" x14ac:dyDescent="0.2">
      <c r="A349">
        <v>32</v>
      </c>
      <c r="B349" t="s">
        <v>151</v>
      </c>
      <c r="C349" t="s">
        <v>152</v>
      </c>
      <c r="D349" t="s">
        <v>153</v>
      </c>
      <c r="E349" t="s">
        <v>154</v>
      </c>
      <c r="F349" t="s">
        <v>155</v>
      </c>
      <c r="G349" t="s">
        <v>156</v>
      </c>
      <c r="H349" t="s">
        <v>183</v>
      </c>
      <c r="I349" t="s">
        <v>169</v>
      </c>
      <c r="J349" t="s">
        <v>182</v>
      </c>
      <c r="K349" t="s">
        <v>160</v>
      </c>
      <c r="L349">
        <v>1</v>
      </c>
      <c r="M349" t="s">
        <v>174</v>
      </c>
      <c r="N349" t="s">
        <v>162</v>
      </c>
      <c r="O349" t="s">
        <v>214</v>
      </c>
      <c r="P349" t="s">
        <v>215</v>
      </c>
      <c r="Q349">
        <v>2025</v>
      </c>
      <c r="R349">
        <v>1</v>
      </c>
      <c r="S349" t="b">
        <v>0</v>
      </c>
      <c r="T349">
        <v>971273</v>
      </c>
    </row>
    <row r="350" spans="1:20" x14ac:dyDescent="0.2">
      <c r="A350">
        <v>33</v>
      </c>
      <c r="B350" t="s">
        <v>151</v>
      </c>
      <c r="C350" t="s">
        <v>152</v>
      </c>
      <c r="D350" t="s">
        <v>153</v>
      </c>
      <c r="E350" t="s">
        <v>154</v>
      </c>
      <c r="F350" t="s">
        <v>155</v>
      </c>
      <c r="G350" t="s">
        <v>156</v>
      </c>
      <c r="H350" t="s">
        <v>184</v>
      </c>
      <c r="I350" t="s">
        <v>158</v>
      </c>
      <c r="J350" t="s">
        <v>185</v>
      </c>
      <c r="K350" t="s">
        <v>160</v>
      </c>
      <c r="L350">
        <v>1</v>
      </c>
      <c r="M350" t="s">
        <v>174</v>
      </c>
      <c r="N350" t="s">
        <v>162</v>
      </c>
      <c r="O350" t="s">
        <v>214</v>
      </c>
      <c r="P350" t="s">
        <v>215</v>
      </c>
      <c r="Q350">
        <v>2025</v>
      </c>
      <c r="R350">
        <v>1</v>
      </c>
      <c r="S350" t="b">
        <v>0</v>
      </c>
      <c r="T350">
        <v>910304</v>
      </c>
    </row>
    <row r="351" spans="1:20" x14ac:dyDescent="0.2">
      <c r="A351">
        <v>34</v>
      </c>
      <c r="B351" t="s">
        <v>151</v>
      </c>
      <c r="C351" t="s">
        <v>152</v>
      </c>
      <c r="D351" t="s">
        <v>153</v>
      </c>
      <c r="E351" t="s">
        <v>154</v>
      </c>
      <c r="F351" t="s">
        <v>155</v>
      </c>
      <c r="G351" t="s">
        <v>156</v>
      </c>
      <c r="H351" t="s">
        <v>184</v>
      </c>
      <c r="I351" t="s">
        <v>165</v>
      </c>
      <c r="J351" t="s">
        <v>185</v>
      </c>
      <c r="K351" t="s">
        <v>160</v>
      </c>
      <c r="L351">
        <v>1</v>
      </c>
      <c r="M351" t="s">
        <v>174</v>
      </c>
      <c r="N351" t="s">
        <v>162</v>
      </c>
      <c r="O351" t="s">
        <v>214</v>
      </c>
      <c r="P351" t="s">
        <v>215</v>
      </c>
      <c r="Q351">
        <v>2025</v>
      </c>
      <c r="R351">
        <v>1</v>
      </c>
      <c r="S351" t="b">
        <v>0</v>
      </c>
      <c r="T351">
        <v>881977</v>
      </c>
    </row>
    <row r="352" spans="1:20" x14ac:dyDescent="0.2">
      <c r="A352">
        <v>35</v>
      </c>
      <c r="B352" t="s">
        <v>151</v>
      </c>
      <c r="C352" t="s">
        <v>152</v>
      </c>
      <c r="D352" t="s">
        <v>153</v>
      </c>
      <c r="E352" t="s">
        <v>154</v>
      </c>
      <c r="F352" t="s">
        <v>155</v>
      </c>
      <c r="G352" t="s">
        <v>156</v>
      </c>
      <c r="H352" t="s">
        <v>184</v>
      </c>
      <c r="I352" t="s">
        <v>166</v>
      </c>
      <c r="J352" t="s">
        <v>185</v>
      </c>
      <c r="K352" t="s">
        <v>160</v>
      </c>
      <c r="L352">
        <v>1</v>
      </c>
      <c r="M352" t="s">
        <v>174</v>
      </c>
      <c r="N352" t="s">
        <v>162</v>
      </c>
      <c r="O352" t="s">
        <v>214</v>
      </c>
      <c r="P352" t="s">
        <v>215</v>
      </c>
      <c r="Q352">
        <v>2025</v>
      </c>
      <c r="R352">
        <v>1</v>
      </c>
      <c r="S352" t="b">
        <v>0</v>
      </c>
      <c r="T352">
        <v>2660299</v>
      </c>
    </row>
    <row r="353" spans="1:20" x14ac:dyDescent="0.2">
      <c r="A353">
        <v>36</v>
      </c>
      <c r="B353" t="s">
        <v>151</v>
      </c>
      <c r="C353" t="s">
        <v>152</v>
      </c>
      <c r="D353" t="s">
        <v>153</v>
      </c>
      <c r="E353" t="s">
        <v>154</v>
      </c>
      <c r="F353" t="s">
        <v>155</v>
      </c>
      <c r="G353" t="s">
        <v>156</v>
      </c>
      <c r="H353" t="s">
        <v>184</v>
      </c>
      <c r="I353" t="s">
        <v>167</v>
      </c>
      <c r="J353" t="s">
        <v>185</v>
      </c>
      <c r="K353" t="s">
        <v>160</v>
      </c>
      <c r="L353">
        <v>1</v>
      </c>
      <c r="M353" t="s">
        <v>174</v>
      </c>
      <c r="N353" t="s">
        <v>162</v>
      </c>
      <c r="O353" t="s">
        <v>214</v>
      </c>
      <c r="P353" t="s">
        <v>215</v>
      </c>
      <c r="Q353">
        <v>2025</v>
      </c>
      <c r="R353">
        <v>1</v>
      </c>
      <c r="S353" t="b">
        <v>0</v>
      </c>
      <c r="T353">
        <v>1600825</v>
      </c>
    </row>
    <row r="354" spans="1:20" x14ac:dyDescent="0.2">
      <c r="A354">
        <v>37</v>
      </c>
      <c r="B354" t="s">
        <v>151</v>
      </c>
      <c r="C354" t="s">
        <v>152</v>
      </c>
      <c r="D354" t="s">
        <v>153</v>
      </c>
      <c r="E354" t="s">
        <v>154</v>
      </c>
      <c r="F354" t="s">
        <v>155</v>
      </c>
      <c r="G354" t="s">
        <v>156</v>
      </c>
      <c r="H354" t="s">
        <v>184</v>
      </c>
      <c r="I354" t="s">
        <v>168</v>
      </c>
      <c r="J354" t="s">
        <v>185</v>
      </c>
      <c r="K354" t="s">
        <v>160</v>
      </c>
      <c r="L354">
        <v>1</v>
      </c>
      <c r="M354" t="s">
        <v>174</v>
      </c>
      <c r="N354" t="s">
        <v>162</v>
      </c>
      <c r="O354" t="s">
        <v>214</v>
      </c>
      <c r="P354" t="s">
        <v>215</v>
      </c>
      <c r="Q354">
        <v>2025</v>
      </c>
      <c r="R354">
        <v>1</v>
      </c>
      <c r="S354" t="b">
        <v>0</v>
      </c>
      <c r="T354">
        <v>447235</v>
      </c>
    </row>
    <row r="355" spans="1:20" x14ac:dyDescent="0.2">
      <c r="A355">
        <v>38</v>
      </c>
      <c r="B355" t="s">
        <v>151</v>
      </c>
      <c r="C355" t="s">
        <v>152</v>
      </c>
      <c r="D355" t="s">
        <v>153</v>
      </c>
      <c r="E355" t="s">
        <v>154</v>
      </c>
      <c r="F355" t="s">
        <v>155</v>
      </c>
      <c r="G355" t="s">
        <v>156</v>
      </c>
      <c r="H355" t="s">
        <v>186</v>
      </c>
      <c r="I355" t="s">
        <v>169</v>
      </c>
      <c r="J355" t="s">
        <v>185</v>
      </c>
      <c r="K355" t="s">
        <v>160</v>
      </c>
      <c r="L355">
        <v>1</v>
      </c>
      <c r="M355" t="s">
        <v>174</v>
      </c>
      <c r="N355" t="s">
        <v>162</v>
      </c>
      <c r="O355" t="s">
        <v>214</v>
      </c>
      <c r="P355" t="s">
        <v>215</v>
      </c>
      <c r="Q355">
        <v>2025</v>
      </c>
      <c r="R355">
        <v>1</v>
      </c>
      <c r="S355" t="b">
        <v>0</v>
      </c>
      <c r="T355">
        <v>4856432</v>
      </c>
    </row>
    <row r="356" spans="1:20" x14ac:dyDescent="0.2">
      <c r="A356">
        <v>39</v>
      </c>
      <c r="B356" t="s">
        <v>151</v>
      </c>
      <c r="C356" t="s">
        <v>152</v>
      </c>
      <c r="D356" t="s">
        <v>153</v>
      </c>
      <c r="E356" t="s">
        <v>154</v>
      </c>
      <c r="F356" t="s">
        <v>155</v>
      </c>
      <c r="G356" t="s">
        <v>156</v>
      </c>
      <c r="H356" t="s">
        <v>187</v>
      </c>
      <c r="I356" t="s">
        <v>158</v>
      </c>
      <c r="J356" t="s">
        <v>188</v>
      </c>
      <c r="K356" t="s">
        <v>160</v>
      </c>
      <c r="L356">
        <v>1</v>
      </c>
      <c r="M356" t="s">
        <v>189</v>
      </c>
      <c r="N356" t="s">
        <v>162</v>
      </c>
      <c r="O356" t="s">
        <v>214</v>
      </c>
      <c r="P356" t="s">
        <v>215</v>
      </c>
      <c r="Q356">
        <v>2025</v>
      </c>
      <c r="R356">
        <v>1</v>
      </c>
      <c r="S356" t="b">
        <v>0</v>
      </c>
      <c r="T356">
        <v>59722673</v>
      </c>
    </row>
    <row r="357" spans="1:20" x14ac:dyDescent="0.2">
      <c r="A357">
        <v>40</v>
      </c>
      <c r="B357" t="s">
        <v>151</v>
      </c>
      <c r="C357" t="s">
        <v>152</v>
      </c>
      <c r="D357" t="s">
        <v>153</v>
      </c>
      <c r="E357" t="s">
        <v>154</v>
      </c>
      <c r="F357" t="s">
        <v>155</v>
      </c>
      <c r="G357" t="s">
        <v>156</v>
      </c>
      <c r="H357" t="s">
        <v>187</v>
      </c>
      <c r="I357" t="s">
        <v>165</v>
      </c>
      <c r="J357" t="s">
        <v>188</v>
      </c>
      <c r="K357" t="s">
        <v>160</v>
      </c>
      <c r="L357">
        <v>1</v>
      </c>
      <c r="M357" t="s">
        <v>189</v>
      </c>
      <c r="N357" t="s">
        <v>162</v>
      </c>
      <c r="O357" t="s">
        <v>214</v>
      </c>
      <c r="P357" t="s">
        <v>215</v>
      </c>
      <c r="Q357">
        <v>2025</v>
      </c>
      <c r="R357">
        <v>1</v>
      </c>
      <c r="S357" t="b">
        <v>0</v>
      </c>
      <c r="T357">
        <v>44070253</v>
      </c>
    </row>
    <row r="358" spans="1:20" x14ac:dyDescent="0.2">
      <c r="A358">
        <v>41</v>
      </c>
      <c r="B358" t="s">
        <v>151</v>
      </c>
      <c r="C358" t="s">
        <v>152</v>
      </c>
      <c r="D358" t="s">
        <v>153</v>
      </c>
      <c r="E358" t="s">
        <v>154</v>
      </c>
      <c r="F358" t="s">
        <v>155</v>
      </c>
      <c r="G358" t="s">
        <v>156</v>
      </c>
      <c r="H358" t="s">
        <v>187</v>
      </c>
      <c r="I358" t="s">
        <v>166</v>
      </c>
      <c r="J358" t="s">
        <v>188</v>
      </c>
      <c r="K358" t="s">
        <v>160</v>
      </c>
      <c r="L358">
        <v>1</v>
      </c>
      <c r="M358" t="s">
        <v>189</v>
      </c>
      <c r="N358" t="s">
        <v>162</v>
      </c>
      <c r="O358" t="s">
        <v>214</v>
      </c>
      <c r="P358" t="s">
        <v>215</v>
      </c>
      <c r="Q358">
        <v>2025</v>
      </c>
      <c r="R358">
        <v>1</v>
      </c>
      <c r="S358" t="b">
        <v>0</v>
      </c>
      <c r="T358">
        <v>82903139</v>
      </c>
    </row>
    <row r="359" spans="1:20" x14ac:dyDescent="0.2">
      <c r="A359">
        <v>42</v>
      </c>
      <c r="B359" t="s">
        <v>151</v>
      </c>
      <c r="C359" t="s">
        <v>152</v>
      </c>
      <c r="D359" t="s">
        <v>153</v>
      </c>
      <c r="E359" t="s">
        <v>154</v>
      </c>
      <c r="F359" t="s">
        <v>155</v>
      </c>
      <c r="G359" t="s">
        <v>156</v>
      </c>
      <c r="H359" t="s">
        <v>187</v>
      </c>
      <c r="I359" t="s">
        <v>167</v>
      </c>
      <c r="J359" t="s">
        <v>188</v>
      </c>
      <c r="K359" t="s">
        <v>160</v>
      </c>
      <c r="L359">
        <v>1</v>
      </c>
      <c r="M359" t="s">
        <v>189</v>
      </c>
      <c r="N359" t="s">
        <v>162</v>
      </c>
      <c r="O359" t="s">
        <v>214</v>
      </c>
      <c r="P359" t="s">
        <v>215</v>
      </c>
      <c r="Q359">
        <v>2025</v>
      </c>
      <c r="R359">
        <v>1</v>
      </c>
      <c r="S359" t="b">
        <v>0</v>
      </c>
      <c r="T359">
        <v>52364975</v>
      </c>
    </row>
    <row r="360" spans="1:20" x14ac:dyDescent="0.2">
      <c r="A360">
        <v>43</v>
      </c>
      <c r="B360" t="s">
        <v>151</v>
      </c>
      <c r="C360" t="s">
        <v>152</v>
      </c>
      <c r="D360" t="s">
        <v>153</v>
      </c>
      <c r="E360" t="s">
        <v>154</v>
      </c>
      <c r="F360" t="s">
        <v>155</v>
      </c>
      <c r="G360" t="s">
        <v>156</v>
      </c>
      <c r="H360" t="s">
        <v>187</v>
      </c>
      <c r="I360" t="s">
        <v>168</v>
      </c>
      <c r="J360" t="s">
        <v>188</v>
      </c>
      <c r="K360" t="s">
        <v>160</v>
      </c>
      <c r="L360">
        <v>1</v>
      </c>
      <c r="M360" t="s">
        <v>189</v>
      </c>
      <c r="N360" t="s">
        <v>162</v>
      </c>
      <c r="O360" t="s">
        <v>214</v>
      </c>
      <c r="P360" t="s">
        <v>215</v>
      </c>
      <c r="Q360">
        <v>2025</v>
      </c>
      <c r="R360">
        <v>1</v>
      </c>
      <c r="S360" t="b">
        <v>0</v>
      </c>
      <c r="T360">
        <v>17658986</v>
      </c>
    </row>
    <row r="361" spans="1:20" x14ac:dyDescent="0.2">
      <c r="A361">
        <v>44</v>
      </c>
      <c r="B361" t="s">
        <v>151</v>
      </c>
      <c r="C361" t="s">
        <v>152</v>
      </c>
      <c r="D361" t="s">
        <v>153</v>
      </c>
      <c r="E361" t="s">
        <v>154</v>
      </c>
      <c r="F361" t="s">
        <v>155</v>
      </c>
      <c r="G361" t="s">
        <v>156</v>
      </c>
      <c r="H361" t="s">
        <v>190</v>
      </c>
      <c r="I361" t="s">
        <v>169</v>
      </c>
      <c r="J361" t="s">
        <v>188</v>
      </c>
      <c r="K361" t="s">
        <v>160</v>
      </c>
      <c r="L361">
        <v>1</v>
      </c>
      <c r="M361" t="s">
        <v>189</v>
      </c>
      <c r="N361" t="s">
        <v>162</v>
      </c>
      <c r="O361" t="s">
        <v>214</v>
      </c>
      <c r="P361" t="s">
        <v>215</v>
      </c>
      <c r="Q361">
        <v>2025</v>
      </c>
      <c r="R361">
        <v>1</v>
      </c>
      <c r="S361" t="b">
        <v>0</v>
      </c>
      <c r="T361">
        <v>132254555</v>
      </c>
    </row>
    <row r="362" spans="1:20" x14ac:dyDescent="0.2">
      <c r="A362">
        <v>45</v>
      </c>
      <c r="B362" t="s">
        <v>151</v>
      </c>
      <c r="C362" t="s">
        <v>152</v>
      </c>
      <c r="D362" t="s">
        <v>153</v>
      </c>
      <c r="E362" t="s">
        <v>154</v>
      </c>
      <c r="F362" t="s">
        <v>155</v>
      </c>
      <c r="G362" t="s">
        <v>156</v>
      </c>
      <c r="H362" t="s">
        <v>191</v>
      </c>
      <c r="I362" t="s">
        <v>158</v>
      </c>
      <c r="J362" t="s">
        <v>192</v>
      </c>
      <c r="K362" t="s">
        <v>160</v>
      </c>
      <c r="L362">
        <v>1</v>
      </c>
      <c r="M362" t="s">
        <v>189</v>
      </c>
      <c r="N362" t="s">
        <v>162</v>
      </c>
      <c r="O362" t="s">
        <v>214</v>
      </c>
      <c r="P362" t="s">
        <v>215</v>
      </c>
      <c r="Q362">
        <v>2025</v>
      </c>
      <c r="R362">
        <v>1</v>
      </c>
      <c r="S362" t="b">
        <v>0</v>
      </c>
      <c r="T362">
        <v>0</v>
      </c>
    </row>
    <row r="363" spans="1:20" x14ac:dyDescent="0.2">
      <c r="A363">
        <v>46</v>
      </c>
      <c r="B363" t="s">
        <v>151</v>
      </c>
      <c r="C363" t="s">
        <v>152</v>
      </c>
      <c r="D363" t="s">
        <v>153</v>
      </c>
      <c r="E363" t="s">
        <v>154</v>
      </c>
      <c r="F363" t="s">
        <v>155</v>
      </c>
      <c r="G363" t="s">
        <v>156</v>
      </c>
      <c r="H363" t="s">
        <v>191</v>
      </c>
      <c r="I363" t="s">
        <v>165</v>
      </c>
      <c r="J363" t="s">
        <v>192</v>
      </c>
      <c r="K363" t="s">
        <v>160</v>
      </c>
      <c r="L363">
        <v>1</v>
      </c>
      <c r="M363" t="s">
        <v>189</v>
      </c>
      <c r="N363" t="s">
        <v>162</v>
      </c>
      <c r="O363" t="s">
        <v>214</v>
      </c>
      <c r="P363" t="s">
        <v>215</v>
      </c>
      <c r="Q363">
        <v>2025</v>
      </c>
      <c r="R363">
        <v>1</v>
      </c>
      <c r="S363" t="b">
        <v>0</v>
      </c>
      <c r="T363">
        <v>367511</v>
      </c>
    </row>
    <row r="364" spans="1:20" x14ac:dyDescent="0.2">
      <c r="A364">
        <v>47</v>
      </c>
      <c r="B364" t="s">
        <v>151</v>
      </c>
      <c r="C364" t="s">
        <v>152</v>
      </c>
      <c r="D364" t="s">
        <v>153</v>
      </c>
      <c r="E364" t="s">
        <v>154</v>
      </c>
      <c r="F364" t="s">
        <v>155</v>
      </c>
      <c r="G364" t="s">
        <v>156</v>
      </c>
      <c r="H364" t="s">
        <v>191</v>
      </c>
      <c r="I364" t="s">
        <v>166</v>
      </c>
      <c r="J364" t="s">
        <v>192</v>
      </c>
      <c r="K364" t="s">
        <v>160</v>
      </c>
      <c r="L364">
        <v>1</v>
      </c>
      <c r="M364" t="s">
        <v>189</v>
      </c>
      <c r="N364" t="s">
        <v>162</v>
      </c>
      <c r="O364" t="s">
        <v>214</v>
      </c>
      <c r="P364" t="s">
        <v>215</v>
      </c>
      <c r="Q364">
        <v>2025</v>
      </c>
      <c r="R364">
        <v>1</v>
      </c>
      <c r="S364" t="b">
        <v>0</v>
      </c>
      <c r="T364">
        <v>17232806</v>
      </c>
    </row>
    <row r="365" spans="1:20" x14ac:dyDescent="0.2">
      <c r="A365">
        <v>48</v>
      </c>
      <c r="B365" t="s">
        <v>151</v>
      </c>
      <c r="C365" t="s">
        <v>152</v>
      </c>
      <c r="D365" t="s">
        <v>153</v>
      </c>
      <c r="E365" t="s">
        <v>154</v>
      </c>
      <c r="F365" t="s">
        <v>155</v>
      </c>
      <c r="G365" t="s">
        <v>156</v>
      </c>
      <c r="H365" t="s">
        <v>191</v>
      </c>
      <c r="I365" t="s">
        <v>167</v>
      </c>
      <c r="J365" t="s">
        <v>192</v>
      </c>
      <c r="K365" t="s">
        <v>160</v>
      </c>
      <c r="L365">
        <v>1</v>
      </c>
      <c r="M365" t="s">
        <v>189</v>
      </c>
      <c r="N365" t="s">
        <v>162</v>
      </c>
      <c r="O365" t="s">
        <v>214</v>
      </c>
      <c r="P365" t="s">
        <v>215</v>
      </c>
      <c r="Q365">
        <v>2025</v>
      </c>
      <c r="R365">
        <v>1</v>
      </c>
      <c r="S365" t="b">
        <v>0</v>
      </c>
      <c r="T365">
        <v>6126660</v>
      </c>
    </row>
    <row r="366" spans="1:20" x14ac:dyDescent="0.2">
      <c r="A366">
        <v>49</v>
      </c>
      <c r="B366" t="s">
        <v>151</v>
      </c>
      <c r="C366" t="s">
        <v>152</v>
      </c>
      <c r="D366" t="s">
        <v>153</v>
      </c>
      <c r="E366" t="s">
        <v>154</v>
      </c>
      <c r="F366" t="s">
        <v>155</v>
      </c>
      <c r="G366" t="s">
        <v>156</v>
      </c>
      <c r="H366" t="s">
        <v>191</v>
      </c>
      <c r="I366" t="s">
        <v>168</v>
      </c>
      <c r="J366" t="s">
        <v>192</v>
      </c>
      <c r="K366" t="s">
        <v>160</v>
      </c>
      <c r="L366">
        <v>1</v>
      </c>
      <c r="M366" t="s">
        <v>189</v>
      </c>
      <c r="N366" t="s">
        <v>162</v>
      </c>
      <c r="O366" t="s">
        <v>214</v>
      </c>
      <c r="P366" t="s">
        <v>215</v>
      </c>
      <c r="Q366">
        <v>2025</v>
      </c>
      <c r="R366">
        <v>1</v>
      </c>
      <c r="S366" t="b">
        <v>0</v>
      </c>
      <c r="T366">
        <v>1612616</v>
      </c>
    </row>
    <row r="367" spans="1:20" x14ac:dyDescent="0.2">
      <c r="A367">
        <v>50</v>
      </c>
      <c r="B367" t="s">
        <v>151</v>
      </c>
      <c r="C367" t="s">
        <v>152</v>
      </c>
      <c r="D367" t="s">
        <v>153</v>
      </c>
      <c r="E367" t="s">
        <v>154</v>
      </c>
      <c r="F367" t="s">
        <v>155</v>
      </c>
      <c r="G367" t="s">
        <v>156</v>
      </c>
      <c r="H367" t="s">
        <v>193</v>
      </c>
      <c r="I367" t="s">
        <v>169</v>
      </c>
      <c r="J367" t="s">
        <v>192</v>
      </c>
      <c r="K367" t="s">
        <v>160</v>
      </c>
      <c r="L367">
        <v>1</v>
      </c>
      <c r="M367" t="s">
        <v>189</v>
      </c>
      <c r="N367" t="s">
        <v>162</v>
      </c>
      <c r="O367" t="s">
        <v>214</v>
      </c>
      <c r="P367" t="s">
        <v>215</v>
      </c>
      <c r="Q367">
        <v>2025</v>
      </c>
      <c r="R367">
        <v>1</v>
      </c>
      <c r="S367" t="b">
        <v>0</v>
      </c>
      <c r="T367">
        <v>26799748</v>
      </c>
    </row>
    <row r="368" spans="1:20" x14ac:dyDescent="0.2">
      <c r="A368">
        <v>51</v>
      </c>
      <c r="B368" t="s">
        <v>151</v>
      </c>
      <c r="C368" t="s">
        <v>152</v>
      </c>
      <c r="D368" t="s">
        <v>153</v>
      </c>
      <c r="E368" t="s">
        <v>154</v>
      </c>
      <c r="F368" t="s">
        <v>155</v>
      </c>
      <c r="G368" t="s">
        <v>156</v>
      </c>
      <c r="H368" t="s">
        <v>194</v>
      </c>
      <c r="I368" t="s">
        <v>158</v>
      </c>
      <c r="J368" t="s">
        <v>195</v>
      </c>
      <c r="K368" t="s">
        <v>160</v>
      </c>
      <c r="L368">
        <v>1</v>
      </c>
      <c r="M368" t="s">
        <v>189</v>
      </c>
      <c r="N368" t="s">
        <v>162</v>
      </c>
      <c r="O368" t="s">
        <v>214</v>
      </c>
      <c r="P368" t="s">
        <v>215</v>
      </c>
      <c r="Q368">
        <v>2025</v>
      </c>
      <c r="R368">
        <v>1</v>
      </c>
      <c r="S368" t="b">
        <v>0</v>
      </c>
      <c r="T368">
        <v>0</v>
      </c>
    </row>
    <row r="369" spans="1:20" x14ac:dyDescent="0.2">
      <c r="A369">
        <v>52</v>
      </c>
      <c r="B369" t="s">
        <v>151</v>
      </c>
      <c r="C369" t="s">
        <v>152</v>
      </c>
      <c r="D369" t="s">
        <v>153</v>
      </c>
      <c r="E369" t="s">
        <v>154</v>
      </c>
      <c r="F369" t="s">
        <v>155</v>
      </c>
      <c r="G369" t="s">
        <v>156</v>
      </c>
      <c r="H369" t="s">
        <v>194</v>
      </c>
      <c r="I369" t="s">
        <v>165</v>
      </c>
      <c r="J369" t="s">
        <v>195</v>
      </c>
      <c r="K369" t="s">
        <v>160</v>
      </c>
      <c r="L369">
        <v>1</v>
      </c>
      <c r="M369" t="s">
        <v>189</v>
      </c>
      <c r="N369" t="s">
        <v>162</v>
      </c>
      <c r="O369" t="s">
        <v>214</v>
      </c>
      <c r="P369" t="s">
        <v>215</v>
      </c>
      <c r="Q369">
        <v>2025</v>
      </c>
      <c r="R369">
        <v>1</v>
      </c>
      <c r="S369" t="b">
        <v>0</v>
      </c>
      <c r="T369">
        <v>974625</v>
      </c>
    </row>
    <row r="370" spans="1:20" x14ac:dyDescent="0.2">
      <c r="A370">
        <v>53</v>
      </c>
      <c r="B370" t="s">
        <v>151</v>
      </c>
      <c r="C370" t="s">
        <v>152</v>
      </c>
      <c r="D370" t="s">
        <v>153</v>
      </c>
      <c r="E370" t="s">
        <v>154</v>
      </c>
      <c r="F370" t="s">
        <v>155</v>
      </c>
      <c r="G370" t="s">
        <v>156</v>
      </c>
      <c r="H370" t="s">
        <v>194</v>
      </c>
      <c r="I370" t="s">
        <v>166</v>
      </c>
      <c r="J370" t="s">
        <v>195</v>
      </c>
      <c r="K370" t="s">
        <v>160</v>
      </c>
      <c r="L370">
        <v>1</v>
      </c>
      <c r="M370" t="s">
        <v>189</v>
      </c>
      <c r="N370" t="s">
        <v>162</v>
      </c>
      <c r="O370" t="s">
        <v>214</v>
      </c>
      <c r="P370" t="s">
        <v>215</v>
      </c>
      <c r="Q370">
        <v>2025</v>
      </c>
      <c r="R370">
        <v>1</v>
      </c>
      <c r="S370" t="b">
        <v>0</v>
      </c>
      <c r="T370">
        <v>16107731</v>
      </c>
    </row>
    <row r="371" spans="1:20" x14ac:dyDescent="0.2">
      <c r="A371">
        <v>54</v>
      </c>
      <c r="B371" t="s">
        <v>151</v>
      </c>
      <c r="C371" t="s">
        <v>152</v>
      </c>
      <c r="D371" t="s">
        <v>153</v>
      </c>
      <c r="E371" t="s">
        <v>154</v>
      </c>
      <c r="F371" t="s">
        <v>155</v>
      </c>
      <c r="G371" t="s">
        <v>156</v>
      </c>
      <c r="H371" t="s">
        <v>194</v>
      </c>
      <c r="I371" t="s">
        <v>167</v>
      </c>
      <c r="J371" t="s">
        <v>195</v>
      </c>
      <c r="K371" t="s">
        <v>160</v>
      </c>
      <c r="L371">
        <v>1</v>
      </c>
      <c r="M371" t="s">
        <v>189</v>
      </c>
      <c r="N371" t="s">
        <v>162</v>
      </c>
      <c r="O371" t="s">
        <v>214</v>
      </c>
      <c r="P371" t="s">
        <v>215</v>
      </c>
      <c r="Q371">
        <v>2025</v>
      </c>
      <c r="R371">
        <v>1</v>
      </c>
      <c r="S371" t="b">
        <v>0</v>
      </c>
      <c r="T371">
        <v>7833523</v>
      </c>
    </row>
    <row r="372" spans="1:20" x14ac:dyDescent="0.2">
      <c r="A372">
        <v>55</v>
      </c>
      <c r="B372" t="s">
        <v>151</v>
      </c>
      <c r="C372" t="s">
        <v>152</v>
      </c>
      <c r="D372" t="s">
        <v>153</v>
      </c>
      <c r="E372" t="s">
        <v>154</v>
      </c>
      <c r="F372" t="s">
        <v>155</v>
      </c>
      <c r="G372" t="s">
        <v>156</v>
      </c>
      <c r="H372" t="s">
        <v>194</v>
      </c>
      <c r="I372" t="s">
        <v>168</v>
      </c>
      <c r="J372" t="s">
        <v>195</v>
      </c>
      <c r="K372" t="s">
        <v>160</v>
      </c>
      <c r="L372">
        <v>1</v>
      </c>
      <c r="M372" t="s">
        <v>189</v>
      </c>
      <c r="N372" t="s">
        <v>162</v>
      </c>
      <c r="O372" t="s">
        <v>214</v>
      </c>
      <c r="P372" t="s">
        <v>215</v>
      </c>
      <c r="Q372">
        <v>2025</v>
      </c>
      <c r="R372">
        <v>1</v>
      </c>
      <c r="S372" t="b">
        <v>0</v>
      </c>
      <c r="T372">
        <v>3593140</v>
      </c>
    </row>
    <row r="373" spans="1:20" x14ac:dyDescent="0.2">
      <c r="A373">
        <v>56</v>
      </c>
      <c r="B373" t="s">
        <v>151</v>
      </c>
      <c r="C373" t="s">
        <v>152</v>
      </c>
      <c r="D373" t="s">
        <v>153</v>
      </c>
      <c r="E373" t="s">
        <v>154</v>
      </c>
      <c r="F373" t="s">
        <v>155</v>
      </c>
      <c r="G373" t="s">
        <v>156</v>
      </c>
      <c r="H373" t="s">
        <v>196</v>
      </c>
      <c r="I373" t="s">
        <v>169</v>
      </c>
      <c r="J373" t="s">
        <v>195</v>
      </c>
      <c r="K373" t="s">
        <v>160</v>
      </c>
      <c r="L373">
        <v>1</v>
      </c>
      <c r="M373" t="s">
        <v>189</v>
      </c>
      <c r="N373" t="s">
        <v>162</v>
      </c>
      <c r="O373" t="s">
        <v>214</v>
      </c>
      <c r="P373" t="s">
        <v>215</v>
      </c>
      <c r="Q373">
        <v>2025</v>
      </c>
      <c r="R373">
        <v>1</v>
      </c>
      <c r="S373" t="b">
        <v>0</v>
      </c>
      <c r="T373">
        <v>50789636</v>
      </c>
    </row>
    <row r="374" spans="1:20" x14ac:dyDescent="0.2">
      <c r="A374">
        <v>57</v>
      </c>
      <c r="B374" t="s">
        <v>151</v>
      </c>
      <c r="C374" t="s">
        <v>152</v>
      </c>
      <c r="D374" t="s">
        <v>153</v>
      </c>
      <c r="E374" t="s">
        <v>154</v>
      </c>
      <c r="F374" t="s">
        <v>155</v>
      </c>
      <c r="G374" t="s">
        <v>156</v>
      </c>
      <c r="H374" t="s">
        <v>197</v>
      </c>
      <c r="I374" t="s">
        <v>158</v>
      </c>
      <c r="J374" t="s">
        <v>198</v>
      </c>
      <c r="K374" t="s">
        <v>160</v>
      </c>
      <c r="L374">
        <v>1</v>
      </c>
      <c r="M374" t="s">
        <v>189</v>
      </c>
      <c r="N374" t="s">
        <v>162</v>
      </c>
      <c r="O374" t="s">
        <v>214</v>
      </c>
      <c r="P374" t="s">
        <v>215</v>
      </c>
      <c r="Q374">
        <v>2025</v>
      </c>
      <c r="R374">
        <v>1</v>
      </c>
      <c r="S374" t="b">
        <v>0</v>
      </c>
      <c r="T374">
        <v>59722673</v>
      </c>
    </row>
    <row r="375" spans="1:20" x14ac:dyDescent="0.2">
      <c r="A375">
        <v>58</v>
      </c>
      <c r="B375" t="s">
        <v>151</v>
      </c>
      <c r="C375" t="s">
        <v>152</v>
      </c>
      <c r="D375" t="s">
        <v>153</v>
      </c>
      <c r="E375" t="s">
        <v>154</v>
      </c>
      <c r="F375" t="s">
        <v>155</v>
      </c>
      <c r="G375" t="s">
        <v>156</v>
      </c>
      <c r="H375" t="s">
        <v>197</v>
      </c>
      <c r="I375" t="s">
        <v>165</v>
      </c>
      <c r="J375" t="s">
        <v>198</v>
      </c>
      <c r="K375" t="s">
        <v>160</v>
      </c>
      <c r="L375">
        <v>1</v>
      </c>
      <c r="M375" t="s">
        <v>189</v>
      </c>
      <c r="N375" t="s">
        <v>162</v>
      </c>
      <c r="O375" t="s">
        <v>214</v>
      </c>
      <c r="P375" t="s">
        <v>215</v>
      </c>
      <c r="Q375">
        <v>2025</v>
      </c>
      <c r="R375">
        <v>1</v>
      </c>
      <c r="S375" t="b">
        <v>0</v>
      </c>
      <c r="T375">
        <v>45412389</v>
      </c>
    </row>
    <row r="376" spans="1:20" x14ac:dyDescent="0.2">
      <c r="A376">
        <v>59</v>
      </c>
      <c r="B376" t="s">
        <v>151</v>
      </c>
      <c r="C376" t="s">
        <v>152</v>
      </c>
      <c r="D376" t="s">
        <v>153</v>
      </c>
      <c r="E376" t="s">
        <v>154</v>
      </c>
      <c r="F376" t="s">
        <v>155</v>
      </c>
      <c r="G376" t="s">
        <v>156</v>
      </c>
      <c r="H376" t="s">
        <v>197</v>
      </c>
      <c r="I376" t="s">
        <v>166</v>
      </c>
      <c r="J376" t="s">
        <v>198</v>
      </c>
      <c r="K376" t="s">
        <v>160</v>
      </c>
      <c r="L376">
        <v>1</v>
      </c>
      <c r="M376" t="s">
        <v>189</v>
      </c>
      <c r="N376" t="s">
        <v>162</v>
      </c>
      <c r="O376" t="s">
        <v>214</v>
      </c>
      <c r="P376" t="s">
        <v>215</v>
      </c>
      <c r="Q376">
        <v>2025</v>
      </c>
      <c r="R376">
        <v>1</v>
      </c>
      <c r="S376" t="b">
        <v>0</v>
      </c>
      <c r="T376">
        <v>116243676</v>
      </c>
    </row>
    <row r="377" spans="1:20" x14ac:dyDescent="0.2">
      <c r="A377">
        <v>60</v>
      </c>
      <c r="B377" t="s">
        <v>151</v>
      </c>
      <c r="C377" t="s">
        <v>152</v>
      </c>
      <c r="D377" t="s">
        <v>153</v>
      </c>
      <c r="E377" t="s">
        <v>154</v>
      </c>
      <c r="F377" t="s">
        <v>155</v>
      </c>
      <c r="G377" t="s">
        <v>156</v>
      </c>
      <c r="H377" t="s">
        <v>197</v>
      </c>
      <c r="I377" t="s">
        <v>167</v>
      </c>
      <c r="J377" t="s">
        <v>198</v>
      </c>
      <c r="K377" t="s">
        <v>160</v>
      </c>
      <c r="L377">
        <v>1</v>
      </c>
      <c r="M377" t="s">
        <v>189</v>
      </c>
      <c r="N377" t="s">
        <v>162</v>
      </c>
      <c r="O377" t="s">
        <v>214</v>
      </c>
      <c r="P377" t="s">
        <v>215</v>
      </c>
      <c r="Q377">
        <v>2025</v>
      </c>
      <c r="R377">
        <v>1</v>
      </c>
      <c r="S377" t="b">
        <v>0</v>
      </c>
      <c r="T377">
        <v>66325158</v>
      </c>
    </row>
    <row r="378" spans="1:20" x14ac:dyDescent="0.2">
      <c r="A378">
        <v>61</v>
      </c>
      <c r="B378" t="s">
        <v>151</v>
      </c>
      <c r="C378" t="s">
        <v>152</v>
      </c>
      <c r="D378" t="s">
        <v>153</v>
      </c>
      <c r="E378" t="s">
        <v>154</v>
      </c>
      <c r="F378" t="s">
        <v>155</v>
      </c>
      <c r="G378" t="s">
        <v>156</v>
      </c>
      <c r="H378" t="s">
        <v>197</v>
      </c>
      <c r="I378" t="s">
        <v>168</v>
      </c>
      <c r="J378" t="s">
        <v>198</v>
      </c>
      <c r="K378" t="s">
        <v>160</v>
      </c>
      <c r="L378">
        <v>1</v>
      </c>
      <c r="M378" t="s">
        <v>189</v>
      </c>
      <c r="N378" t="s">
        <v>162</v>
      </c>
      <c r="O378" t="s">
        <v>214</v>
      </c>
      <c r="P378" t="s">
        <v>215</v>
      </c>
      <c r="Q378">
        <v>2025</v>
      </c>
      <c r="R378">
        <v>1</v>
      </c>
      <c r="S378" t="b">
        <v>0</v>
      </c>
      <c r="T378">
        <v>22864742</v>
      </c>
    </row>
    <row r="379" spans="1:20" x14ac:dyDescent="0.2">
      <c r="A379">
        <v>62</v>
      </c>
      <c r="B379" t="s">
        <v>151</v>
      </c>
      <c r="C379" t="s">
        <v>152</v>
      </c>
      <c r="D379" t="s">
        <v>153</v>
      </c>
      <c r="E379" t="s">
        <v>154</v>
      </c>
      <c r="F379" t="s">
        <v>155</v>
      </c>
      <c r="G379" t="s">
        <v>156</v>
      </c>
      <c r="H379" t="s">
        <v>197</v>
      </c>
      <c r="I379" t="s">
        <v>169</v>
      </c>
      <c r="J379" t="s">
        <v>198</v>
      </c>
      <c r="K379" t="s">
        <v>160</v>
      </c>
      <c r="L379">
        <v>1</v>
      </c>
      <c r="M379" t="s">
        <v>189</v>
      </c>
      <c r="N379" t="s">
        <v>162</v>
      </c>
      <c r="O379" t="s">
        <v>214</v>
      </c>
      <c r="P379" t="s">
        <v>215</v>
      </c>
      <c r="Q379">
        <v>2025</v>
      </c>
      <c r="R379">
        <v>1</v>
      </c>
      <c r="S379" t="b">
        <v>0</v>
      </c>
      <c r="T379">
        <v>209843939</v>
      </c>
    </row>
    <row r="380" spans="1:20" x14ac:dyDescent="0.2">
      <c r="A380">
        <v>63</v>
      </c>
      <c r="B380" t="s">
        <v>151</v>
      </c>
      <c r="C380" t="s">
        <v>152</v>
      </c>
      <c r="D380" t="s">
        <v>153</v>
      </c>
      <c r="E380" t="s">
        <v>154</v>
      </c>
      <c r="F380" t="s">
        <v>155</v>
      </c>
      <c r="G380" t="s">
        <v>156</v>
      </c>
      <c r="H380" t="s">
        <v>201</v>
      </c>
      <c r="I380" t="s">
        <v>169</v>
      </c>
      <c r="J380" t="s">
        <v>202</v>
      </c>
      <c r="K380" t="s">
        <v>160</v>
      </c>
      <c r="L380">
        <v>1</v>
      </c>
      <c r="M380" t="s">
        <v>203</v>
      </c>
      <c r="N380" t="s">
        <v>162</v>
      </c>
      <c r="O380" t="s">
        <v>214</v>
      </c>
      <c r="P380" t="s">
        <v>215</v>
      </c>
      <c r="Q380">
        <v>2025</v>
      </c>
      <c r="R380">
        <v>1</v>
      </c>
      <c r="S380" t="b">
        <v>0</v>
      </c>
      <c r="T380">
        <v>41183138</v>
      </c>
    </row>
    <row r="381" spans="1:20" x14ac:dyDescent="0.2">
      <c r="A381">
        <v>64</v>
      </c>
      <c r="B381" t="s">
        <v>151</v>
      </c>
      <c r="C381" t="s">
        <v>152</v>
      </c>
      <c r="D381" t="s">
        <v>153</v>
      </c>
      <c r="E381" t="s">
        <v>154</v>
      </c>
      <c r="F381" t="s">
        <v>155</v>
      </c>
      <c r="G381" t="s">
        <v>156</v>
      </c>
      <c r="H381" t="s">
        <v>204</v>
      </c>
      <c r="I381" t="s">
        <v>169</v>
      </c>
      <c r="J381" t="s">
        <v>205</v>
      </c>
      <c r="K381" t="s">
        <v>160</v>
      </c>
      <c r="L381">
        <v>1</v>
      </c>
      <c r="M381" t="s">
        <v>203</v>
      </c>
      <c r="N381" t="s">
        <v>162</v>
      </c>
      <c r="O381" t="s">
        <v>214</v>
      </c>
      <c r="P381" t="s">
        <v>215</v>
      </c>
      <c r="Q381">
        <v>2025</v>
      </c>
      <c r="R381">
        <v>1</v>
      </c>
      <c r="S381" t="b">
        <v>0</v>
      </c>
      <c r="T381">
        <v>10724563</v>
      </c>
    </row>
    <row r="382" spans="1:20" x14ac:dyDescent="0.2">
      <c r="A382">
        <v>65</v>
      </c>
      <c r="B382" t="s">
        <v>151</v>
      </c>
      <c r="C382" t="s">
        <v>152</v>
      </c>
      <c r="D382" t="s">
        <v>153</v>
      </c>
      <c r="E382" t="s">
        <v>154</v>
      </c>
      <c r="F382" t="s">
        <v>155</v>
      </c>
      <c r="G382" t="s">
        <v>156</v>
      </c>
      <c r="H382" t="s">
        <v>206</v>
      </c>
      <c r="I382" t="s">
        <v>169</v>
      </c>
      <c r="J382" t="s">
        <v>207</v>
      </c>
      <c r="K382" t="s">
        <v>160</v>
      </c>
      <c r="L382">
        <v>1</v>
      </c>
      <c r="M382" t="s">
        <v>208</v>
      </c>
      <c r="N382" t="s">
        <v>209</v>
      </c>
      <c r="O382" t="s">
        <v>214</v>
      </c>
      <c r="P382" t="s">
        <v>215</v>
      </c>
      <c r="Q382">
        <v>2025</v>
      </c>
      <c r="R382">
        <v>1</v>
      </c>
      <c r="S382" t="b">
        <v>0</v>
      </c>
      <c r="T382">
        <v>376795</v>
      </c>
    </row>
    <row r="383" spans="1:20" x14ac:dyDescent="0.2">
      <c r="A383">
        <v>1</v>
      </c>
      <c r="B383" t="s">
        <v>151</v>
      </c>
      <c r="C383" t="s">
        <v>152</v>
      </c>
      <c r="D383" t="s">
        <v>153</v>
      </c>
      <c r="E383" t="s">
        <v>154</v>
      </c>
      <c r="F383" t="s">
        <v>155</v>
      </c>
      <c r="G383" t="s">
        <v>156</v>
      </c>
      <c r="H383" t="s">
        <v>157</v>
      </c>
      <c r="I383" t="s">
        <v>158</v>
      </c>
      <c r="J383" t="s">
        <v>159</v>
      </c>
      <c r="K383" t="s">
        <v>160</v>
      </c>
      <c r="L383">
        <v>1</v>
      </c>
      <c r="M383" t="s">
        <v>161</v>
      </c>
      <c r="N383" t="s">
        <v>162</v>
      </c>
      <c r="O383" t="s">
        <v>216</v>
      </c>
      <c r="P383" t="s">
        <v>217</v>
      </c>
      <c r="Q383">
        <v>2025</v>
      </c>
      <c r="R383">
        <v>1</v>
      </c>
      <c r="S383" t="b">
        <v>0</v>
      </c>
      <c r="T383">
        <v>2890</v>
      </c>
    </row>
    <row r="384" spans="1:20" x14ac:dyDescent="0.2">
      <c r="A384">
        <v>2</v>
      </c>
      <c r="B384" t="s">
        <v>151</v>
      </c>
      <c r="C384" t="s">
        <v>152</v>
      </c>
      <c r="D384" t="s">
        <v>153</v>
      </c>
      <c r="E384" t="s">
        <v>154</v>
      </c>
      <c r="F384" t="s">
        <v>155</v>
      </c>
      <c r="G384" t="s">
        <v>156</v>
      </c>
      <c r="H384" t="s">
        <v>157</v>
      </c>
      <c r="I384" t="s">
        <v>165</v>
      </c>
      <c r="J384" t="s">
        <v>159</v>
      </c>
      <c r="K384" t="s">
        <v>160</v>
      </c>
      <c r="L384">
        <v>1</v>
      </c>
      <c r="M384" t="s">
        <v>161</v>
      </c>
      <c r="N384" t="s">
        <v>162</v>
      </c>
      <c r="O384" t="s">
        <v>216</v>
      </c>
      <c r="P384" t="s">
        <v>217</v>
      </c>
      <c r="Q384">
        <v>2025</v>
      </c>
      <c r="R384">
        <v>1</v>
      </c>
      <c r="S384" t="b">
        <v>0</v>
      </c>
      <c r="T384">
        <v>1790</v>
      </c>
    </row>
    <row r="385" spans="1:20" x14ac:dyDescent="0.2">
      <c r="A385">
        <v>3</v>
      </c>
      <c r="B385" t="s">
        <v>151</v>
      </c>
      <c r="C385" t="s">
        <v>152</v>
      </c>
      <c r="D385" t="s">
        <v>153</v>
      </c>
      <c r="E385" t="s">
        <v>154</v>
      </c>
      <c r="F385" t="s">
        <v>155</v>
      </c>
      <c r="G385" t="s">
        <v>156</v>
      </c>
      <c r="H385" t="s">
        <v>157</v>
      </c>
      <c r="I385" t="s">
        <v>166</v>
      </c>
      <c r="J385" t="s">
        <v>159</v>
      </c>
      <c r="K385" t="s">
        <v>160</v>
      </c>
      <c r="L385">
        <v>1</v>
      </c>
      <c r="M385" t="s">
        <v>161</v>
      </c>
      <c r="N385" t="s">
        <v>162</v>
      </c>
      <c r="O385" t="s">
        <v>216</v>
      </c>
      <c r="P385" t="s">
        <v>217</v>
      </c>
      <c r="Q385">
        <v>2025</v>
      </c>
      <c r="R385">
        <v>1</v>
      </c>
      <c r="S385" t="b">
        <v>0</v>
      </c>
      <c r="T385">
        <v>7731</v>
      </c>
    </row>
    <row r="386" spans="1:20" x14ac:dyDescent="0.2">
      <c r="A386">
        <v>4</v>
      </c>
      <c r="B386" t="s">
        <v>151</v>
      </c>
      <c r="C386" t="s">
        <v>152</v>
      </c>
      <c r="D386" t="s">
        <v>153</v>
      </c>
      <c r="E386" t="s">
        <v>154</v>
      </c>
      <c r="F386" t="s">
        <v>155</v>
      </c>
      <c r="G386" t="s">
        <v>156</v>
      </c>
      <c r="H386" t="s">
        <v>157</v>
      </c>
      <c r="I386" t="s">
        <v>167</v>
      </c>
      <c r="J386" t="s">
        <v>159</v>
      </c>
      <c r="K386" t="s">
        <v>160</v>
      </c>
      <c r="L386">
        <v>1</v>
      </c>
      <c r="M386" t="s">
        <v>161</v>
      </c>
      <c r="N386" t="s">
        <v>162</v>
      </c>
      <c r="O386" t="s">
        <v>216</v>
      </c>
      <c r="P386" t="s">
        <v>217</v>
      </c>
      <c r="Q386">
        <v>2025</v>
      </c>
      <c r="R386">
        <v>1</v>
      </c>
      <c r="S386" t="b">
        <v>0</v>
      </c>
      <c r="T386">
        <v>4161</v>
      </c>
    </row>
    <row r="387" spans="1:20" x14ac:dyDescent="0.2">
      <c r="A387">
        <v>5</v>
      </c>
      <c r="B387" t="s">
        <v>151</v>
      </c>
      <c r="C387" t="s">
        <v>152</v>
      </c>
      <c r="D387" t="s">
        <v>153</v>
      </c>
      <c r="E387" t="s">
        <v>154</v>
      </c>
      <c r="F387" t="s">
        <v>155</v>
      </c>
      <c r="G387" t="s">
        <v>156</v>
      </c>
      <c r="H387" t="s">
        <v>157</v>
      </c>
      <c r="I387" t="s">
        <v>168</v>
      </c>
      <c r="J387" t="s">
        <v>159</v>
      </c>
      <c r="K387" t="s">
        <v>160</v>
      </c>
      <c r="L387">
        <v>1</v>
      </c>
      <c r="M387" t="s">
        <v>161</v>
      </c>
      <c r="N387" t="s">
        <v>162</v>
      </c>
      <c r="O387" t="s">
        <v>216</v>
      </c>
      <c r="P387" t="s">
        <v>217</v>
      </c>
      <c r="Q387">
        <v>2025</v>
      </c>
      <c r="R387">
        <v>1</v>
      </c>
      <c r="S387" t="b">
        <v>0</v>
      </c>
      <c r="T387">
        <v>744</v>
      </c>
    </row>
    <row r="388" spans="1:20" x14ac:dyDescent="0.2">
      <c r="A388">
        <v>6</v>
      </c>
      <c r="B388" t="s">
        <v>151</v>
      </c>
      <c r="C388" t="s">
        <v>152</v>
      </c>
      <c r="D388" t="s">
        <v>153</v>
      </c>
      <c r="E388" t="s">
        <v>154</v>
      </c>
      <c r="F388" t="s">
        <v>155</v>
      </c>
      <c r="G388" t="s">
        <v>156</v>
      </c>
      <c r="H388" t="s">
        <v>157</v>
      </c>
      <c r="I388" t="s">
        <v>169</v>
      </c>
      <c r="J388" t="s">
        <v>159</v>
      </c>
      <c r="K388" t="s">
        <v>160</v>
      </c>
      <c r="L388">
        <v>1</v>
      </c>
      <c r="M388" t="s">
        <v>161</v>
      </c>
      <c r="N388" t="s">
        <v>162</v>
      </c>
      <c r="O388" t="s">
        <v>216</v>
      </c>
      <c r="P388" t="s">
        <v>217</v>
      </c>
      <c r="Q388">
        <v>2025</v>
      </c>
      <c r="R388">
        <v>1</v>
      </c>
      <c r="S388" t="b">
        <v>0</v>
      </c>
      <c r="T388">
        <v>14717</v>
      </c>
    </row>
    <row r="389" spans="1:20" x14ac:dyDescent="0.2">
      <c r="A389">
        <v>7</v>
      </c>
      <c r="B389" t="s">
        <v>151</v>
      </c>
      <c r="C389" t="s">
        <v>152</v>
      </c>
      <c r="D389" t="s">
        <v>153</v>
      </c>
      <c r="E389" t="s">
        <v>154</v>
      </c>
      <c r="F389" t="s">
        <v>155</v>
      </c>
      <c r="G389" t="s">
        <v>156</v>
      </c>
      <c r="H389" t="s">
        <v>170</v>
      </c>
      <c r="I389" t="s">
        <v>158</v>
      </c>
      <c r="J389" t="s">
        <v>171</v>
      </c>
      <c r="K389" t="s">
        <v>160</v>
      </c>
      <c r="L389">
        <v>1</v>
      </c>
      <c r="M389" t="s">
        <v>161</v>
      </c>
      <c r="N389" t="s">
        <v>162</v>
      </c>
      <c r="O389" t="s">
        <v>216</v>
      </c>
      <c r="P389" t="s">
        <v>217</v>
      </c>
      <c r="Q389">
        <v>2025</v>
      </c>
      <c r="R389">
        <v>1</v>
      </c>
      <c r="S389" t="b">
        <v>0</v>
      </c>
      <c r="T389">
        <v>2897</v>
      </c>
    </row>
    <row r="390" spans="1:20" x14ac:dyDescent="0.2">
      <c r="A390">
        <v>8</v>
      </c>
      <c r="B390" t="s">
        <v>151</v>
      </c>
      <c r="C390" t="s">
        <v>152</v>
      </c>
      <c r="D390" t="s">
        <v>153</v>
      </c>
      <c r="E390" t="s">
        <v>154</v>
      </c>
      <c r="F390" t="s">
        <v>155</v>
      </c>
      <c r="G390" t="s">
        <v>156</v>
      </c>
      <c r="H390" t="s">
        <v>170</v>
      </c>
      <c r="I390" t="s">
        <v>165</v>
      </c>
      <c r="J390" t="s">
        <v>171</v>
      </c>
      <c r="K390" t="s">
        <v>160</v>
      </c>
      <c r="L390">
        <v>1</v>
      </c>
      <c r="M390" t="s">
        <v>161</v>
      </c>
      <c r="N390" t="s">
        <v>162</v>
      </c>
      <c r="O390" t="s">
        <v>216</v>
      </c>
      <c r="P390" t="s">
        <v>217</v>
      </c>
      <c r="Q390">
        <v>2025</v>
      </c>
      <c r="R390">
        <v>1</v>
      </c>
      <c r="S390" t="b">
        <v>0</v>
      </c>
      <c r="T390">
        <v>1797</v>
      </c>
    </row>
    <row r="391" spans="1:20" x14ac:dyDescent="0.2">
      <c r="A391">
        <v>9</v>
      </c>
      <c r="B391" t="s">
        <v>151</v>
      </c>
      <c r="C391" t="s">
        <v>152</v>
      </c>
      <c r="D391" t="s">
        <v>153</v>
      </c>
      <c r="E391" t="s">
        <v>154</v>
      </c>
      <c r="F391" t="s">
        <v>155</v>
      </c>
      <c r="G391" t="s">
        <v>156</v>
      </c>
      <c r="H391" t="s">
        <v>170</v>
      </c>
      <c r="I391" t="s">
        <v>166</v>
      </c>
      <c r="J391" t="s">
        <v>171</v>
      </c>
      <c r="K391" t="s">
        <v>160</v>
      </c>
      <c r="L391">
        <v>1</v>
      </c>
      <c r="M391" t="s">
        <v>161</v>
      </c>
      <c r="N391" t="s">
        <v>162</v>
      </c>
      <c r="O391" t="s">
        <v>216</v>
      </c>
      <c r="P391" t="s">
        <v>217</v>
      </c>
      <c r="Q391">
        <v>2025</v>
      </c>
      <c r="R391">
        <v>1</v>
      </c>
      <c r="S391" t="b">
        <v>0</v>
      </c>
      <c r="T391">
        <v>7776</v>
      </c>
    </row>
    <row r="392" spans="1:20" x14ac:dyDescent="0.2">
      <c r="A392">
        <v>10</v>
      </c>
      <c r="B392" t="s">
        <v>151</v>
      </c>
      <c r="C392" t="s">
        <v>152</v>
      </c>
      <c r="D392" t="s">
        <v>153</v>
      </c>
      <c r="E392" t="s">
        <v>154</v>
      </c>
      <c r="F392" t="s">
        <v>155</v>
      </c>
      <c r="G392" t="s">
        <v>156</v>
      </c>
      <c r="H392" t="s">
        <v>170</v>
      </c>
      <c r="I392" t="s">
        <v>167</v>
      </c>
      <c r="J392" t="s">
        <v>171</v>
      </c>
      <c r="K392" t="s">
        <v>160</v>
      </c>
      <c r="L392">
        <v>1</v>
      </c>
      <c r="M392" t="s">
        <v>161</v>
      </c>
      <c r="N392" t="s">
        <v>162</v>
      </c>
      <c r="O392" t="s">
        <v>216</v>
      </c>
      <c r="P392" t="s">
        <v>217</v>
      </c>
      <c r="Q392">
        <v>2025</v>
      </c>
      <c r="R392">
        <v>1</v>
      </c>
      <c r="S392" t="b">
        <v>0</v>
      </c>
      <c r="T392">
        <v>4196</v>
      </c>
    </row>
    <row r="393" spans="1:20" x14ac:dyDescent="0.2">
      <c r="A393">
        <v>11</v>
      </c>
      <c r="B393" t="s">
        <v>151</v>
      </c>
      <c r="C393" t="s">
        <v>152</v>
      </c>
      <c r="D393" t="s">
        <v>153</v>
      </c>
      <c r="E393" t="s">
        <v>154</v>
      </c>
      <c r="F393" t="s">
        <v>155</v>
      </c>
      <c r="G393" t="s">
        <v>156</v>
      </c>
      <c r="H393" t="s">
        <v>170</v>
      </c>
      <c r="I393" t="s">
        <v>168</v>
      </c>
      <c r="J393" t="s">
        <v>171</v>
      </c>
      <c r="K393" t="s">
        <v>160</v>
      </c>
      <c r="L393">
        <v>1</v>
      </c>
      <c r="M393" t="s">
        <v>161</v>
      </c>
      <c r="N393" t="s">
        <v>162</v>
      </c>
      <c r="O393" t="s">
        <v>216</v>
      </c>
      <c r="P393" t="s">
        <v>217</v>
      </c>
      <c r="Q393">
        <v>2025</v>
      </c>
      <c r="R393">
        <v>1</v>
      </c>
      <c r="S393" t="b">
        <v>0</v>
      </c>
      <c r="T393">
        <v>747</v>
      </c>
    </row>
    <row r="394" spans="1:20" x14ac:dyDescent="0.2">
      <c r="A394">
        <v>12</v>
      </c>
      <c r="B394" t="s">
        <v>151</v>
      </c>
      <c r="C394" t="s">
        <v>152</v>
      </c>
      <c r="D394" t="s">
        <v>153</v>
      </c>
      <c r="E394" t="s">
        <v>154</v>
      </c>
      <c r="F394" t="s">
        <v>155</v>
      </c>
      <c r="G394" t="s">
        <v>156</v>
      </c>
      <c r="H394" t="s">
        <v>170</v>
      </c>
      <c r="I394" t="s">
        <v>169</v>
      </c>
      <c r="J394" t="s">
        <v>171</v>
      </c>
      <c r="K394" t="s">
        <v>160</v>
      </c>
      <c r="L394">
        <v>1</v>
      </c>
      <c r="M394" t="s">
        <v>161</v>
      </c>
      <c r="N394" t="s">
        <v>162</v>
      </c>
      <c r="O394" t="s">
        <v>216</v>
      </c>
      <c r="P394" t="s">
        <v>217</v>
      </c>
      <c r="Q394">
        <v>2025</v>
      </c>
      <c r="R394">
        <v>1</v>
      </c>
      <c r="S394" t="b">
        <v>0</v>
      </c>
      <c r="T394">
        <v>14914</v>
      </c>
    </row>
    <row r="395" spans="1:20" x14ac:dyDescent="0.2">
      <c r="A395">
        <v>13</v>
      </c>
      <c r="B395" t="s">
        <v>151</v>
      </c>
      <c r="C395" t="s">
        <v>152</v>
      </c>
      <c r="D395" t="s">
        <v>153</v>
      </c>
      <c r="E395" t="s">
        <v>154</v>
      </c>
      <c r="F395" t="s">
        <v>155</v>
      </c>
      <c r="G395" t="s">
        <v>156</v>
      </c>
      <c r="H395" t="s">
        <v>172</v>
      </c>
      <c r="I395" t="s">
        <v>158</v>
      </c>
      <c r="J395" t="s">
        <v>173</v>
      </c>
      <c r="K395" t="s">
        <v>160</v>
      </c>
      <c r="L395">
        <v>1</v>
      </c>
      <c r="M395" t="s">
        <v>174</v>
      </c>
      <c r="N395" t="s">
        <v>162</v>
      </c>
      <c r="O395" t="s">
        <v>216</v>
      </c>
      <c r="P395" t="s">
        <v>217</v>
      </c>
      <c r="Q395">
        <v>2025</v>
      </c>
      <c r="R395">
        <v>1</v>
      </c>
      <c r="S395" t="b">
        <v>0</v>
      </c>
      <c r="T395">
        <v>1624252</v>
      </c>
    </row>
    <row r="396" spans="1:20" x14ac:dyDescent="0.2">
      <c r="A396">
        <v>14</v>
      </c>
      <c r="B396" t="s">
        <v>151</v>
      </c>
      <c r="C396" t="s">
        <v>152</v>
      </c>
      <c r="D396" t="s">
        <v>153</v>
      </c>
      <c r="E396" t="s">
        <v>154</v>
      </c>
      <c r="F396" t="s">
        <v>155</v>
      </c>
      <c r="G396" t="s">
        <v>156</v>
      </c>
      <c r="H396" t="s">
        <v>172</v>
      </c>
      <c r="I396" t="s">
        <v>165</v>
      </c>
      <c r="J396" t="s">
        <v>173</v>
      </c>
      <c r="K396" t="s">
        <v>160</v>
      </c>
      <c r="L396">
        <v>1</v>
      </c>
      <c r="M396" t="s">
        <v>174</v>
      </c>
      <c r="N396" t="s">
        <v>162</v>
      </c>
      <c r="O396" t="s">
        <v>216</v>
      </c>
      <c r="P396" t="s">
        <v>217</v>
      </c>
      <c r="Q396">
        <v>2025</v>
      </c>
      <c r="R396">
        <v>1</v>
      </c>
      <c r="S396" t="b">
        <v>0</v>
      </c>
      <c r="T396">
        <v>893004</v>
      </c>
    </row>
    <row r="397" spans="1:20" x14ac:dyDescent="0.2">
      <c r="A397">
        <v>15</v>
      </c>
      <c r="B397" t="s">
        <v>151</v>
      </c>
      <c r="C397" t="s">
        <v>152</v>
      </c>
      <c r="D397" t="s">
        <v>153</v>
      </c>
      <c r="E397" t="s">
        <v>154</v>
      </c>
      <c r="F397" t="s">
        <v>155</v>
      </c>
      <c r="G397" t="s">
        <v>156</v>
      </c>
      <c r="H397" t="s">
        <v>172</v>
      </c>
      <c r="I397" t="s">
        <v>166</v>
      </c>
      <c r="J397" t="s">
        <v>173</v>
      </c>
      <c r="K397" t="s">
        <v>160</v>
      </c>
      <c r="L397">
        <v>1</v>
      </c>
      <c r="M397" t="s">
        <v>174</v>
      </c>
      <c r="N397" t="s">
        <v>162</v>
      </c>
      <c r="O397" t="s">
        <v>216</v>
      </c>
      <c r="P397" t="s">
        <v>217</v>
      </c>
      <c r="Q397">
        <v>2025</v>
      </c>
      <c r="R397">
        <v>1</v>
      </c>
      <c r="S397" t="b">
        <v>0</v>
      </c>
      <c r="T397">
        <v>3733861</v>
      </c>
    </row>
    <row r="398" spans="1:20" x14ac:dyDescent="0.2">
      <c r="A398">
        <v>16</v>
      </c>
      <c r="B398" t="s">
        <v>151</v>
      </c>
      <c r="C398" t="s">
        <v>152</v>
      </c>
      <c r="D398" t="s">
        <v>153</v>
      </c>
      <c r="E398" t="s">
        <v>154</v>
      </c>
      <c r="F398" t="s">
        <v>155</v>
      </c>
      <c r="G398" t="s">
        <v>156</v>
      </c>
      <c r="H398" t="s">
        <v>172</v>
      </c>
      <c r="I398" t="s">
        <v>167</v>
      </c>
      <c r="J398" t="s">
        <v>173</v>
      </c>
      <c r="K398" t="s">
        <v>160</v>
      </c>
      <c r="L398">
        <v>1</v>
      </c>
      <c r="M398" t="s">
        <v>174</v>
      </c>
      <c r="N398" t="s">
        <v>162</v>
      </c>
      <c r="O398" t="s">
        <v>216</v>
      </c>
      <c r="P398" t="s">
        <v>217</v>
      </c>
      <c r="Q398">
        <v>2025</v>
      </c>
      <c r="R398">
        <v>1</v>
      </c>
      <c r="S398" t="b">
        <v>0</v>
      </c>
      <c r="T398">
        <v>1879265</v>
      </c>
    </row>
    <row r="399" spans="1:20" x14ac:dyDescent="0.2">
      <c r="A399">
        <v>17</v>
      </c>
      <c r="B399" t="s">
        <v>151</v>
      </c>
      <c r="C399" t="s">
        <v>152</v>
      </c>
      <c r="D399" t="s">
        <v>153</v>
      </c>
      <c r="E399" t="s">
        <v>154</v>
      </c>
      <c r="F399" t="s">
        <v>155</v>
      </c>
      <c r="G399" t="s">
        <v>156</v>
      </c>
      <c r="H399" t="s">
        <v>172</v>
      </c>
      <c r="I399" t="s">
        <v>168</v>
      </c>
      <c r="J399" t="s">
        <v>173</v>
      </c>
      <c r="K399" t="s">
        <v>160</v>
      </c>
      <c r="L399">
        <v>1</v>
      </c>
      <c r="M399" t="s">
        <v>174</v>
      </c>
      <c r="N399" t="s">
        <v>162</v>
      </c>
      <c r="O399" t="s">
        <v>216</v>
      </c>
      <c r="P399" t="s">
        <v>217</v>
      </c>
      <c r="Q399">
        <v>2025</v>
      </c>
      <c r="R399">
        <v>1</v>
      </c>
      <c r="S399" t="b">
        <v>0</v>
      </c>
      <c r="T399">
        <v>401951</v>
      </c>
    </row>
    <row r="400" spans="1:20" x14ac:dyDescent="0.2">
      <c r="A400">
        <v>18</v>
      </c>
      <c r="B400" t="s">
        <v>151</v>
      </c>
      <c r="C400" t="s">
        <v>152</v>
      </c>
      <c r="D400" t="s">
        <v>153</v>
      </c>
      <c r="E400" t="s">
        <v>154</v>
      </c>
      <c r="F400" t="s">
        <v>155</v>
      </c>
      <c r="G400" t="s">
        <v>156</v>
      </c>
      <c r="H400" t="s">
        <v>175</v>
      </c>
      <c r="I400" t="s">
        <v>169</v>
      </c>
      <c r="J400" t="s">
        <v>173</v>
      </c>
      <c r="K400" t="s">
        <v>160</v>
      </c>
      <c r="L400">
        <v>1</v>
      </c>
      <c r="M400" t="s">
        <v>174</v>
      </c>
      <c r="N400" t="s">
        <v>162</v>
      </c>
      <c r="O400" t="s">
        <v>216</v>
      </c>
      <c r="P400" t="s">
        <v>217</v>
      </c>
      <c r="Q400">
        <v>2025</v>
      </c>
      <c r="R400">
        <v>1</v>
      </c>
      <c r="S400" t="b">
        <v>0</v>
      </c>
      <c r="T400">
        <v>5279338</v>
      </c>
    </row>
    <row r="401" spans="1:20" x14ac:dyDescent="0.2">
      <c r="A401">
        <v>19</v>
      </c>
      <c r="B401" t="s">
        <v>151</v>
      </c>
      <c r="C401" t="s">
        <v>152</v>
      </c>
      <c r="D401" t="s">
        <v>153</v>
      </c>
      <c r="E401" t="s">
        <v>154</v>
      </c>
      <c r="F401" t="s">
        <v>155</v>
      </c>
      <c r="G401" t="s">
        <v>156</v>
      </c>
      <c r="H401" t="s">
        <v>176</v>
      </c>
      <c r="I401" t="s">
        <v>169</v>
      </c>
      <c r="J401" t="s">
        <v>177</v>
      </c>
      <c r="K401" t="s">
        <v>160</v>
      </c>
      <c r="L401">
        <v>1</v>
      </c>
      <c r="M401" t="s">
        <v>174</v>
      </c>
      <c r="N401" t="s">
        <v>162</v>
      </c>
      <c r="O401" t="s">
        <v>216</v>
      </c>
      <c r="P401" t="s">
        <v>217</v>
      </c>
      <c r="Q401">
        <v>2025</v>
      </c>
      <c r="R401">
        <v>1</v>
      </c>
      <c r="S401" t="b">
        <v>0</v>
      </c>
      <c r="T401">
        <v>6342866</v>
      </c>
    </row>
    <row r="402" spans="1:20" x14ac:dyDescent="0.2">
      <c r="A402">
        <v>20</v>
      </c>
      <c r="B402" t="s">
        <v>151</v>
      </c>
      <c r="C402" t="s">
        <v>152</v>
      </c>
      <c r="D402" t="s">
        <v>153</v>
      </c>
      <c r="E402" t="s">
        <v>154</v>
      </c>
      <c r="F402" t="s">
        <v>155</v>
      </c>
      <c r="G402" t="s">
        <v>156</v>
      </c>
      <c r="H402" t="s">
        <v>178</v>
      </c>
      <c r="I402" t="s">
        <v>158</v>
      </c>
      <c r="J402" t="s">
        <v>179</v>
      </c>
      <c r="K402" t="s">
        <v>160</v>
      </c>
      <c r="L402">
        <v>1</v>
      </c>
      <c r="M402" t="s">
        <v>174</v>
      </c>
      <c r="N402" t="s">
        <v>162</v>
      </c>
      <c r="O402" t="s">
        <v>216</v>
      </c>
      <c r="P402" t="s">
        <v>217</v>
      </c>
      <c r="Q402">
        <v>2025</v>
      </c>
      <c r="R402">
        <v>1</v>
      </c>
      <c r="S402" t="b">
        <v>0</v>
      </c>
      <c r="T402">
        <v>71</v>
      </c>
    </row>
    <row r="403" spans="1:20" x14ac:dyDescent="0.2">
      <c r="A403">
        <v>21</v>
      </c>
      <c r="B403" t="s">
        <v>151</v>
      </c>
      <c r="C403" t="s">
        <v>152</v>
      </c>
      <c r="D403" t="s">
        <v>153</v>
      </c>
      <c r="E403" t="s">
        <v>154</v>
      </c>
      <c r="F403" t="s">
        <v>155</v>
      </c>
      <c r="G403" t="s">
        <v>156</v>
      </c>
      <c r="H403" t="s">
        <v>178</v>
      </c>
      <c r="I403" t="s">
        <v>165</v>
      </c>
      <c r="J403" t="s">
        <v>179</v>
      </c>
      <c r="K403" t="s">
        <v>160</v>
      </c>
      <c r="L403">
        <v>1</v>
      </c>
      <c r="M403" t="s">
        <v>174</v>
      </c>
      <c r="N403" t="s">
        <v>162</v>
      </c>
      <c r="O403" t="s">
        <v>216</v>
      </c>
      <c r="P403" t="s">
        <v>217</v>
      </c>
      <c r="Q403">
        <v>2025</v>
      </c>
      <c r="R403">
        <v>1</v>
      </c>
      <c r="S403" t="b">
        <v>0</v>
      </c>
      <c r="T403">
        <v>42870</v>
      </c>
    </row>
    <row r="404" spans="1:20" x14ac:dyDescent="0.2">
      <c r="A404">
        <v>22</v>
      </c>
      <c r="B404" t="s">
        <v>151</v>
      </c>
      <c r="C404" t="s">
        <v>152</v>
      </c>
      <c r="D404" t="s">
        <v>153</v>
      </c>
      <c r="E404" t="s">
        <v>154</v>
      </c>
      <c r="F404" t="s">
        <v>155</v>
      </c>
      <c r="G404" t="s">
        <v>156</v>
      </c>
      <c r="H404" t="s">
        <v>178</v>
      </c>
      <c r="I404" t="s">
        <v>166</v>
      </c>
      <c r="J404" t="s">
        <v>179</v>
      </c>
      <c r="K404" t="s">
        <v>160</v>
      </c>
      <c r="L404">
        <v>1</v>
      </c>
      <c r="M404" t="s">
        <v>174</v>
      </c>
      <c r="N404" t="s">
        <v>162</v>
      </c>
      <c r="O404" t="s">
        <v>216</v>
      </c>
      <c r="P404" t="s">
        <v>217</v>
      </c>
      <c r="Q404">
        <v>2025</v>
      </c>
      <c r="R404">
        <v>1</v>
      </c>
      <c r="S404" t="b">
        <v>0</v>
      </c>
      <c r="T404">
        <v>448409</v>
      </c>
    </row>
    <row r="405" spans="1:20" x14ac:dyDescent="0.2">
      <c r="A405">
        <v>23</v>
      </c>
      <c r="B405" t="s">
        <v>151</v>
      </c>
      <c r="C405" t="s">
        <v>152</v>
      </c>
      <c r="D405" t="s">
        <v>153</v>
      </c>
      <c r="E405" t="s">
        <v>154</v>
      </c>
      <c r="F405" t="s">
        <v>155</v>
      </c>
      <c r="G405" t="s">
        <v>156</v>
      </c>
      <c r="H405" t="s">
        <v>178</v>
      </c>
      <c r="I405" t="s">
        <v>167</v>
      </c>
      <c r="J405" t="s">
        <v>179</v>
      </c>
      <c r="K405" t="s">
        <v>160</v>
      </c>
      <c r="L405">
        <v>1</v>
      </c>
      <c r="M405" t="s">
        <v>174</v>
      </c>
      <c r="N405" t="s">
        <v>162</v>
      </c>
      <c r="O405" t="s">
        <v>216</v>
      </c>
      <c r="P405" t="s">
        <v>217</v>
      </c>
      <c r="Q405">
        <v>2025</v>
      </c>
      <c r="R405">
        <v>1</v>
      </c>
      <c r="S405" t="b">
        <v>0</v>
      </c>
      <c r="T405">
        <v>151656</v>
      </c>
    </row>
    <row r="406" spans="1:20" x14ac:dyDescent="0.2">
      <c r="A406">
        <v>24</v>
      </c>
      <c r="B406" t="s">
        <v>151</v>
      </c>
      <c r="C406" t="s">
        <v>152</v>
      </c>
      <c r="D406" t="s">
        <v>153</v>
      </c>
      <c r="E406" t="s">
        <v>154</v>
      </c>
      <c r="F406" t="s">
        <v>155</v>
      </c>
      <c r="G406" t="s">
        <v>156</v>
      </c>
      <c r="H406" t="s">
        <v>178</v>
      </c>
      <c r="I406" t="s">
        <v>168</v>
      </c>
      <c r="J406" t="s">
        <v>179</v>
      </c>
      <c r="K406" t="s">
        <v>160</v>
      </c>
      <c r="L406">
        <v>1</v>
      </c>
      <c r="M406" t="s">
        <v>174</v>
      </c>
      <c r="N406" t="s">
        <v>162</v>
      </c>
      <c r="O406" t="s">
        <v>216</v>
      </c>
      <c r="P406" t="s">
        <v>217</v>
      </c>
      <c r="Q406">
        <v>2025</v>
      </c>
      <c r="R406">
        <v>1</v>
      </c>
      <c r="S406" t="b">
        <v>0</v>
      </c>
      <c r="T406">
        <v>10771</v>
      </c>
    </row>
    <row r="407" spans="1:20" x14ac:dyDescent="0.2">
      <c r="A407">
        <v>25</v>
      </c>
      <c r="B407" t="s">
        <v>151</v>
      </c>
      <c r="C407" t="s">
        <v>152</v>
      </c>
      <c r="D407" t="s">
        <v>153</v>
      </c>
      <c r="E407" t="s">
        <v>154</v>
      </c>
      <c r="F407" t="s">
        <v>155</v>
      </c>
      <c r="G407" t="s">
        <v>156</v>
      </c>
      <c r="H407" t="s">
        <v>180</v>
      </c>
      <c r="I407" t="s">
        <v>169</v>
      </c>
      <c r="J407" t="s">
        <v>179</v>
      </c>
      <c r="K407" t="s">
        <v>160</v>
      </c>
      <c r="L407">
        <v>1</v>
      </c>
      <c r="M407" t="s">
        <v>174</v>
      </c>
      <c r="N407" t="s">
        <v>162</v>
      </c>
      <c r="O407" t="s">
        <v>216</v>
      </c>
      <c r="P407" t="s">
        <v>217</v>
      </c>
      <c r="Q407">
        <v>2025</v>
      </c>
      <c r="R407">
        <v>1</v>
      </c>
      <c r="S407" t="b">
        <v>0</v>
      </c>
      <c r="T407">
        <v>703222</v>
      </c>
    </row>
    <row r="408" spans="1:20" x14ac:dyDescent="0.2">
      <c r="A408">
        <v>27</v>
      </c>
      <c r="B408" t="s">
        <v>151</v>
      </c>
      <c r="C408" t="s">
        <v>152</v>
      </c>
      <c r="D408" t="s">
        <v>153</v>
      </c>
      <c r="E408" t="s">
        <v>154</v>
      </c>
      <c r="F408" t="s">
        <v>155</v>
      </c>
      <c r="G408" t="s">
        <v>156</v>
      </c>
      <c r="H408" t="s">
        <v>181</v>
      </c>
      <c r="I408" t="s">
        <v>158</v>
      </c>
      <c r="J408" t="s">
        <v>182</v>
      </c>
      <c r="K408" t="s">
        <v>160</v>
      </c>
      <c r="L408">
        <v>1</v>
      </c>
      <c r="M408" t="s">
        <v>174</v>
      </c>
      <c r="N408" t="s">
        <v>162</v>
      </c>
      <c r="O408" t="s">
        <v>216</v>
      </c>
      <c r="P408" t="s">
        <v>217</v>
      </c>
      <c r="Q408">
        <v>2025</v>
      </c>
      <c r="R408">
        <v>1</v>
      </c>
      <c r="S408" t="b">
        <v>0</v>
      </c>
      <c r="T408">
        <v>98486</v>
      </c>
    </row>
    <row r="409" spans="1:20" x14ac:dyDescent="0.2">
      <c r="A409">
        <v>28</v>
      </c>
      <c r="B409" t="s">
        <v>151</v>
      </c>
      <c r="C409" t="s">
        <v>152</v>
      </c>
      <c r="D409" t="s">
        <v>153</v>
      </c>
      <c r="E409" t="s">
        <v>154</v>
      </c>
      <c r="F409" t="s">
        <v>155</v>
      </c>
      <c r="G409" t="s">
        <v>156</v>
      </c>
      <c r="H409" t="s">
        <v>181</v>
      </c>
      <c r="I409" t="s">
        <v>165</v>
      </c>
      <c r="J409" t="s">
        <v>182</v>
      </c>
      <c r="K409" t="s">
        <v>160</v>
      </c>
      <c r="L409">
        <v>1</v>
      </c>
      <c r="M409" t="s">
        <v>174</v>
      </c>
      <c r="N409" t="s">
        <v>162</v>
      </c>
      <c r="O409" t="s">
        <v>216</v>
      </c>
      <c r="P409" t="s">
        <v>217</v>
      </c>
      <c r="Q409">
        <v>2025</v>
      </c>
      <c r="R409">
        <v>1</v>
      </c>
      <c r="S409" t="b">
        <v>0</v>
      </c>
      <c r="T409">
        <v>102632</v>
      </c>
    </row>
    <row r="410" spans="1:20" x14ac:dyDescent="0.2">
      <c r="A410">
        <v>29</v>
      </c>
      <c r="B410" t="s">
        <v>151</v>
      </c>
      <c r="C410" t="s">
        <v>152</v>
      </c>
      <c r="D410" t="s">
        <v>153</v>
      </c>
      <c r="E410" t="s">
        <v>154</v>
      </c>
      <c r="F410" t="s">
        <v>155</v>
      </c>
      <c r="G410" t="s">
        <v>156</v>
      </c>
      <c r="H410" t="s">
        <v>181</v>
      </c>
      <c r="I410" t="s">
        <v>166</v>
      </c>
      <c r="J410" t="s">
        <v>182</v>
      </c>
      <c r="K410" t="s">
        <v>160</v>
      </c>
      <c r="L410">
        <v>1</v>
      </c>
      <c r="M410" t="s">
        <v>174</v>
      </c>
      <c r="N410" t="s">
        <v>162</v>
      </c>
      <c r="O410" t="s">
        <v>216</v>
      </c>
      <c r="P410" t="s">
        <v>217</v>
      </c>
      <c r="Q410">
        <v>2025</v>
      </c>
      <c r="R410">
        <v>1</v>
      </c>
      <c r="S410" t="b">
        <v>0</v>
      </c>
      <c r="T410">
        <v>433905</v>
      </c>
    </row>
    <row r="411" spans="1:20" x14ac:dyDescent="0.2">
      <c r="A411">
        <v>30</v>
      </c>
      <c r="B411" t="s">
        <v>151</v>
      </c>
      <c r="C411" t="s">
        <v>152</v>
      </c>
      <c r="D411" t="s">
        <v>153</v>
      </c>
      <c r="E411" t="s">
        <v>154</v>
      </c>
      <c r="F411" t="s">
        <v>155</v>
      </c>
      <c r="G411" t="s">
        <v>156</v>
      </c>
      <c r="H411" t="s">
        <v>181</v>
      </c>
      <c r="I411" t="s">
        <v>167</v>
      </c>
      <c r="J411" t="s">
        <v>182</v>
      </c>
      <c r="K411" t="s">
        <v>160</v>
      </c>
      <c r="L411">
        <v>1</v>
      </c>
      <c r="M411" t="s">
        <v>174</v>
      </c>
      <c r="N411" t="s">
        <v>162</v>
      </c>
      <c r="O411" t="s">
        <v>216</v>
      </c>
      <c r="P411" t="s">
        <v>217</v>
      </c>
      <c r="Q411">
        <v>2025</v>
      </c>
      <c r="R411">
        <v>1</v>
      </c>
      <c r="S411" t="b">
        <v>0</v>
      </c>
      <c r="T411">
        <v>291519</v>
      </c>
    </row>
    <row r="412" spans="1:20" x14ac:dyDescent="0.2">
      <c r="A412">
        <v>31</v>
      </c>
      <c r="B412" t="s">
        <v>151</v>
      </c>
      <c r="C412" t="s">
        <v>152</v>
      </c>
      <c r="D412" t="s">
        <v>153</v>
      </c>
      <c r="E412" t="s">
        <v>154</v>
      </c>
      <c r="F412" t="s">
        <v>155</v>
      </c>
      <c r="G412" t="s">
        <v>156</v>
      </c>
      <c r="H412" t="s">
        <v>181</v>
      </c>
      <c r="I412" t="s">
        <v>168</v>
      </c>
      <c r="J412" t="s">
        <v>182</v>
      </c>
      <c r="K412" t="s">
        <v>160</v>
      </c>
      <c r="L412">
        <v>1</v>
      </c>
      <c r="M412" t="s">
        <v>174</v>
      </c>
      <c r="N412" t="s">
        <v>162</v>
      </c>
      <c r="O412" t="s">
        <v>216</v>
      </c>
      <c r="P412" t="s">
        <v>217</v>
      </c>
      <c r="Q412">
        <v>2025</v>
      </c>
      <c r="R412">
        <v>1</v>
      </c>
      <c r="S412" t="b">
        <v>0</v>
      </c>
      <c r="T412">
        <v>39118</v>
      </c>
    </row>
    <row r="413" spans="1:20" x14ac:dyDescent="0.2">
      <c r="A413">
        <v>32</v>
      </c>
      <c r="B413" t="s">
        <v>151</v>
      </c>
      <c r="C413" t="s">
        <v>152</v>
      </c>
      <c r="D413" t="s">
        <v>153</v>
      </c>
      <c r="E413" t="s">
        <v>154</v>
      </c>
      <c r="F413" t="s">
        <v>155</v>
      </c>
      <c r="G413" t="s">
        <v>156</v>
      </c>
      <c r="H413" t="s">
        <v>183</v>
      </c>
      <c r="I413" t="s">
        <v>169</v>
      </c>
      <c r="J413" t="s">
        <v>182</v>
      </c>
      <c r="K413" t="s">
        <v>160</v>
      </c>
      <c r="L413">
        <v>1</v>
      </c>
      <c r="M413" t="s">
        <v>174</v>
      </c>
      <c r="N413" t="s">
        <v>162</v>
      </c>
      <c r="O413" t="s">
        <v>216</v>
      </c>
      <c r="P413" t="s">
        <v>217</v>
      </c>
      <c r="Q413">
        <v>2025</v>
      </c>
      <c r="R413">
        <v>1</v>
      </c>
      <c r="S413" t="b">
        <v>0</v>
      </c>
      <c r="T413">
        <v>1782229</v>
      </c>
    </row>
    <row r="414" spans="1:20" x14ac:dyDescent="0.2">
      <c r="A414">
        <v>33</v>
      </c>
      <c r="B414" t="s">
        <v>151</v>
      </c>
      <c r="C414" t="s">
        <v>152</v>
      </c>
      <c r="D414" t="s">
        <v>153</v>
      </c>
      <c r="E414" t="s">
        <v>154</v>
      </c>
      <c r="F414" t="s">
        <v>155</v>
      </c>
      <c r="G414" t="s">
        <v>156</v>
      </c>
      <c r="H414" t="s">
        <v>184</v>
      </c>
      <c r="I414" t="s">
        <v>158</v>
      </c>
      <c r="J414" t="s">
        <v>185</v>
      </c>
      <c r="K414" t="s">
        <v>160</v>
      </c>
      <c r="L414">
        <v>1</v>
      </c>
      <c r="M414" t="s">
        <v>174</v>
      </c>
      <c r="N414" t="s">
        <v>162</v>
      </c>
      <c r="O414" t="s">
        <v>216</v>
      </c>
      <c r="P414" t="s">
        <v>217</v>
      </c>
      <c r="Q414">
        <v>2025</v>
      </c>
      <c r="R414">
        <v>1</v>
      </c>
      <c r="S414" t="b">
        <v>0</v>
      </c>
      <c r="T414">
        <v>1722809</v>
      </c>
    </row>
    <row r="415" spans="1:20" x14ac:dyDescent="0.2">
      <c r="A415">
        <v>34</v>
      </c>
      <c r="B415" t="s">
        <v>151</v>
      </c>
      <c r="C415" t="s">
        <v>152</v>
      </c>
      <c r="D415" t="s">
        <v>153</v>
      </c>
      <c r="E415" t="s">
        <v>154</v>
      </c>
      <c r="F415" t="s">
        <v>155</v>
      </c>
      <c r="G415" t="s">
        <v>156</v>
      </c>
      <c r="H415" t="s">
        <v>184</v>
      </c>
      <c r="I415" t="s">
        <v>165</v>
      </c>
      <c r="J415" t="s">
        <v>185</v>
      </c>
      <c r="K415" t="s">
        <v>160</v>
      </c>
      <c r="L415">
        <v>1</v>
      </c>
      <c r="M415" t="s">
        <v>174</v>
      </c>
      <c r="N415" t="s">
        <v>162</v>
      </c>
      <c r="O415" t="s">
        <v>216</v>
      </c>
      <c r="P415" t="s">
        <v>217</v>
      </c>
      <c r="Q415">
        <v>2025</v>
      </c>
      <c r="R415">
        <v>1</v>
      </c>
      <c r="S415" t="b">
        <v>0</v>
      </c>
      <c r="T415">
        <v>1038505</v>
      </c>
    </row>
    <row r="416" spans="1:20" x14ac:dyDescent="0.2">
      <c r="A416">
        <v>35</v>
      </c>
      <c r="B416" t="s">
        <v>151</v>
      </c>
      <c r="C416" t="s">
        <v>152</v>
      </c>
      <c r="D416" t="s">
        <v>153</v>
      </c>
      <c r="E416" t="s">
        <v>154</v>
      </c>
      <c r="F416" t="s">
        <v>155</v>
      </c>
      <c r="G416" t="s">
        <v>156</v>
      </c>
      <c r="H416" t="s">
        <v>184</v>
      </c>
      <c r="I416" t="s">
        <v>166</v>
      </c>
      <c r="J416" t="s">
        <v>185</v>
      </c>
      <c r="K416" t="s">
        <v>160</v>
      </c>
      <c r="L416">
        <v>1</v>
      </c>
      <c r="M416" t="s">
        <v>174</v>
      </c>
      <c r="N416" t="s">
        <v>162</v>
      </c>
      <c r="O416" t="s">
        <v>216</v>
      </c>
      <c r="P416" t="s">
        <v>217</v>
      </c>
      <c r="Q416">
        <v>2025</v>
      </c>
      <c r="R416">
        <v>1</v>
      </c>
      <c r="S416" t="b">
        <v>0</v>
      </c>
      <c r="T416">
        <v>4616174</v>
      </c>
    </row>
    <row r="417" spans="1:20" x14ac:dyDescent="0.2">
      <c r="A417">
        <v>36</v>
      </c>
      <c r="B417" t="s">
        <v>151</v>
      </c>
      <c r="C417" t="s">
        <v>152</v>
      </c>
      <c r="D417" t="s">
        <v>153</v>
      </c>
      <c r="E417" t="s">
        <v>154</v>
      </c>
      <c r="F417" t="s">
        <v>155</v>
      </c>
      <c r="G417" t="s">
        <v>156</v>
      </c>
      <c r="H417" t="s">
        <v>184</v>
      </c>
      <c r="I417" t="s">
        <v>167</v>
      </c>
      <c r="J417" t="s">
        <v>185</v>
      </c>
      <c r="K417" t="s">
        <v>160</v>
      </c>
      <c r="L417">
        <v>1</v>
      </c>
      <c r="M417" t="s">
        <v>174</v>
      </c>
      <c r="N417" t="s">
        <v>162</v>
      </c>
      <c r="O417" t="s">
        <v>216</v>
      </c>
      <c r="P417" t="s">
        <v>217</v>
      </c>
      <c r="Q417">
        <v>2025</v>
      </c>
      <c r="R417">
        <v>1</v>
      </c>
      <c r="S417" t="b">
        <v>0</v>
      </c>
      <c r="T417">
        <v>2322440</v>
      </c>
    </row>
    <row r="418" spans="1:20" x14ac:dyDescent="0.2">
      <c r="A418">
        <v>37</v>
      </c>
      <c r="B418" t="s">
        <v>151</v>
      </c>
      <c r="C418" t="s">
        <v>152</v>
      </c>
      <c r="D418" t="s">
        <v>153</v>
      </c>
      <c r="E418" t="s">
        <v>154</v>
      </c>
      <c r="F418" t="s">
        <v>155</v>
      </c>
      <c r="G418" t="s">
        <v>156</v>
      </c>
      <c r="H418" t="s">
        <v>184</v>
      </c>
      <c r="I418" t="s">
        <v>168</v>
      </c>
      <c r="J418" t="s">
        <v>185</v>
      </c>
      <c r="K418" t="s">
        <v>160</v>
      </c>
      <c r="L418">
        <v>1</v>
      </c>
      <c r="M418" t="s">
        <v>174</v>
      </c>
      <c r="N418" t="s">
        <v>162</v>
      </c>
      <c r="O418" t="s">
        <v>216</v>
      </c>
      <c r="P418" t="s">
        <v>217</v>
      </c>
      <c r="Q418">
        <v>2025</v>
      </c>
      <c r="R418">
        <v>1</v>
      </c>
      <c r="S418" t="b">
        <v>0</v>
      </c>
      <c r="T418">
        <v>451839</v>
      </c>
    </row>
    <row r="419" spans="1:20" x14ac:dyDescent="0.2">
      <c r="A419">
        <v>38</v>
      </c>
      <c r="B419" t="s">
        <v>151</v>
      </c>
      <c r="C419" t="s">
        <v>152</v>
      </c>
      <c r="D419" t="s">
        <v>153</v>
      </c>
      <c r="E419" t="s">
        <v>154</v>
      </c>
      <c r="F419" t="s">
        <v>155</v>
      </c>
      <c r="G419" t="s">
        <v>156</v>
      </c>
      <c r="H419" t="s">
        <v>186</v>
      </c>
      <c r="I419" t="s">
        <v>169</v>
      </c>
      <c r="J419" t="s">
        <v>185</v>
      </c>
      <c r="K419" t="s">
        <v>160</v>
      </c>
      <c r="L419">
        <v>1</v>
      </c>
      <c r="M419" t="s">
        <v>174</v>
      </c>
      <c r="N419" t="s">
        <v>162</v>
      </c>
      <c r="O419" t="s">
        <v>216</v>
      </c>
      <c r="P419" t="s">
        <v>217</v>
      </c>
      <c r="Q419">
        <v>2025</v>
      </c>
      <c r="R419">
        <v>1</v>
      </c>
      <c r="S419" t="b">
        <v>0</v>
      </c>
      <c r="T419">
        <v>8828316</v>
      </c>
    </row>
    <row r="420" spans="1:20" x14ac:dyDescent="0.2">
      <c r="A420">
        <v>39</v>
      </c>
      <c r="B420" t="s">
        <v>151</v>
      </c>
      <c r="C420" t="s">
        <v>152</v>
      </c>
      <c r="D420" t="s">
        <v>153</v>
      </c>
      <c r="E420" t="s">
        <v>154</v>
      </c>
      <c r="F420" t="s">
        <v>155</v>
      </c>
      <c r="G420" t="s">
        <v>156</v>
      </c>
      <c r="H420" t="s">
        <v>187</v>
      </c>
      <c r="I420" t="s">
        <v>158</v>
      </c>
      <c r="J420" t="s">
        <v>188</v>
      </c>
      <c r="K420" t="s">
        <v>160</v>
      </c>
      <c r="L420">
        <v>1</v>
      </c>
      <c r="M420" t="s">
        <v>189</v>
      </c>
      <c r="N420" t="s">
        <v>162</v>
      </c>
      <c r="O420" t="s">
        <v>216</v>
      </c>
      <c r="P420" t="s">
        <v>217</v>
      </c>
      <c r="Q420">
        <v>2025</v>
      </c>
      <c r="R420">
        <v>1</v>
      </c>
      <c r="S420" t="b">
        <v>0</v>
      </c>
      <c r="T420">
        <v>192120126</v>
      </c>
    </row>
    <row r="421" spans="1:20" x14ac:dyDescent="0.2">
      <c r="A421">
        <v>40</v>
      </c>
      <c r="B421" t="s">
        <v>151</v>
      </c>
      <c r="C421" t="s">
        <v>152</v>
      </c>
      <c r="D421" t="s">
        <v>153</v>
      </c>
      <c r="E421" t="s">
        <v>154</v>
      </c>
      <c r="F421" t="s">
        <v>155</v>
      </c>
      <c r="G421" t="s">
        <v>156</v>
      </c>
      <c r="H421" t="s">
        <v>187</v>
      </c>
      <c r="I421" t="s">
        <v>165</v>
      </c>
      <c r="J421" t="s">
        <v>188</v>
      </c>
      <c r="K421" t="s">
        <v>160</v>
      </c>
      <c r="L421">
        <v>1</v>
      </c>
      <c r="M421" t="s">
        <v>189</v>
      </c>
      <c r="N421" t="s">
        <v>162</v>
      </c>
      <c r="O421" t="s">
        <v>216</v>
      </c>
      <c r="P421" t="s">
        <v>217</v>
      </c>
      <c r="Q421">
        <v>2025</v>
      </c>
      <c r="R421">
        <v>1</v>
      </c>
      <c r="S421" t="b">
        <v>0</v>
      </c>
      <c r="T421">
        <v>66958463</v>
      </c>
    </row>
    <row r="422" spans="1:20" x14ac:dyDescent="0.2">
      <c r="A422">
        <v>41</v>
      </c>
      <c r="B422" t="s">
        <v>151</v>
      </c>
      <c r="C422" t="s">
        <v>152</v>
      </c>
      <c r="D422" t="s">
        <v>153</v>
      </c>
      <c r="E422" t="s">
        <v>154</v>
      </c>
      <c r="F422" t="s">
        <v>155</v>
      </c>
      <c r="G422" t="s">
        <v>156</v>
      </c>
      <c r="H422" t="s">
        <v>187</v>
      </c>
      <c r="I422" t="s">
        <v>166</v>
      </c>
      <c r="J422" t="s">
        <v>188</v>
      </c>
      <c r="K422" t="s">
        <v>160</v>
      </c>
      <c r="L422">
        <v>1</v>
      </c>
      <c r="M422" t="s">
        <v>189</v>
      </c>
      <c r="N422" t="s">
        <v>162</v>
      </c>
      <c r="O422" t="s">
        <v>216</v>
      </c>
      <c r="P422" t="s">
        <v>217</v>
      </c>
      <c r="Q422">
        <v>2025</v>
      </c>
      <c r="R422">
        <v>1</v>
      </c>
      <c r="S422" t="b">
        <v>0</v>
      </c>
      <c r="T422">
        <v>157389842</v>
      </c>
    </row>
    <row r="423" spans="1:20" x14ac:dyDescent="0.2">
      <c r="A423">
        <v>42</v>
      </c>
      <c r="B423" t="s">
        <v>151</v>
      </c>
      <c r="C423" t="s">
        <v>152</v>
      </c>
      <c r="D423" t="s">
        <v>153</v>
      </c>
      <c r="E423" t="s">
        <v>154</v>
      </c>
      <c r="F423" t="s">
        <v>155</v>
      </c>
      <c r="G423" t="s">
        <v>156</v>
      </c>
      <c r="H423" t="s">
        <v>187</v>
      </c>
      <c r="I423" t="s">
        <v>167</v>
      </c>
      <c r="J423" t="s">
        <v>188</v>
      </c>
      <c r="K423" t="s">
        <v>160</v>
      </c>
      <c r="L423">
        <v>1</v>
      </c>
      <c r="M423" t="s">
        <v>189</v>
      </c>
      <c r="N423" t="s">
        <v>162</v>
      </c>
      <c r="O423" t="s">
        <v>216</v>
      </c>
      <c r="P423" t="s">
        <v>217</v>
      </c>
      <c r="Q423">
        <v>2025</v>
      </c>
      <c r="R423">
        <v>1</v>
      </c>
      <c r="S423" t="b">
        <v>0</v>
      </c>
      <c r="T423">
        <v>81689448</v>
      </c>
    </row>
    <row r="424" spans="1:20" x14ac:dyDescent="0.2">
      <c r="A424">
        <v>43</v>
      </c>
      <c r="B424" t="s">
        <v>151</v>
      </c>
      <c r="C424" t="s">
        <v>152</v>
      </c>
      <c r="D424" t="s">
        <v>153</v>
      </c>
      <c r="E424" t="s">
        <v>154</v>
      </c>
      <c r="F424" t="s">
        <v>155</v>
      </c>
      <c r="G424" t="s">
        <v>156</v>
      </c>
      <c r="H424" t="s">
        <v>187</v>
      </c>
      <c r="I424" t="s">
        <v>168</v>
      </c>
      <c r="J424" t="s">
        <v>188</v>
      </c>
      <c r="K424" t="s">
        <v>160</v>
      </c>
      <c r="L424">
        <v>1</v>
      </c>
      <c r="M424" t="s">
        <v>189</v>
      </c>
      <c r="N424" t="s">
        <v>162</v>
      </c>
      <c r="O424" t="s">
        <v>216</v>
      </c>
      <c r="P424" t="s">
        <v>217</v>
      </c>
      <c r="Q424">
        <v>2025</v>
      </c>
      <c r="R424">
        <v>1</v>
      </c>
      <c r="S424" t="b">
        <v>0</v>
      </c>
      <c r="T424">
        <v>21853695</v>
      </c>
    </row>
    <row r="425" spans="1:20" x14ac:dyDescent="0.2">
      <c r="A425">
        <v>44</v>
      </c>
      <c r="B425" t="s">
        <v>151</v>
      </c>
      <c r="C425" t="s">
        <v>152</v>
      </c>
      <c r="D425" t="s">
        <v>153</v>
      </c>
      <c r="E425" t="s">
        <v>154</v>
      </c>
      <c r="F425" t="s">
        <v>155</v>
      </c>
      <c r="G425" t="s">
        <v>156</v>
      </c>
      <c r="H425" t="s">
        <v>190</v>
      </c>
      <c r="I425" t="s">
        <v>169</v>
      </c>
      <c r="J425" t="s">
        <v>188</v>
      </c>
      <c r="K425" t="s">
        <v>160</v>
      </c>
      <c r="L425">
        <v>1</v>
      </c>
      <c r="M425" t="s">
        <v>189</v>
      </c>
      <c r="N425" t="s">
        <v>162</v>
      </c>
      <c r="O425" t="s">
        <v>216</v>
      </c>
      <c r="P425" t="s">
        <v>217</v>
      </c>
      <c r="Q425">
        <v>2025</v>
      </c>
      <c r="R425">
        <v>1</v>
      </c>
      <c r="S425" t="b">
        <v>0</v>
      </c>
      <c r="T425">
        <v>264888484</v>
      </c>
    </row>
    <row r="426" spans="1:20" x14ac:dyDescent="0.2">
      <c r="A426">
        <v>45</v>
      </c>
      <c r="B426" t="s">
        <v>151</v>
      </c>
      <c r="C426" t="s">
        <v>152</v>
      </c>
      <c r="D426" t="s">
        <v>153</v>
      </c>
      <c r="E426" t="s">
        <v>154</v>
      </c>
      <c r="F426" t="s">
        <v>155</v>
      </c>
      <c r="G426" t="s">
        <v>156</v>
      </c>
      <c r="H426" t="s">
        <v>191</v>
      </c>
      <c r="I426" t="s">
        <v>158</v>
      </c>
      <c r="J426" t="s">
        <v>192</v>
      </c>
      <c r="K426" t="s">
        <v>160</v>
      </c>
      <c r="L426">
        <v>1</v>
      </c>
      <c r="M426" t="s">
        <v>189</v>
      </c>
      <c r="N426" t="s">
        <v>162</v>
      </c>
      <c r="O426" t="s">
        <v>216</v>
      </c>
      <c r="P426" t="s">
        <v>217</v>
      </c>
      <c r="Q426">
        <v>2025</v>
      </c>
      <c r="R426">
        <v>1</v>
      </c>
      <c r="S426" t="b">
        <v>0</v>
      </c>
      <c r="T426">
        <v>1535</v>
      </c>
    </row>
    <row r="427" spans="1:20" x14ac:dyDescent="0.2">
      <c r="A427">
        <v>46</v>
      </c>
      <c r="B427" t="s">
        <v>151</v>
      </c>
      <c r="C427" t="s">
        <v>152</v>
      </c>
      <c r="D427" t="s">
        <v>153</v>
      </c>
      <c r="E427" t="s">
        <v>154</v>
      </c>
      <c r="F427" t="s">
        <v>155</v>
      </c>
      <c r="G427" t="s">
        <v>156</v>
      </c>
      <c r="H427" t="s">
        <v>191</v>
      </c>
      <c r="I427" t="s">
        <v>165</v>
      </c>
      <c r="J427" t="s">
        <v>192</v>
      </c>
      <c r="K427" t="s">
        <v>160</v>
      </c>
      <c r="L427">
        <v>1</v>
      </c>
      <c r="M427" t="s">
        <v>189</v>
      </c>
      <c r="N427" t="s">
        <v>162</v>
      </c>
      <c r="O427" t="s">
        <v>216</v>
      </c>
      <c r="P427" t="s">
        <v>217</v>
      </c>
      <c r="Q427">
        <v>2025</v>
      </c>
      <c r="R427">
        <v>1</v>
      </c>
      <c r="S427" t="b">
        <v>0</v>
      </c>
      <c r="T427">
        <v>2222135</v>
      </c>
    </row>
    <row r="428" spans="1:20" x14ac:dyDescent="0.2">
      <c r="A428">
        <v>47</v>
      </c>
      <c r="B428" t="s">
        <v>151</v>
      </c>
      <c r="C428" t="s">
        <v>152</v>
      </c>
      <c r="D428" t="s">
        <v>153</v>
      </c>
      <c r="E428" t="s">
        <v>154</v>
      </c>
      <c r="F428" t="s">
        <v>155</v>
      </c>
      <c r="G428" t="s">
        <v>156</v>
      </c>
      <c r="H428" t="s">
        <v>191</v>
      </c>
      <c r="I428" t="s">
        <v>166</v>
      </c>
      <c r="J428" t="s">
        <v>192</v>
      </c>
      <c r="K428" t="s">
        <v>160</v>
      </c>
      <c r="L428">
        <v>1</v>
      </c>
      <c r="M428" t="s">
        <v>189</v>
      </c>
      <c r="N428" t="s">
        <v>162</v>
      </c>
      <c r="O428" t="s">
        <v>216</v>
      </c>
      <c r="P428" t="s">
        <v>217</v>
      </c>
      <c r="Q428">
        <v>2025</v>
      </c>
      <c r="R428">
        <v>1</v>
      </c>
      <c r="S428" t="b">
        <v>0</v>
      </c>
      <c r="T428">
        <v>28134373</v>
      </c>
    </row>
    <row r="429" spans="1:20" x14ac:dyDescent="0.2">
      <c r="A429">
        <v>48</v>
      </c>
      <c r="B429" t="s">
        <v>151</v>
      </c>
      <c r="C429" t="s">
        <v>152</v>
      </c>
      <c r="D429" t="s">
        <v>153</v>
      </c>
      <c r="E429" t="s">
        <v>154</v>
      </c>
      <c r="F429" t="s">
        <v>155</v>
      </c>
      <c r="G429" t="s">
        <v>156</v>
      </c>
      <c r="H429" t="s">
        <v>191</v>
      </c>
      <c r="I429" t="s">
        <v>167</v>
      </c>
      <c r="J429" t="s">
        <v>192</v>
      </c>
      <c r="K429" t="s">
        <v>160</v>
      </c>
      <c r="L429">
        <v>1</v>
      </c>
      <c r="M429" t="s">
        <v>189</v>
      </c>
      <c r="N429" t="s">
        <v>162</v>
      </c>
      <c r="O429" t="s">
        <v>216</v>
      </c>
      <c r="P429" t="s">
        <v>217</v>
      </c>
      <c r="Q429">
        <v>2025</v>
      </c>
      <c r="R429">
        <v>1</v>
      </c>
      <c r="S429" t="b">
        <v>0</v>
      </c>
      <c r="T429">
        <v>9121561</v>
      </c>
    </row>
    <row r="430" spans="1:20" x14ac:dyDescent="0.2">
      <c r="A430">
        <v>49</v>
      </c>
      <c r="B430" t="s">
        <v>151</v>
      </c>
      <c r="C430" t="s">
        <v>152</v>
      </c>
      <c r="D430" t="s">
        <v>153</v>
      </c>
      <c r="E430" t="s">
        <v>154</v>
      </c>
      <c r="F430" t="s">
        <v>155</v>
      </c>
      <c r="G430" t="s">
        <v>156</v>
      </c>
      <c r="H430" t="s">
        <v>191</v>
      </c>
      <c r="I430" t="s">
        <v>168</v>
      </c>
      <c r="J430" t="s">
        <v>192</v>
      </c>
      <c r="K430" t="s">
        <v>160</v>
      </c>
      <c r="L430">
        <v>1</v>
      </c>
      <c r="M430" t="s">
        <v>189</v>
      </c>
      <c r="N430" t="s">
        <v>162</v>
      </c>
      <c r="O430" t="s">
        <v>216</v>
      </c>
      <c r="P430" t="s">
        <v>217</v>
      </c>
      <c r="Q430">
        <v>2025</v>
      </c>
      <c r="R430">
        <v>1</v>
      </c>
      <c r="S430" t="b">
        <v>0</v>
      </c>
      <c r="T430">
        <v>608216</v>
      </c>
    </row>
    <row r="431" spans="1:20" x14ac:dyDescent="0.2">
      <c r="A431">
        <v>50</v>
      </c>
      <c r="B431" t="s">
        <v>151</v>
      </c>
      <c r="C431" t="s">
        <v>152</v>
      </c>
      <c r="D431" t="s">
        <v>153</v>
      </c>
      <c r="E431" t="s">
        <v>154</v>
      </c>
      <c r="F431" t="s">
        <v>155</v>
      </c>
      <c r="G431" t="s">
        <v>156</v>
      </c>
      <c r="H431" t="s">
        <v>193</v>
      </c>
      <c r="I431" t="s">
        <v>169</v>
      </c>
      <c r="J431" t="s">
        <v>192</v>
      </c>
      <c r="K431" t="s">
        <v>160</v>
      </c>
      <c r="L431">
        <v>1</v>
      </c>
      <c r="M431" t="s">
        <v>189</v>
      </c>
      <c r="N431" t="s">
        <v>162</v>
      </c>
      <c r="O431" t="s">
        <v>216</v>
      </c>
      <c r="P431" t="s">
        <v>217</v>
      </c>
      <c r="Q431">
        <v>2025</v>
      </c>
      <c r="R431">
        <v>1</v>
      </c>
      <c r="S431" t="b">
        <v>0</v>
      </c>
      <c r="T431">
        <v>42302886</v>
      </c>
    </row>
    <row r="432" spans="1:20" x14ac:dyDescent="0.2">
      <c r="A432">
        <v>51</v>
      </c>
      <c r="B432" t="s">
        <v>151</v>
      </c>
      <c r="C432" t="s">
        <v>152</v>
      </c>
      <c r="D432" t="s">
        <v>153</v>
      </c>
      <c r="E432" t="s">
        <v>154</v>
      </c>
      <c r="F432" t="s">
        <v>155</v>
      </c>
      <c r="G432" t="s">
        <v>156</v>
      </c>
      <c r="H432" t="s">
        <v>194</v>
      </c>
      <c r="I432" t="s">
        <v>158</v>
      </c>
      <c r="J432" t="s">
        <v>195</v>
      </c>
      <c r="K432" t="s">
        <v>160</v>
      </c>
      <c r="L432">
        <v>1</v>
      </c>
      <c r="M432" t="s">
        <v>189</v>
      </c>
      <c r="N432" t="s">
        <v>162</v>
      </c>
      <c r="O432" t="s">
        <v>216</v>
      </c>
      <c r="P432" t="s">
        <v>217</v>
      </c>
      <c r="Q432">
        <v>2025</v>
      </c>
      <c r="R432">
        <v>1</v>
      </c>
      <c r="S432" t="b">
        <v>0</v>
      </c>
      <c r="T432">
        <v>7266511</v>
      </c>
    </row>
    <row r="433" spans="1:20" x14ac:dyDescent="0.2">
      <c r="A433">
        <v>52</v>
      </c>
      <c r="B433" t="s">
        <v>151</v>
      </c>
      <c r="C433" t="s">
        <v>152</v>
      </c>
      <c r="D433" t="s">
        <v>153</v>
      </c>
      <c r="E433" t="s">
        <v>154</v>
      </c>
      <c r="F433" t="s">
        <v>155</v>
      </c>
      <c r="G433" t="s">
        <v>156</v>
      </c>
      <c r="H433" t="s">
        <v>194</v>
      </c>
      <c r="I433" t="s">
        <v>165</v>
      </c>
      <c r="J433" t="s">
        <v>195</v>
      </c>
      <c r="K433" t="s">
        <v>160</v>
      </c>
      <c r="L433">
        <v>1</v>
      </c>
      <c r="M433" t="s">
        <v>189</v>
      </c>
      <c r="N433" t="s">
        <v>162</v>
      </c>
      <c r="O433" t="s">
        <v>216</v>
      </c>
      <c r="P433" t="s">
        <v>217</v>
      </c>
      <c r="Q433">
        <v>2025</v>
      </c>
      <c r="R433">
        <v>1</v>
      </c>
      <c r="S433" t="b">
        <v>0</v>
      </c>
      <c r="T433">
        <v>4771505</v>
      </c>
    </row>
    <row r="434" spans="1:20" x14ac:dyDescent="0.2">
      <c r="A434">
        <v>53</v>
      </c>
      <c r="B434" t="s">
        <v>151</v>
      </c>
      <c r="C434" t="s">
        <v>152</v>
      </c>
      <c r="D434" t="s">
        <v>153</v>
      </c>
      <c r="E434" t="s">
        <v>154</v>
      </c>
      <c r="F434" t="s">
        <v>155</v>
      </c>
      <c r="G434" t="s">
        <v>156</v>
      </c>
      <c r="H434" t="s">
        <v>194</v>
      </c>
      <c r="I434" t="s">
        <v>166</v>
      </c>
      <c r="J434" t="s">
        <v>195</v>
      </c>
      <c r="K434" t="s">
        <v>160</v>
      </c>
      <c r="L434">
        <v>1</v>
      </c>
      <c r="M434" t="s">
        <v>189</v>
      </c>
      <c r="N434" t="s">
        <v>162</v>
      </c>
      <c r="O434" t="s">
        <v>216</v>
      </c>
      <c r="P434" t="s">
        <v>217</v>
      </c>
      <c r="Q434">
        <v>2025</v>
      </c>
      <c r="R434">
        <v>1</v>
      </c>
      <c r="S434" t="b">
        <v>0</v>
      </c>
      <c r="T434">
        <v>21988234</v>
      </c>
    </row>
    <row r="435" spans="1:20" x14ac:dyDescent="0.2">
      <c r="A435">
        <v>54</v>
      </c>
      <c r="B435" t="s">
        <v>151</v>
      </c>
      <c r="C435" t="s">
        <v>152</v>
      </c>
      <c r="D435" t="s">
        <v>153</v>
      </c>
      <c r="E435" t="s">
        <v>154</v>
      </c>
      <c r="F435" t="s">
        <v>155</v>
      </c>
      <c r="G435" t="s">
        <v>156</v>
      </c>
      <c r="H435" t="s">
        <v>194</v>
      </c>
      <c r="I435" t="s">
        <v>167</v>
      </c>
      <c r="J435" t="s">
        <v>195</v>
      </c>
      <c r="K435" t="s">
        <v>160</v>
      </c>
      <c r="L435">
        <v>1</v>
      </c>
      <c r="M435" t="s">
        <v>189</v>
      </c>
      <c r="N435" t="s">
        <v>162</v>
      </c>
      <c r="O435" t="s">
        <v>216</v>
      </c>
      <c r="P435" t="s">
        <v>217</v>
      </c>
      <c r="Q435">
        <v>2025</v>
      </c>
      <c r="R435">
        <v>1</v>
      </c>
      <c r="S435" t="b">
        <v>0</v>
      </c>
      <c r="T435">
        <v>12731819</v>
      </c>
    </row>
    <row r="436" spans="1:20" x14ac:dyDescent="0.2">
      <c r="A436">
        <v>55</v>
      </c>
      <c r="B436" t="s">
        <v>151</v>
      </c>
      <c r="C436" t="s">
        <v>152</v>
      </c>
      <c r="D436" t="s">
        <v>153</v>
      </c>
      <c r="E436" t="s">
        <v>154</v>
      </c>
      <c r="F436" t="s">
        <v>155</v>
      </c>
      <c r="G436" t="s">
        <v>156</v>
      </c>
      <c r="H436" t="s">
        <v>194</v>
      </c>
      <c r="I436" t="s">
        <v>168</v>
      </c>
      <c r="J436" t="s">
        <v>195</v>
      </c>
      <c r="K436" t="s">
        <v>160</v>
      </c>
      <c r="L436">
        <v>1</v>
      </c>
      <c r="M436" t="s">
        <v>189</v>
      </c>
      <c r="N436" t="s">
        <v>162</v>
      </c>
      <c r="O436" t="s">
        <v>216</v>
      </c>
      <c r="P436" t="s">
        <v>217</v>
      </c>
      <c r="Q436">
        <v>2025</v>
      </c>
      <c r="R436">
        <v>1</v>
      </c>
      <c r="S436" t="b">
        <v>0</v>
      </c>
      <c r="T436">
        <v>1868660</v>
      </c>
    </row>
    <row r="437" spans="1:20" x14ac:dyDescent="0.2">
      <c r="A437">
        <v>56</v>
      </c>
      <c r="B437" t="s">
        <v>151</v>
      </c>
      <c r="C437" t="s">
        <v>152</v>
      </c>
      <c r="D437" t="s">
        <v>153</v>
      </c>
      <c r="E437" t="s">
        <v>154</v>
      </c>
      <c r="F437" t="s">
        <v>155</v>
      </c>
      <c r="G437" t="s">
        <v>156</v>
      </c>
      <c r="H437" t="s">
        <v>196</v>
      </c>
      <c r="I437" t="s">
        <v>169</v>
      </c>
      <c r="J437" t="s">
        <v>195</v>
      </c>
      <c r="K437" t="s">
        <v>160</v>
      </c>
      <c r="L437">
        <v>1</v>
      </c>
      <c r="M437" t="s">
        <v>189</v>
      </c>
      <c r="N437" t="s">
        <v>162</v>
      </c>
      <c r="O437" t="s">
        <v>216</v>
      </c>
      <c r="P437" t="s">
        <v>217</v>
      </c>
      <c r="Q437">
        <v>2025</v>
      </c>
      <c r="R437">
        <v>1</v>
      </c>
      <c r="S437" t="b">
        <v>0</v>
      </c>
      <c r="T437">
        <v>135774391</v>
      </c>
    </row>
    <row r="438" spans="1:20" x14ac:dyDescent="0.2">
      <c r="A438">
        <v>57</v>
      </c>
      <c r="B438" t="s">
        <v>151</v>
      </c>
      <c r="C438" t="s">
        <v>152</v>
      </c>
      <c r="D438" t="s">
        <v>153</v>
      </c>
      <c r="E438" t="s">
        <v>154</v>
      </c>
      <c r="F438" t="s">
        <v>155</v>
      </c>
      <c r="G438" t="s">
        <v>156</v>
      </c>
      <c r="H438" t="s">
        <v>197</v>
      </c>
      <c r="I438" t="s">
        <v>158</v>
      </c>
      <c r="J438" t="s">
        <v>198</v>
      </c>
      <c r="K438" t="s">
        <v>160</v>
      </c>
      <c r="L438">
        <v>1</v>
      </c>
      <c r="M438" t="s">
        <v>189</v>
      </c>
      <c r="N438" t="s">
        <v>162</v>
      </c>
      <c r="O438" t="s">
        <v>216</v>
      </c>
      <c r="P438" t="s">
        <v>217</v>
      </c>
      <c r="Q438">
        <v>2025</v>
      </c>
      <c r="R438">
        <v>1</v>
      </c>
      <c r="S438" t="b">
        <v>0</v>
      </c>
      <c r="T438">
        <v>199388170</v>
      </c>
    </row>
    <row r="439" spans="1:20" x14ac:dyDescent="0.2">
      <c r="A439">
        <v>58</v>
      </c>
      <c r="B439" t="s">
        <v>151</v>
      </c>
      <c r="C439" t="s">
        <v>152</v>
      </c>
      <c r="D439" t="s">
        <v>153</v>
      </c>
      <c r="E439" t="s">
        <v>154</v>
      </c>
      <c r="F439" t="s">
        <v>155</v>
      </c>
      <c r="G439" t="s">
        <v>156</v>
      </c>
      <c r="H439" t="s">
        <v>197</v>
      </c>
      <c r="I439" t="s">
        <v>165</v>
      </c>
      <c r="J439" t="s">
        <v>198</v>
      </c>
      <c r="K439" t="s">
        <v>160</v>
      </c>
      <c r="L439">
        <v>1</v>
      </c>
      <c r="M439" t="s">
        <v>189</v>
      </c>
      <c r="N439" t="s">
        <v>162</v>
      </c>
      <c r="O439" t="s">
        <v>216</v>
      </c>
      <c r="P439" t="s">
        <v>217</v>
      </c>
      <c r="Q439">
        <v>2025</v>
      </c>
      <c r="R439">
        <v>1</v>
      </c>
      <c r="S439" t="b">
        <v>0</v>
      </c>
      <c r="T439">
        <v>73952101</v>
      </c>
    </row>
    <row r="440" spans="1:20" x14ac:dyDescent="0.2">
      <c r="A440">
        <v>59</v>
      </c>
      <c r="B440" t="s">
        <v>151</v>
      </c>
      <c r="C440" t="s">
        <v>152</v>
      </c>
      <c r="D440" t="s">
        <v>153</v>
      </c>
      <c r="E440" t="s">
        <v>154</v>
      </c>
      <c r="F440" t="s">
        <v>155</v>
      </c>
      <c r="G440" t="s">
        <v>156</v>
      </c>
      <c r="H440" t="s">
        <v>197</v>
      </c>
      <c r="I440" t="s">
        <v>166</v>
      </c>
      <c r="J440" t="s">
        <v>198</v>
      </c>
      <c r="K440" t="s">
        <v>160</v>
      </c>
      <c r="L440">
        <v>1</v>
      </c>
      <c r="M440" t="s">
        <v>189</v>
      </c>
      <c r="N440" t="s">
        <v>162</v>
      </c>
      <c r="O440" t="s">
        <v>216</v>
      </c>
      <c r="P440" t="s">
        <v>217</v>
      </c>
      <c r="Q440">
        <v>2025</v>
      </c>
      <c r="R440">
        <v>1</v>
      </c>
      <c r="S440" t="b">
        <v>0</v>
      </c>
      <c r="T440">
        <v>207512448</v>
      </c>
    </row>
    <row r="441" spans="1:20" x14ac:dyDescent="0.2">
      <c r="A441">
        <v>60</v>
      </c>
      <c r="B441" t="s">
        <v>151</v>
      </c>
      <c r="C441" t="s">
        <v>152</v>
      </c>
      <c r="D441" t="s">
        <v>153</v>
      </c>
      <c r="E441" t="s">
        <v>154</v>
      </c>
      <c r="F441" t="s">
        <v>155</v>
      </c>
      <c r="G441" t="s">
        <v>156</v>
      </c>
      <c r="H441" t="s">
        <v>197</v>
      </c>
      <c r="I441" t="s">
        <v>167</v>
      </c>
      <c r="J441" t="s">
        <v>198</v>
      </c>
      <c r="K441" t="s">
        <v>160</v>
      </c>
      <c r="L441">
        <v>1</v>
      </c>
      <c r="M441" t="s">
        <v>189</v>
      </c>
      <c r="N441" t="s">
        <v>162</v>
      </c>
      <c r="O441" t="s">
        <v>216</v>
      </c>
      <c r="P441" t="s">
        <v>217</v>
      </c>
      <c r="Q441">
        <v>2025</v>
      </c>
      <c r="R441">
        <v>1</v>
      </c>
      <c r="S441" t="b">
        <v>0</v>
      </c>
      <c r="T441">
        <v>103542827</v>
      </c>
    </row>
    <row r="442" spans="1:20" x14ac:dyDescent="0.2">
      <c r="A442">
        <v>61</v>
      </c>
      <c r="B442" t="s">
        <v>151</v>
      </c>
      <c r="C442" t="s">
        <v>152</v>
      </c>
      <c r="D442" t="s">
        <v>153</v>
      </c>
      <c r="E442" t="s">
        <v>154</v>
      </c>
      <c r="F442" t="s">
        <v>155</v>
      </c>
      <c r="G442" t="s">
        <v>156</v>
      </c>
      <c r="H442" t="s">
        <v>197</v>
      </c>
      <c r="I442" t="s">
        <v>168</v>
      </c>
      <c r="J442" t="s">
        <v>198</v>
      </c>
      <c r="K442" t="s">
        <v>160</v>
      </c>
      <c r="L442">
        <v>1</v>
      </c>
      <c r="M442" t="s">
        <v>189</v>
      </c>
      <c r="N442" t="s">
        <v>162</v>
      </c>
      <c r="O442" t="s">
        <v>216</v>
      </c>
      <c r="P442" t="s">
        <v>217</v>
      </c>
      <c r="Q442">
        <v>2025</v>
      </c>
      <c r="R442">
        <v>1</v>
      </c>
      <c r="S442" t="b">
        <v>0</v>
      </c>
      <c r="T442">
        <v>24330570</v>
      </c>
    </row>
    <row r="443" spans="1:20" x14ac:dyDescent="0.2">
      <c r="A443">
        <v>62</v>
      </c>
      <c r="B443" t="s">
        <v>151</v>
      </c>
      <c r="C443" t="s">
        <v>152</v>
      </c>
      <c r="D443" t="s">
        <v>153</v>
      </c>
      <c r="E443" t="s">
        <v>154</v>
      </c>
      <c r="F443" t="s">
        <v>155</v>
      </c>
      <c r="G443" t="s">
        <v>156</v>
      </c>
      <c r="H443" t="s">
        <v>197</v>
      </c>
      <c r="I443" t="s">
        <v>169</v>
      </c>
      <c r="J443" t="s">
        <v>198</v>
      </c>
      <c r="K443" t="s">
        <v>160</v>
      </c>
      <c r="L443">
        <v>1</v>
      </c>
      <c r="M443" t="s">
        <v>189</v>
      </c>
      <c r="N443" t="s">
        <v>162</v>
      </c>
      <c r="O443" t="s">
        <v>216</v>
      </c>
      <c r="P443" t="s">
        <v>217</v>
      </c>
      <c r="Q443">
        <v>2025</v>
      </c>
      <c r="R443">
        <v>1</v>
      </c>
      <c r="S443" t="b">
        <v>0</v>
      </c>
      <c r="T443">
        <v>442965760</v>
      </c>
    </row>
    <row r="444" spans="1:20" x14ac:dyDescent="0.2">
      <c r="A444">
        <v>63</v>
      </c>
      <c r="B444" t="s">
        <v>151</v>
      </c>
      <c r="C444" t="s">
        <v>152</v>
      </c>
      <c r="D444" t="s">
        <v>153</v>
      </c>
      <c r="E444" t="s">
        <v>154</v>
      </c>
      <c r="F444" t="s">
        <v>155</v>
      </c>
      <c r="G444" t="s">
        <v>156</v>
      </c>
      <c r="H444" t="s">
        <v>201</v>
      </c>
      <c r="I444" t="s">
        <v>169</v>
      </c>
      <c r="J444" t="s">
        <v>202</v>
      </c>
      <c r="K444" t="s">
        <v>160</v>
      </c>
      <c r="L444">
        <v>1</v>
      </c>
      <c r="M444" t="s">
        <v>203</v>
      </c>
      <c r="N444" t="s">
        <v>162</v>
      </c>
      <c r="O444" t="s">
        <v>216</v>
      </c>
      <c r="P444" t="s">
        <v>217</v>
      </c>
      <c r="Q444">
        <v>2025</v>
      </c>
      <c r="R444">
        <v>1</v>
      </c>
      <c r="S444" t="b">
        <v>0</v>
      </c>
      <c r="T444">
        <v>92743023</v>
      </c>
    </row>
    <row r="445" spans="1:20" x14ac:dyDescent="0.2">
      <c r="A445">
        <v>64</v>
      </c>
      <c r="B445" t="s">
        <v>151</v>
      </c>
      <c r="C445" t="s">
        <v>152</v>
      </c>
      <c r="D445" t="s">
        <v>153</v>
      </c>
      <c r="E445" t="s">
        <v>154</v>
      </c>
      <c r="F445" t="s">
        <v>155</v>
      </c>
      <c r="G445" t="s">
        <v>156</v>
      </c>
      <c r="H445" t="s">
        <v>204</v>
      </c>
      <c r="I445" t="s">
        <v>169</v>
      </c>
      <c r="J445" t="s">
        <v>205</v>
      </c>
      <c r="K445" t="s">
        <v>160</v>
      </c>
      <c r="L445">
        <v>1</v>
      </c>
      <c r="M445" t="s">
        <v>203</v>
      </c>
      <c r="N445" t="s">
        <v>162</v>
      </c>
      <c r="O445" t="s">
        <v>216</v>
      </c>
      <c r="P445" t="s">
        <v>217</v>
      </c>
      <c r="Q445">
        <v>2025</v>
      </c>
      <c r="R445">
        <v>1</v>
      </c>
      <c r="S445" t="b">
        <v>0</v>
      </c>
      <c r="T445">
        <v>2571910</v>
      </c>
    </row>
    <row r="446" spans="1:20" x14ac:dyDescent="0.2">
      <c r="A446">
        <v>65</v>
      </c>
      <c r="B446" t="s">
        <v>151</v>
      </c>
      <c r="C446" t="s">
        <v>152</v>
      </c>
      <c r="D446" t="s">
        <v>153</v>
      </c>
      <c r="E446" t="s">
        <v>154</v>
      </c>
      <c r="F446" t="s">
        <v>155</v>
      </c>
      <c r="G446" t="s">
        <v>156</v>
      </c>
      <c r="H446" t="s">
        <v>206</v>
      </c>
      <c r="I446" t="s">
        <v>169</v>
      </c>
      <c r="J446" t="s">
        <v>207</v>
      </c>
      <c r="K446" t="s">
        <v>160</v>
      </c>
      <c r="L446">
        <v>1</v>
      </c>
      <c r="M446" t="s">
        <v>208</v>
      </c>
      <c r="N446" t="s">
        <v>209</v>
      </c>
      <c r="O446" t="s">
        <v>216</v>
      </c>
      <c r="P446" t="s">
        <v>217</v>
      </c>
      <c r="Q446">
        <v>2025</v>
      </c>
      <c r="R446">
        <v>1</v>
      </c>
      <c r="S446" t="b">
        <v>0</v>
      </c>
      <c r="T446">
        <v>574737</v>
      </c>
    </row>
    <row r="447" spans="1:20" x14ac:dyDescent="0.2">
      <c r="A447">
        <v>1</v>
      </c>
      <c r="B447" t="s">
        <v>151</v>
      </c>
      <c r="C447" t="s">
        <v>152</v>
      </c>
      <c r="D447" t="s">
        <v>153</v>
      </c>
      <c r="E447" t="s">
        <v>154</v>
      </c>
      <c r="F447" t="s">
        <v>155</v>
      </c>
      <c r="G447" t="s">
        <v>156</v>
      </c>
      <c r="H447" t="s">
        <v>157</v>
      </c>
      <c r="I447" t="s">
        <v>158</v>
      </c>
      <c r="J447" t="s">
        <v>159</v>
      </c>
      <c r="K447" t="s">
        <v>160</v>
      </c>
      <c r="L447">
        <v>1</v>
      </c>
      <c r="M447" t="s">
        <v>161</v>
      </c>
      <c r="N447" t="s">
        <v>162</v>
      </c>
      <c r="O447" t="s">
        <v>163</v>
      </c>
      <c r="P447" t="s">
        <v>164</v>
      </c>
      <c r="Q447">
        <v>2025</v>
      </c>
      <c r="R447">
        <v>2</v>
      </c>
      <c r="S447" t="b">
        <v>1</v>
      </c>
      <c r="T447">
        <v>1616</v>
      </c>
    </row>
    <row r="448" spans="1:20" x14ac:dyDescent="0.2">
      <c r="A448">
        <v>2</v>
      </c>
      <c r="B448" t="s">
        <v>151</v>
      </c>
      <c r="C448" t="s">
        <v>152</v>
      </c>
      <c r="D448" t="s">
        <v>153</v>
      </c>
      <c r="E448" t="s">
        <v>154</v>
      </c>
      <c r="F448" t="s">
        <v>155</v>
      </c>
      <c r="G448" t="s">
        <v>156</v>
      </c>
      <c r="H448" t="s">
        <v>157</v>
      </c>
      <c r="I448" t="s">
        <v>165</v>
      </c>
      <c r="J448" t="s">
        <v>159</v>
      </c>
      <c r="K448" t="s">
        <v>160</v>
      </c>
      <c r="L448">
        <v>1</v>
      </c>
      <c r="M448" t="s">
        <v>161</v>
      </c>
      <c r="N448" t="s">
        <v>162</v>
      </c>
      <c r="O448" t="s">
        <v>163</v>
      </c>
      <c r="P448" t="s">
        <v>164</v>
      </c>
      <c r="Q448">
        <v>2025</v>
      </c>
      <c r="R448">
        <v>2</v>
      </c>
      <c r="S448" t="b">
        <v>1</v>
      </c>
      <c r="T448">
        <v>5037</v>
      </c>
    </row>
    <row r="449" spans="1:20" x14ac:dyDescent="0.2">
      <c r="A449">
        <v>3</v>
      </c>
      <c r="B449" t="s">
        <v>151</v>
      </c>
      <c r="C449" t="s">
        <v>152</v>
      </c>
      <c r="D449" t="s">
        <v>153</v>
      </c>
      <c r="E449" t="s">
        <v>154</v>
      </c>
      <c r="F449" t="s">
        <v>155</v>
      </c>
      <c r="G449" t="s">
        <v>156</v>
      </c>
      <c r="H449" t="s">
        <v>157</v>
      </c>
      <c r="I449" t="s">
        <v>166</v>
      </c>
      <c r="J449" t="s">
        <v>159</v>
      </c>
      <c r="K449" t="s">
        <v>160</v>
      </c>
      <c r="L449">
        <v>1</v>
      </c>
      <c r="M449" t="s">
        <v>161</v>
      </c>
      <c r="N449" t="s">
        <v>162</v>
      </c>
      <c r="O449" t="s">
        <v>163</v>
      </c>
      <c r="P449" t="s">
        <v>164</v>
      </c>
      <c r="Q449">
        <v>2025</v>
      </c>
      <c r="R449">
        <v>2</v>
      </c>
      <c r="S449" t="b">
        <v>1</v>
      </c>
      <c r="T449">
        <v>4739</v>
      </c>
    </row>
    <row r="450" spans="1:20" x14ac:dyDescent="0.2">
      <c r="A450">
        <v>4</v>
      </c>
      <c r="B450" t="s">
        <v>151</v>
      </c>
      <c r="C450" t="s">
        <v>152</v>
      </c>
      <c r="D450" t="s">
        <v>153</v>
      </c>
      <c r="E450" t="s">
        <v>154</v>
      </c>
      <c r="F450" t="s">
        <v>155</v>
      </c>
      <c r="G450" t="s">
        <v>156</v>
      </c>
      <c r="H450" t="s">
        <v>157</v>
      </c>
      <c r="I450" t="s">
        <v>167</v>
      </c>
      <c r="J450" t="s">
        <v>159</v>
      </c>
      <c r="K450" t="s">
        <v>160</v>
      </c>
      <c r="L450">
        <v>1</v>
      </c>
      <c r="M450" t="s">
        <v>161</v>
      </c>
      <c r="N450" t="s">
        <v>162</v>
      </c>
      <c r="O450" t="s">
        <v>163</v>
      </c>
      <c r="P450" t="s">
        <v>164</v>
      </c>
      <c r="Q450">
        <v>2025</v>
      </c>
      <c r="R450">
        <v>2</v>
      </c>
      <c r="S450" t="b">
        <v>1</v>
      </c>
      <c r="T450">
        <v>4702</v>
      </c>
    </row>
    <row r="451" spans="1:20" x14ac:dyDescent="0.2">
      <c r="A451">
        <v>5</v>
      </c>
      <c r="B451" t="s">
        <v>151</v>
      </c>
      <c r="C451" t="s">
        <v>152</v>
      </c>
      <c r="D451" t="s">
        <v>153</v>
      </c>
      <c r="E451" t="s">
        <v>154</v>
      </c>
      <c r="F451" t="s">
        <v>155</v>
      </c>
      <c r="G451" t="s">
        <v>156</v>
      </c>
      <c r="H451" t="s">
        <v>157</v>
      </c>
      <c r="I451" t="s">
        <v>168</v>
      </c>
      <c r="J451" t="s">
        <v>159</v>
      </c>
      <c r="K451" t="s">
        <v>160</v>
      </c>
      <c r="L451">
        <v>1</v>
      </c>
      <c r="M451" t="s">
        <v>161</v>
      </c>
      <c r="N451" t="s">
        <v>162</v>
      </c>
      <c r="O451" t="s">
        <v>163</v>
      </c>
      <c r="P451" t="s">
        <v>164</v>
      </c>
      <c r="Q451">
        <v>2025</v>
      </c>
      <c r="R451">
        <v>2</v>
      </c>
      <c r="S451" t="b">
        <v>1</v>
      </c>
      <c r="T451">
        <v>2572</v>
      </c>
    </row>
    <row r="452" spans="1:20" x14ac:dyDescent="0.2">
      <c r="A452">
        <v>6</v>
      </c>
      <c r="B452" t="s">
        <v>151</v>
      </c>
      <c r="C452" t="s">
        <v>152</v>
      </c>
      <c r="D452" t="s">
        <v>153</v>
      </c>
      <c r="E452" t="s">
        <v>154</v>
      </c>
      <c r="F452" t="s">
        <v>155</v>
      </c>
      <c r="G452" t="s">
        <v>156</v>
      </c>
      <c r="H452" t="s">
        <v>157</v>
      </c>
      <c r="I452" t="s">
        <v>169</v>
      </c>
      <c r="J452" t="s">
        <v>159</v>
      </c>
      <c r="K452" t="s">
        <v>160</v>
      </c>
      <c r="L452">
        <v>1</v>
      </c>
      <c r="M452" t="s">
        <v>161</v>
      </c>
      <c r="N452" t="s">
        <v>162</v>
      </c>
      <c r="O452" t="s">
        <v>163</v>
      </c>
      <c r="P452" t="s">
        <v>164</v>
      </c>
      <c r="Q452">
        <v>2025</v>
      </c>
      <c r="R452">
        <v>2</v>
      </c>
      <c r="S452" t="b">
        <v>1</v>
      </c>
      <c r="T452">
        <v>3560</v>
      </c>
    </row>
    <row r="453" spans="1:20" x14ac:dyDescent="0.2">
      <c r="A453">
        <v>7</v>
      </c>
      <c r="B453" t="s">
        <v>151</v>
      </c>
      <c r="C453" t="s">
        <v>152</v>
      </c>
      <c r="D453" t="s">
        <v>153</v>
      </c>
      <c r="E453" t="s">
        <v>154</v>
      </c>
      <c r="F453" t="s">
        <v>155</v>
      </c>
      <c r="G453" t="s">
        <v>156</v>
      </c>
      <c r="H453" t="s">
        <v>170</v>
      </c>
      <c r="I453" t="s">
        <v>158</v>
      </c>
      <c r="J453" t="s">
        <v>171</v>
      </c>
      <c r="K453" t="s">
        <v>160</v>
      </c>
      <c r="L453">
        <v>1</v>
      </c>
      <c r="M453" t="s">
        <v>161</v>
      </c>
      <c r="N453" t="s">
        <v>162</v>
      </c>
      <c r="O453" t="s">
        <v>163</v>
      </c>
      <c r="P453" t="s">
        <v>164</v>
      </c>
      <c r="Q453">
        <v>2025</v>
      </c>
      <c r="R453">
        <v>2</v>
      </c>
      <c r="S453" t="b">
        <v>1</v>
      </c>
      <c r="T453">
        <v>1683</v>
      </c>
    </row>
    <row r="454" spans="1:20" x14ac:dyDescent="0.2">
      <c r="A454">
        <v>8</v>
      </c>
      <c r="B454" t="s">
        <v>151</v>
      </c>
      <c r="C454" t="s">
        <v>152</v>
      </c>
      <c r="D454" t="s">
        <v>153</v>
      </c>
      <c r="E454" t="s">
        <v>154</v>
      </c>
      <c r="F454" t="s">
        <v>155</v>
      </c>
      <c r="G454" t="s">
        <v>156</v>
      </c>
      <c r="H454" t="s">
        <v>170</v>
      </c>
      <c r="I454" t="s">
        <v>165</v>
      </c>
      <c r="J454" t="s">
        <v>171</v>
      </c>
      <c r="K454" t="s">
        <v>160</v>
      </c>
      <c r="L454">
        <v>1</v>
      </c>
      <c r="M454" t="s">
        <v>161</v>
      </c>
      <c r="N454" t="s">
        <v>162</v>
      </c>
      <c r="O454" t="s">
        <v>163</v>
      </c>
      <c r="P454" t="s">
        <v>164</v>
      </c>
      <c r="Q454">
        <v>2025</v>
      </c>
      <c r="R454">
        <v>2</v>
      </c>
      <c r="S454" t="b">
        <v>1</v>
      </c>
      <c r="T454">
        <v>5268</v>
      </c>
    </row>
    <row r="455" spans="1:20" x14ac:dyDescent="0.2">
      <c r="A455">
        <v>9</v>
      </c>
      <c r="B455" t="s">
        <v>151</v>
      </c>
      <c r="C455" t="s">
        <v>152</v>
      </c>
      <c r="D455" t="s">
        <v>153</v>
      </c>
      <c r="E455" t="s">
        <v>154</v>
      </c>
      <c r="F455" t="s">
        <v>155</v>
      </c>
      <c r="G455" t="s">
        <v>156</v>
      </c>
      <c r="H455" t="s">
        <v>170</v>
      </c>
      <c r="I455" t="s">
        <v>166</v>
      </c>
      <c r="J455" t="s">
        <v>171</v>
      </c>
      <c r="K455" t="s">
        <v>160</v>
      </c>
      <c r="L455">
        <v>1</v>
      </c>
      <c r="M455" t="s">
        <v>161</v>
      </c>
      <c r="N455" t="s">
        <v>162</v>
      </c>
      <c r="O455" t="s">
        <v>163</v>
      </c>
      <c r="P455" t="s">
        <v>164</v>
      </c>
      <c r="Q455">
        <v>2025</v>
      </c>
      <c r="R455">
        <v>2</v>
      </c>
      <c r="S455" t="b">
        <v>1</v>
      </c>
      <c r="T455">
        <v>4944</v>
      </c>
    </row>
    <row r="456" spans="1:20" x14ac:dyDescent="0.2">
      <c r="A456">
        <v>10</v>
      </c>
      <c r="B456" t="s">
        <v>151</v>
      </c>
      <c r="C456" t="s">
        <v>152</v>
      </c>
      <c r="D456" t="s">
        <v>153</v>
      </c>
      <c r="E456" t="s">
        <v>154</v>
      </c>
      <c r="F456" t="s">
        <v>155</v>
      </c>
      <c r="G456" t="s">
        <v>156</v>
      </c>
      <c r="H456" t="s">
        <v>170</v>
      </c>
      <c r="I456" t="s">
        <v>167</v>
      </c>
      <c r="J456" t="s">
        <v>171</v>
      </c>
      <c r="K456" t="s">
        <v>160</v>
      </c>
      <c r="L456">
        <v>1</v>
      </c>
      <c r="M456" t="s">
        <v>161</v>
      </c>
      <c r="N456" t="s">
        <v>162</v>
      </c>
      <c r="O456" t="s">
        <v>163</v>
      </c>
      <c r="P456" t="s">
        <v>164</v>
      </c>
      <c r="Q456">
        <v>2025</v>
      </c>
      <c r="R456">
        <v>2</v>
      </c>
      <c r="S456" t="b">
        <v>1</v>
      </c>
      <c r="T456">
        <v>4920</v>
      </c>
    </row>
    <row r="457" spans="1:20" x14ac:dyDescent="0.2">
      <c r="A457">
        <v>11</v>
      </c>
      <c r="B457" t="s">
        <v>151</v>
      </c>
      <c r="C457" t="s">
        <v>152</v>
      </c>
      <c r="D457" t="s">
        <v>153</v>
      </c>
      <c r="E457" t="s">
        <v>154</v>
      </c>
      <c r="F457" t="s">
        <v>155</v>
      </c>
      <c r="G457" t="s">
        <v>156</v>
      </c>
      <c r="H457" t="s">
        <v>170</v>
      </c>
      <c r="I457" t="s">
        <v>168</v>
      </c>
      <c r="J457" t="s">
        <v>171</v>
      </c>
      <c r="K457" t="s">
        <v>160</v>
      </c>
      <c r="L457">
        <v>1</v>
      </c>
      <c r="M457" t="s">
        <v>161</v>
      </c>
      <c r="N457" t="s">
        <v>162</v>
      </c>
      <c r="O457" t="s">
        <v>163</v>
      </c>
      <c r="P457" t="s">
        <v>164</v>
      </c>
      <c r="Q457">
        <v>2025</v>
      </c>
      <c r="R457">
        <v>2</v>
      </c>
      <c r="S457" t="b">
        <v>1</v>
      </c>
      <c r="T457">
        <v>2693</v>
      </c>
    </row>
    <row r="458" spans="1:20" x14ac:dyDescent="0.2">
      <c r="A458">
        <v>12</v>
      </c>
      <c r="B458" t="s">
        <v>151</v>
      </c>
      <c r="C458" t="s">
        <v>152</v>
      </c>
      <c r="D458" t="s">
        <v>153</v>
      </c>
      <c r="E458" t="s">
        <v>154</v>
      </c>
      <c r="F458" t="s">
        <v>155</v>
      </c>
      <c r="G458" t="s">
        <v>156</v>
      </c>
      <c r="H458" t="s">
        <v>170</v>
      </c>
      <c r="I458" t="s">
        <v>169</v>
      </c>
      <c r="J458" t="s">
        <v>171</v>
      </c>
      <c r="K458" t="s">
        <v>160</v>
      </c>
      <c r="L458">
        <v>1</v>
      </c>
      <c r="M458" t="s">
        <v>161</v>
      </c>
      <c r="N458" t="s">
        <v>162</v>
      </c>
      <c r="O458" t="s">
        <v>163</v>
      </c>
      <c r="P458" t="s">
        <v>164</v>
      </c>
      <c r="Q458">
        <v>2025</v>
      </c>
      <c r="R458">
        <v>2</v>
      </c>
      <c r="S458" t="b">
        <v>1</v>
      </c>
      <c r="T458">
        <v>3677</v>
      </c>
    </row>
    <row r="459" spans="1:20" x14ac:dyDescent="0.2">
      <c r="A459">
        <v>13</v>
      </c>
      <c r="B459" t="s">
        <v>151</v>
      </c>
      <c r="C459" t="s">
        <v>152</v>
      </c>
      <c r="D459" t="s">
        <v>153</v>
      </c>
      <c r="E459" t="s">
        <v>154</v>
      </c>
      <c r="F459" t="s">
        <v>155</v>
      </c>
      <c r="G459" t="s">
        <v>156</v>
      </c>
      <c r="H459" t="s">
        <v>172</v>
      </c>
      <c r="I459" t="s">
        <v>158</v>
      </c>
      <c r="J459" t="s">
        <v>173</v>
      </c>
      <c r="K459" t="s">
        <v>160</v>
      </c>
      <c r="L459">
        <v>1</v>
      </c>
      <c r="M459" t="s">
        <v>174</v>
      </c>
      <c r="N459" t="s">
        <v>162</v>
      </c>
      <c r="O459" t="s">
        <v>163</v>
      </c>
      <c r="P459" t="s">
        <v>164</v>
      </c>
      <c r="Q459">
        <v>2025</v>
      </c>
      <c r="R459">
        <v>2</v>
      </c>
      <c r="S459" t="b">
        <v>1</v>
      </c>
      <c r="T459">
        <v>663714</v>
      </c>
    </row>
    <row r="460" spans="1:20" x14ac:dyDescent="0.2">
      <c r="A460">
        <v>14</v>
      </c>
      <c r="B460" t="s">
        <v>151</v>
      </c>
      <c r="C460" t="s">
        <v>152</v>
      </c>
      <c r="D460" t="s">
        <v>153</v>
      </c>
      <c r="E460" t="s">
        <v>154</v>
      </c>
      <c r="F460" t="s">
        <v>155</v>
      </c>
      <c r="G460" t="s">
        <v>156</v>
      </c>
      <c r="H460" t="s">
        <v>172</v>
      </c>
      <c r="I460" t="s">
        <v>165</v>
      </c>
      <c r="J460" t="s">
        <v>173</v>
      </c>
      <c r="K460" t="s">
        <v>160</v>
      </c>
      <c r="L460">
        <v>1</v>
      </c>
      <c r="M460" t="s">
        <v>174</v>
      </c>
      <c r="N460" t="s">
        <v>162</v>
      </c>
      <c r="O460" t="s">
        <v>163</v>
      </c>
      <c r="P460" t="s">
        <v>164</v>
      </c>
      <c r="Q460">
        <v>2025</v>
      </c>
      <c r="R460">
        <v>2</v>
      </c>
      <c r="S460" t="b">
        <v>1</v>
      </c>
      <c r="T460">
        <v>2085933</v>
      </c>
    </row>
    <row r="461" spans="1:20" x14ac:dyDescent="0.2">
      <c r="A461">
        <v>15</v>
      </c>
      <c r="B461" t="s">
        <v>151</v>
      </c>
      <c r="C461" t="s">
        <v>152</v>
      </c>
      <c r="D461" t="s">
        <v>153</v>
      </c>
      <c r="E461" t="s">
        <v>154</v>
      </c>
      <c r="F461" t="s">
        <v>155</v>
      </c>
      <c r="G461" t="s">
        <v>156</v>
      </c>
      <c r="H461" t="s">
        <v>172</v>
      </c>
      <c r="I461" t="s">
        <v>166</v>
      </c>
      <c r="J461" t="s">
        <v>173</v>
      </c>
      <c r="K461" t="s">
        <v>160</v>
      </c>
      <c r="L461">
        <v>1</v>
      </c>
      <c r="M461" t="s">
        <v>174</v>
      </c>
      <c r="N461" t="s">
        <v>162</v>
      </c>
      <c r="O461" t="s">
        <v>163</v>
      </c>
      <c r="P461" t="s">
        <v>164</v>
      </c>
      <c r="Q461">
        <v>2025</v>
      </c>
      <c r="R461">
        <v>2</v>
      </c>
      <c r="S461" t="b">
        <v>1</v>
      </c>
      <c r="T461">
        <v>1997181</v>
      </c>
    </row>
    <row r="462" spans="1:20" x14ac:dyDescent="0.2">
      <c r="A462">
        <v>16</v>
      </c>
      <c r="B462" t="s">
        <v>151</v>
      </c>
      <c r="C462" t="s">
        <v>152</v>
      </c>
      <c r="D462" t="s">
        <v>153</v>
      </c>
      <c r="E462" t="s">
        <v>154</v>
      </c>
      <c r="F462" t="s">
        <v>155</v>
      </c>
      <c r="G462" t="s">
        <v>156</v>
      </c>
      <c r="H462" t="s">
        <v>172</v>
      </c>
      <c r="I462" t="s">
        <v>167</v>
      </c>
      <c r="J462" t="s">
        <v>173</v>
      </c>
      <c r="K462" t="s">
        <v>160</v>
      </c>
      <c r="L462">
        <v>1</v>
      </c>
      <c r="M462" t="s">
        <v>174</v>
      </c>
      <c r="N462" t="s">
        <v>162</v>
      </c>
      <c r="O462" t="s">
        <v>163</v>
      </c>
      <c r="P462" t="s">
        <v>164</v>
      </c>
      <c r="Q462">
        <v>2025</v>
      </c>
      <c r="R462">
        <v>2</v>
      </c>
      <c r="S462" t="b">
        <v>1</v>
      </c>
      <c r="T462">
        <v>2277559</v>
      </c>
    </row>
    <row r="463" spans="1:20" x14ac:dyDescent="0.2">
      <c r="A463">
        <v>17</v>
      </c>
      <c r="B463" t="s">
        <v>151</v>
      </c>
      <c r="C463" t="s">
        <v>152</v>
      </c>
      <c r="D463" t="s">
        <v>153</v>
      </c>
      <c r="E463" t="s">
        <v>154</v>
      </c>
      <c r="F463" t="s">
        <v>155</v>
      </c>
      <c r="G463" t="s">
        <v>156</v>
      </c>
      <c r="H463" t="s">
        <v>172</v>
      </c>
      <c r="I463" t="s">
        <v>168</v>
      </c>
      <c r="J463" t="s">
        <v>173</v>
      </c>
      <c r="K463" t="s">
        <v>160</v>
      </c>
      <c r="L463">
        <v>1</v>
      </c>
      <c r="M463" t="s">
        <v>174</v>
      </c>
      <c r="N463" t="s">
        <v>162</v>
      </c>
      <c r="O463" t="s">
        <v>163</v>
      </c>
      <c r="P463" t="s">
        <v>164</v>
      </c>
      <c r="Q463">
        <v>2025</v>
      </c>
      <c r="R463">
        <v>2</v>
      </c>
      <c r="S463" t="b">
        <v>1</v>
      </c>
      <c r="T463">
        <v>1129409</v>
      </c>
    </row>
    <row r="464" spans="1:20" x14ac:dyDescent="0.2">
      <c r="A464">
        <v>18</v>
      </c>
      <c r="B464" t="s">
        <v>151</v>
      </c>
      <c r="C464" t="s">
        <v>152</v>
      </c>
      <c r="D464" t="s">
        <v>153</v>
      </c>
      <c r="E464" t="s">
        <v>154</v>
      </c>
      <c r="F464" t="s">
        <v>155</v>
      </c>
      <c r="G464" t="s">
        <v>156</v>
      </c>
      <c r="H464" t="s">
        <v>175</v>
      </c>
      <c r="I464" t="s">
        <v>169</v>
      </c>
      <c r="J464" t="s">
        <v>173</v>
      </c>
      <c r="K464" t="s">
        <v>160</v>
      </c>
      <c r="L464">
        <v>1</v>
      </c>
      <c r="M464" t="s">
        <v>174</v>
      </c>
      <c r="N464" t="s">
        <v>162</v>
      </c>
      <c r="O464" t="s">
        <v>163</v>
      </c>
      <c r="P464" t="s">
        <v>164</v>
      </c>
      <c r="Q464">
        <v>2025</v>
      </c>
      <c r="R464">
        <v>2</v>
      </c>
      <c r="S464" t="b">
        <v>1</v>
      </c>
      <c r="T464">
        <v>1398834</v>
      </c>
    </row>
    <row r="465" spans="1:20" x14ac:dyDescent="0.2">
      <c r="A465">
        <v>19</v>
      </c>
      <c r="B465" t="s">
        <v>151</v>
      </c>
      <c r="C465" t="s">
        <v>152</v>
      </c>
      <c r="D465" t="s">
        <v>153</v>
      </c>
      <c r="E465" t="s">
        <v>154</v>
      </c>
      <c r="F465" t="s">
        <v>155</v>
      </c>
      <c r="G465" t="s">
        <v>156</v>
      </c>
      <c r="H465" t="s">
        <v>176</v>
      </c>
      <c r="I465" t="s">
        <v>169</v>
      </c>
      <c r="J465" t="s">
        <v>177</v>
      </c>
      <c r="K465" t="s">
        <v>160</v>
      </c>
      <c r="L465">
        <v>1</v>
      </c>
      <c r="M465" t="s">
        <v>174</v>
      </c>
      <c r="N465" t="s">
        <v>162</v>
      </c>
      <c r="O465" t="s">
        <v>163</v>
      </c>
      <c r="P465" t="s">
        <v>164</v>
      </c>
      <c r="Q465">
        <v>2025</v>
      </c>
      <c r="R465">
        <v>2</v>
      </c>
      <c r="S465" t="b">
        <v>1</v>
      </c>
      <c r="T465">
        <v>1398834</v>
      </c>
    </row>
    <row r="466" spans="1:20" x14ac:dyDescent="0.2">
      <c r="A466">
        <v>20</v>
      </c>
      <c r="B466" t="s">
        <v>151</v>
      </c>
      <c r="C466" t="s">
        <v>152</v>
      </c>
      <c r="D466" t="s">
        <v>153</v>
      </c>
      <c r="E466" t="s">
        <v>154</v>
      </c>
      <c r="F466" t="s">
        <v>155</v>
      </c>
      <c r="G466" t="s">
        <v>156</v>
      </c>
      <c r="H466" t="s">
        <v>178</v>
      </c>
      <c r="I466" t="s">
        <v>158</v>
      </c>
      <c r="J466" t="s">
        <v>179</v>
      </c>
      <c r="K466" t="s">
        <v>160</v>
      </c>
      <c r="L466">
        <v>1</v>
      </c>
      <c r="M466" t="s">
        <v>174</v>
      </c>
      <c r="N466" t="s">
        <v>162</v>
      </c>
      <c r="O466" t="s">
        <v>163</v>
      </c>
      <c r="P466" t="s">
        <v>164</v>
      </c>
      <c r="Q466">
        <v>2025</v>
      </c>
      <c r="R466">
        <v>2</v>
      </c>
      <c r="S466" t="b">
        <v>1</v>
      </c>
      <c r="T466">
        <v>2061</v>
      </c>
    </row>
    <row r="467" spans="1:20" x14ac:dyDescent="0.2">
      <c r="A467">
        <v>21</v>
      </c>
      <c r="B467" t="s">
        <v>151</v>
      </c>
      <c r="C467" t="s">
        <v>152</v>
      </c>
      <c r="D467" t="s">
        <v>153</v>
      </c>
      <c r="E467" t="s">
        <v>154</v>
      </c>
      <c r="F467" t="s">
        <v>155</v>
      </c>
      <c r="G467" t="s">
        <v>156</v>
      </c>
      <c r="H467" t="s">
        <v>178</v>
      </c>
      <c r="I467" t="s">
        <v>165</v>
      </c>
      <c r="J467" t="s">
        <v>179</v>
      </c>
      <c r="K467" t="s">
        <v>160</v>
      </c>
      <c r="L467">
        <v>1</v>
      </c>
      <c r="M467" t="s">
        <v>174</v>
      </c>
      <c r="N467" t="s">
        <v>162</v>
      </c>
      <c r="O467" t="s">
        <v>163</v>
      </c>
      <c r="P467" t="s">
        <v>164</v>
      </c>
      <c r="Q467">
        <v>2025</v>
      </c>
      <c r="R467">
        <v>2</v>
      </c>
      <c r="S467" t="b">
        <v>1</v>
      </c>
      <c r="T467">
        <v>94317</v>
      </c>
    </row>
    <row r="468" spans="1:20" x14ac:dyDescent="0.2">
      <c r="A468">
        <v>22</v>
      </c>
      <c r="B468" t="s">
        <v>151</v>
      </c>
      <c r="C468" t="s">
        <v>152</v>
      </c>
      <c r="D468" t="s">
        <v>153</v>
      </c>
      <c r="E468" t="s">
        <v>154</v>
      </c>
      <c r="F468" t="s">
        <v>155</v>
      </c>
      <c r="G468" t="s">
        <v>156</v>
      </c>
      <c r="H468" t="s">
        <v>178</v>
      </c>
      <c r="I468" t="s">
        <v>166</v>
      </c>
      <c r="J468" t="s">
        <v>179</v>
      </c>
      <c r="K468" t="s">
        <v>160</v>
      </c>
      <c r="L468">
        <v>1</v>
      </c>
      <c r="M468" t="s">
        <v>174</v>
      </c>
      <c r="N468" t="s">
        <v>162</v>
      </c>
      <c r="O468" t="s">
        <v>163</v>
      </c>
      <c r="P468" t="s">
        <v>164</v>
      </c>
      <c r="Q468">
        <v>2025</v>
      </c>
      <c r="R468">
        <v>2</v>
      </c>
      <c r="S468" t="b">
        <v>1</v>
      </c>
      <c r="T468">
        <v>352733</v>
      </c>
    </row>
    <row r="469" spans="1:20" x14ac:dyDescent="0.2">
      <c r="A469">
        <v>23</v>
      </c>
      <c r="B469" t="s">
        <v>151</v>
      </c>
      <c r="C469" t="s">
        <v>152</v>
      </c>
      <c r="D469" t="s">
        <v>153</v>
      </c>
      <c r="E469" t="s">
        <v>154</v>
      </c>
      <c r="F469" t="s">
        <v>155</v>
      </c>
      <c r="G469" t="s">
        <v>156</v>
      </c>
      <c r="H469" t="s">
        <v>178</v>
      </c>
      <c r="I469" t="s">
        <v>167</v>
      </c>
      <c r="J469" t="s">
        <v>179</v>
      </c>
      <c r="K469" t="s">
        <v>160</v>
      </c>
      <c r="L469">
        <v>1</v>
      </c>
      <c r="M469" t="s">
        <v>174</v>
      </c>
      <c r="N469" t="s">
        <v>162</v>
      </c>
      <c r="O469" t="s">
        <v>163</v>
      </c>
      <c r="P469" t="s">
        <v>164</v>
      </c>
      <c r="Q469">
        <v>2025</v>
      </c>
      <c r="R469">
        <v>2</v>
      </c>
      <c r="S469" t="b">
        <v>1</v>
      </c>
      <c r="T469">
        <v>266561</v>
      </c>
    </row>
    <row r="470" spans="1:20" x14ac:dyDescent="0.2">
      <c r="A470">
        <v>24</v>
      </c>
      <c r="B470" t="s">
        <v>151</v>
      </c>
      <c r="C470" t="s">
        <v>152</v>
      </c>
      <c r="D470" t="s">
        <v>153</v>
      </c>
      <c r="E470" t="s">
        <v>154</v>
      </c>
      <c r="F470" t="s">
        <v>155</v>
      </c>
      <c r="G470" t="s">
        <v>156</v>
      </c>
      <c r="H470" t="s">
        <v>178</v>
      </c>
      <c r="I470" t="s">
        <v>168</v>
      </c>
      <c r="J470" t="s">
        <v>179</v>
      </c>
      <c r="K470" t="s">
        <v>160</v>
      </c>
      <c r="L470">
        <v>1</v>
      </c>
      <c r="M470" t="s">
        <v>174</v>
      </c>
      <c r="N470" t="s">
        <v>162</v>
      </c>
      <c r="O470" t="s">
        <v>163</v>
      </c>
      <c r="P470" t="s">
        <v>164</v>
      </c>
      <c r="Q470">
        <v>2025</v>
      </c>
      <c r="R470">
        <v>2</v>
      </c>
      <c r="S470" t="b">
        <v>1</v>
      </c>
      <c r="T470">
        <v>113626</v>
      </c>
    </row>
    <row r="471" spans="1:20" x14ac:dyDescent="0.2">
      <c r="A471">
        <v>25</v>
      </c>
      <c r="B471" t="s">
        <v>151</v>
      </c>
      <c r="C471" t="s">
        <v>152</v>
      </c>
      <c r="D471" t="s">
        <v>153</v>
      </c>
      <c r="E471" t="s">
        <v>154</v>
      </c>
      <c r="F471" t="s">
        <v>155</v>
      </c>
      <c r="G471" t="s">
        <v>156</v>
      </c>
      <c r="H471" t="s">
        <v>180</v>
      </c>
      <c r="I471" t="s">
        <v>169</v>
      </c>
      <c r="J471" t="s">
        <v>179</v>
      </c>
      <c r="K471" t="s">
        <v>160</v>
      </c>
      <c r="L471">
        <v>1</v>
      </c>
      <c r="M471" t="s">
        <v>174</v>
      </c>
      <c r="N471" t="s">
        <v>162</v>
      </c>
      <c r="O471" t="s">
        <v>163</v>
      </c>
      <c r="P471" t="s">
        <v>164</v>
      </c>
      <c r="Q471">
        <v>2025</v>
      </c>
      <c r="R471">
        <v>2</v>
      </c>
      <c r="S471" t="b">
        <v>1</v>
      </c>
      <c r="T471">
        <v>285790</v>
      </c>
    </row>
    <row r="472" spans="1:20" x14ac:dyDescent="0.2">
      <c r="A472">
        <v>27</v>
      </c>
      <c r="B472" t="s">
        <v>151</v>
      </c>
      <c r="C472" t="s">
        <v>152</v>
      </c>
      <c r="D472" t="s">
        <v>153</v>
      </c>
      <c r="E472" t="s">
        <v>154</v>
      </c>
      <c r="F472" t="s">
        <v>155</v>
      </c>
      <c r="G472" t="s">
        <v>156</v>
      </c>
      <c r="H472" t="s">
        <v>181</v>
      </c>
      <c r="I472" t="s">
        <v>158</v>
      </c>
      <c r="J472" t="s">
        <v>182</v>
      </c>
      <c r="K472" t="s">
        <v>160</v>
      </c>
      <c r="L472">
        <v>1</v>
      </c>
      <c r="M472" t="s">
        <v>174</v>
      </c>
      <c r="N472" t="s">
        <v>162</v>
      </c>
      <c r="O472" t="s">
        <v>163</v>
      </c>
      <c r="P472" t="s">
        <v>164</v>
      </c>
      <c r="Q472">
        <v>2025</v>
      </c>
      <c r="R472">
        <v>2</v>
      </c>
      <c r="S472" t="b">
        <v>1</v>
      </c>
      <c r="T472">
        <v>8552</v>
      </c>
    </row>
    <row r="473" spans="1:20" x14ac:dyDescent="0.2">
      <c r="A473">
        <v>28</v>
      </c>
      <c r="B473" t="s">
        <v>151</v>
      </c>
      <c r="C473" t="s">
        <v>152</v>
      </c>
      <c r="D473" t="s">
        <v>153</v>
      </c>
      <c r="E473" t="s">
        <v>154</v>
      </c>
      <c r="F473" t="s">
        <v>155</v>
      </c>
      <c r="G473" t="s">
        <v>156</v>
      </c>
      <c r="H473" t="s">
        <v>181</v>
      </c>
      <c r="I473" t="s">
        <v>165</v>
      </c>
      <c r="J473" t="s">
        <v>182</v>
      </c>
      <c r="K473" t="s">
        <v>160</v>
      </c>
      <c r="L473">
        <v>1</v>
      </c>
      <c r="M473" t="s">
        <v>174</v>
      </c>
      <c r="N473" t="s">
        <v>162</v>
      </c>
      <c r="O473" t="s">
        <v>163</v>
      </c>
      <c r="P473" t="s">
        <v>164</v>
      </c>
      <c r="Q473">
        <v>2025</v>
      </c>
      <c r="R473">
        <v>2</v>
      </c>
      <c r="S473" t="b">
        <v>1</v>
      </c>
      <c r="T473">
        <v>108785</v>
      </c>
    </row>
    <row r="474" spans="1:20" x14ac:dyDescent="0.2">
      <c r="A474">
        <v>29</v>
      </c>
      <c r="B474" t="s">
        <v>151</v>
      </c>
      <c r="C474" t="s">
        <v>152</v>
      </c>
      <c r="D474" t="s">
        <v>153</v>
      </c>
      <c r="E474" t="s">
        <v>154</v>
      </c>
      <c r="F474" t="s">
        <v>155</v>
      </c>
      <c r="G474" t="s">
        <v>156</v>
      </c>
      <c r="H474" t="s">
        <v>181</v>
      </c>
      <c r="I474" t="s">
        <v>166</v>
      </c>
      <c r="J474" t="s">
        <v>182</v>
      </c>
      <c r="K474" t="s">
        <v>160</v>
      </c>
      <c r="L474">
        <v>1</v>
      </c>
      <c r="M474" t="s">
        <v>174</v>
      </c>
      <c r="N474" t="s">
        <v>162</v>
      </c>
      <c r="O474" t="s">
        <v>163</v>
      </c>
      <c r="P474" t="s">
        <v>164</v>
      </c>
      <c r="Q474">
        <v>2025</v>
      </c>
      <c r="R474">
        <v>2</v>
      </c>
      <c r="S474" t="b">
        <v>1</v>
      </c>
      <c r="T474">
        <v>124500</v>
      </c>
    </row>
    <row r="475" spans="1:20" x14ac:dyDescent="0.2">
      <c r="A475">
        <v>30</v>
      </c>
      <c r="B475" t="s">
        <v>151</v>
      </c>
      <c r="C475" t="s">
        <v>152</v>
      </c>
      <c r="D475" t="s">
        <v>153</v>
      </c>
      <c r="E475" t="s">
        <v>154</v>
      </c>
      <c r="F475" t="s">
        <v>155</v>
      </c>
      <c r="G475" t="s">
        <v>156</v>
      </c>
      <c r="H475" t="s">
        <v>181</v>
      </c>
      <c r="I475" t="s">
        <v>167</v>
      </c>
      <c r="J475" t="s">
        <v>182</v>
      </c>
      <c r="K475" t="s">
        <v>160</v>
      </c>
      <c r="L475">
        <v>1</v>
      </c>
      <c r="M475" t="s">
        <v>174</v>
      </c>
      <c r="N475" t="s">
        <v>162</v>
      </c>
      <c r="O475" t="s">
        <v>163</v>
      </c>
      <c r="P475" t="s">
        <v>164</v>
      </c>
      <c r="Q475">
        <v>2025</v>
      </c>
      <c r="R475">
        <v>2</v>
      </c>
      <c r="S475" t="b">
        <v>1</v>
      </c>
      <c r="T475">
        <v>118315</v>
      </c>
    </row>
    <row r="476" spans="1:20" x14ac:dyDescent="0.2">
      <c r="A476">
        <v>31</v>
      </c>
      <c r="B476" t="s">
        <v>151</v>
      </c>
      <c r="C476" t="s">
        <v>152</v>
      </c>
      <c r="D476" t="s">
        <v>153</v>
      </c>
      <c r="E476" t="s">
        <v>154</v>
      </c>
      <c r="F476" t="s">
        <v>155</v>
      </c>
      <c r="G476" t="s">
        <v>156</v>
      </c>
      <c r="H476" t="s">
        <v>181</v>
      </c>
      <c r="I476" t="s">
        <v>168</v>
      </c>
      <c r="J476" t="s">
        <v>182</v>
      </c>
      <c r="K476" t="s">
        <v>160</v>
      </c>
      <c r="L476">
        <v>1</v>
      </c>
      <c r="M476" t="s">
        <v>174</v>
      </c>
      <c r="N476" t="s">
        <v>162</v>
      </c>
      <c r="O476" t="s">
        <v>163</v>
      </c>
      <c r="P476" t="s">
        <v>164</v>
      </c>
      <c r="Q476">
        <v>2025</v>
      </c>
      <c r="R476">
        <v>2</v>
      </c>
      <c r="S476" t="b">
        <v>1</v>
      </c>
      <c r="T476">
        <v>104083</v>
      </c>
    </row>
    <row r="477" spans="1:20" x14ac:dyDescent="0.2">
      <c r="A477">
        <v>32</v>
      </c>
      <c r="B477" t="s">
        <v>151</v>
      </c>
      <c r="C477" t="s">
        <v>152</v>
      </c>
      <c r="D477" t="s">
        <v>153</v>
      </c>
      <c r="E477" t="s">
        <v>154</v>
      </c>
      <c r="F477" t="s">
        <v>155</v>
      </c>
      <c r="G477" t="s">
        <v>156</v>
      </c>
      <c r="H477" t="s">
        <v>183</v>
      </c>
      <c r="I477" t="s">
        <v>169</v>
      </c>
      <c r="J477" t="s">
        <v>182</v>
      </c>
      <c r="K477" t="s">
        <v>160</v>
      </c>
      <c r="L477">
        <v>1</v>
      </c>
      <c r="M477" t="s">
        <v>174</v>
      </c>
      <c r="N477" t="s">
        <v>162</v>
      </c>
      <c r="O477" t="s">
        <v>163</v>
      </c>
      <c r="P477" t="s">
        <v>164</v>
      </c>
      <c r="Q477">
        <v>2025</v>
      </c>
      <c r="R477">
        <v>2</v>
      </c>
      <c r="S477" t="b">
        <v>1</v>
      </c>
      <c r="T477">
        <v>309601</v>
      </c>
    </row>
    <row r="478" spans="1:20" x14ac:dyDescent="0.2">
      <c r="A478">
        <v>33</v>
      </c>
      <c r="B478" t="s">
        <v>151</v>
      </c>
      <c r="C478" t="s">
        <v>152</v>
      </c>
      <c r="D478" t="s">
        <v>153</v>
      </c>
      <c r="E478" t="s">
        <v>154</v>
      </c>
      <c r="F478" t="s">
        <v>155</v>
      </c>
      <c r="G478" t="s">
        <v>156</v>
      </c>
      <c r="H478" t="s">
        <v>184</v>
      </c>
      <c r="I478" t="s">
        <v>158</v>
      </c>
      <c r="J478" t="s">
        <v>185</v>
      </c>
      <c r="K478" t="s">
        <v>160</v>
      </c>
      <c r="L478">
        <v>1</v>
      </c>
      <c r="M478" t="s">
        <v>174</v>
      </c>
      <c r="N478" t="s">
        <v>162</v>
      </c>
      <c r="O478" t="s">
        <v>163</v>
      </c>
      <c r="P478" t="s">
        <v>164</v>
      </c>
      <c r="Q478">
        <v>2025</v>
      </c>
      <c r="R478">
        <v>2</v>
      </c>
      <c r="S478" t="b">
        <v>1</v>
      </c>
      <c r="T478">
        <v>674327</v>
      </c>
    </row>
    <row r="479" spans="1:20" x14ac:dyDescent="0.2">
      <c r="A479">
        <v>34</v>
      </c>
      <c r="B479" t="s">
        <v>151</v>
      </c>
      <c r="C479" t="s">
        <v>152</v>
      </c>
      <c r="D479" t="s">
        <v>153</v>
      </c>
      <c r="E479" t="s">
        <v>154</v>
      </c>
      <c r="F479" t="s">
        <v>155</v>
      </c>
      <c r="G479" t="s">
        <v>156</v>
      </c>
      <c r="H479" t="s">
        <v>184</v>
      </c>
      <c r="I479" t="s">
        <v>165</v>
      </c>
      <c r="J479" t="s">
        <v>185</v>
      </c>
      <c r="K479" t="s">
        <v>160</v>
      </c>
      <c r="L479">
        <v>1</v>
      </c>
      <c r="M479" t="s">
        <v>174</v>
      </c>
      <c r="N479" t="s">
        <v>162</v>
      </c>
      <c r="O479" t="s">
        <v>163</v>
      </c>
      <c r="P479" t="s">
        <v>164</v>
      </c>
      <c r="Q479">
        <v>2025</v>
      </c>
      <c r="R479">
        <v>2</v>
      </c>
      <c r="S479" t="b">
        <v>1</v>
      </c>
      <c r="T479">
        <v>2289035</v>
      </c>
    </row>
    <row r="480" spans="1:20" x14ac:dyDescent="0.2">
      <c r="A480">
        <v>35</v>
      </c>
      <c r="B480" t="s">
        <v>151</v>
      </c>
      <c r="C480" t="s">
        <v>152</v>
      </c>
      <c r="D480" t="s">
        <v>153</v>
      </c>
      <c r="E480" t="s">
        <v>154</v>
      </c>
      <c r="F480" t="s">
        <v>155</v>
      </c>
      <c r="G480" t="s">
        <v>156</v>
      </c>
      <c r="H480" t="s">
        <v>184</v>
      </c>
      <c r="I480" t="s">
        <v>166</v>
      </c>
      <c r="J480" t="s">
        <v>185</v>
      </c>
      <c r="K480" t="s">
        <v>160</v>
      </c>
      <c r="L480">
        <v>1</v>
      </c>
      <c r="M480" t="s">
        <v>174</v>
      </c>
      <c r="N480" t="s">
        <v>162</v>
      </c>
      <c r="O480" t="s">
        <v>163</v>
      </c>
      <c r="P480" t="s">
        <v>164</v>
      </c>
      <c r="Q480">
        <v>2025</v>
      </c>
      <c r="R480">
        <v>2</v>
      </c>
      <c r="S480" t="b">
        <v>1</v>
      </c>
      <c r="T480">
        <v>2474415</v>
      </c>
    </row>
    <row r="481" spans="1:20" x14ac:dyDescent="0.2">
      <c r="A481">
        <v>36</v>
      </c>
      <c r="B481" t="s">
        <v>151</v>
      </c>
      <c r="C481" t="s">
        <v>152</v>
      </c>
      <c r="D481" t="s">
        <v>153</v>
      </c>
      <c r="E481" t="s">
        <v>154</v>
      </c>
      <c r="F481" t="s">
        <v>155</v>
      </c>
      <c r="G481" t="s">
        <v>156</v>
      </c>
      <c r="H481" t="s">
        <v>184</v>
      </c>
      <c r="I481" t="s">
        <v>167</v>
      </c>
      <c r="J481" t="s">
        <v>185</v>
      </c>
      <c r="K481" t="s">
        <v>160</v>
      </c>
      <c r="L481">
        <v>1</v>
      </c>
      <c r="M481" t="s">
        <v>174</v>
      </c>
      <c r="N481" t="s">
        <v>162</v>
      </c>
      <c r="O481" t="s">
        <v>163</v>
      </c>
      <c r="P481" t="s">
        <v>164</v>
      </c>
      <c r="Q481">
        <v>2025</v>
      </c>
      <c r="R481">
        <v>2</v>
      </c>
      <c r="S481" t="b">
        <v>1</v>
      </c>
      <c r="T481">
        <v>2662436</v>
      </c>
    </row>
    <row r="482" spans="1:20" x14ac:dyDescent="0.2">
      <c r="A482">
        <v>37</v>
      </c>
      <c r="B482" t="s">
        <v>151</v>
      </c>
      <c r="C482" t="s">
        <v>152</v>
      </c>
      <c r="D482" t="s">
        <v>153</v>
      </c>
      <c r="E482" t="s">
        <v>154</v>
      </c>
      <c r="F482" t="s">
        <v>155</v>
      </c>
      <c r="G482" t="s">
        <v>156</v>
      </c>
      <c r="H482" t="s">
        <v>184</v>
      </c>
      <c r="I482" t="s">
        <v>168</v>
      </c>
      <c r="J482" t="s">
        <v>185</v>
      </c>
      <c r="K482" t="s">
        <v>160</v>
      </c>
      <c r="L482">
        <v>1</v>
      </c>
      <c r="M482" t="s">
        <v>174</v>
      </c>
      <c r="N482" t="s">
        <v>162</v>
      </c>
      <c r="O482" t="s">
        <v>163</v>
      </c>
      <c r="P482" t="s">
        <v>164</v>
      </c>
      <c r="Q482">
        <v>2025</v>
      </c>
      <c r="R482">
        <v>2</v>
      </c>
      <c r="S482" t="b">
        <v>1</v>
      </c>
      <c r="T482">
        <v>1347118</v>
      </c>
    </row>
    <row r="483" spans="1:20" x14ac:dyDescent="0.2">
      <c r="A483">
        <v>38</v>
      </c>
      <c r="B483" t="s">
        <v>151</v>
      </c>
      <c r="C483" t="s">
        <v>152</v>
      </c>
      <c r="D483" t="s">
        <v>153</v>
      </c>
      <c r="E483" t="s">
        <v>154</v>
      </c>
      <c r="F483" t="s">
        <v>155</v>
      </c>
      <c r="G483" t="s">
        <v>156</v>
      </c>
      <c r="H483" t="s">
        <v>186</v>
      </c>
      <c r="I483" t="s">
        <v>169</v>
      </c>
      <c r="J483" t="s">
        <v>185</v>
      </c>
      <c r="K483" t="s">
        <v>160</v>
      </c>
      <c r="L483">
        <v>1</v>
      </c>
      <c r="M483" t="s">
        <v>174</v>
      </c>
      <c r="N483" t="s">
        <v>162</v>
      </c>
      <c r="O483" t="s">
        <v>163</v>
      </c>
      <c r="P483" t="s">
        <v>164</v>
      </c>
      <c r="Q483">
        <v>2025</v>
      </c>
      <c r="R483">
        <v>2</v>
      </c>
      <c r="S483" t="b">
        <v>1</v>
      </c>
      <c r="T483">
        <v>1994224</v>
      </c>
    </row>
    <row r="484" spans="1:20" x14ac:dyDescent="0.2">
      <c r="A484">
        <v>39</v>
      </c>
      <c r="B484" t="s">
        <v>151</v>
      </c>
      <c r="C484" t="s">
        <v>152</v>
      </c>
      <c r="D484" t="s">
        <v>153</v>
      </c>
      <c r="E484" t="s">
        <v>154</v>
      </c>
      <c r="F484" t="s">
        <v>155</v>
      </c>
      <c r="G484" t="s">
        <v>156</v>
      </c>
      <c r="H484" t="s">
        <v>187</v>
      </c>
      <c r="I484" t="s">
        <v>158</v>
      </c>
      <c r="J484" t="s">
        <v>188</v>
      </c>
      <c r="K484" t="s">
        <v>160</v>
      </c>
      <c r="L484">
        <v>1</v>
      </c>
      <c r="M484" t="s">
        <v>189</v>
      </c>
      <c r="N484" t="s">
        <v>162</v>
      </c>
      <c r="O484" t="s">
        <v>163</v>
      </c>
      <c r="P484" t="s">
        <v>164</v>
      </c>
      <c r="Q484">
        <v>2025</v>
      </c>
      <c r="R484">
        <v>2</v>
      </c>
      <c r="S484" t="b">
        <v>1</v>
      </c>
      <c r="T484">
        <v>55515063</v>
      </c>
    </row>
    <row r="485" spans="1:20" x14ac:dyDescent="0.2">
      <c r="A485">
        <v>40</v>
      </c>
      <c r="B485" t="s">
        <v>151</v>
      </c>
      <c r="C485" t="s">
        <v>152</v>
      </c>
      <c r="D485" t="s">
        <v>153</v>
      </c>
      <c r="E485" t="s">
        <v>154</v>
      </c>
      <c r="F485" t="s">
        <v>155</v>
      </c>
      <c r="G485" t="s">
        <v>156</v>
      </c>
      <c r="H485" t="s">
        <v>187</v>
      </c>
      <c r="I485" t="s">
        <v>165</v>
      </c>
      <c r="J485" t="s">
        <v>188</v>
      </c>
      <c r="K485" t="s">
        <v>160</v>
      </c>
      <c r="L485">
        <v>1</v>
      </c>
      <c r="M485" t="s">
        <v>189</v>
      </c>
      <c r="N485" t="s">
        <v>162</v>
      </c>
      <c r="O485" t="s">
        <v>163</v>
      </c>
      <c r="P485" t="s">
        <v>164</v>
      </c>
      <c r="Q485">
        <v>2025</v>
      </c>
      <c r="R485">
        <v>2</v>
      </c>
      <c r="S485" t="b">
        <v>1</v>
      </c>
      <c r="T485">
        <v>101072955</v>
      </c>
    </row>
    <row r="486" spans="1:20" x14ac:dyDescent="0.2">
      <c r="A486">
        <v>41</v>
      </c>
      <c r="B486" t="s">
        <v>151</v>
      </c>
      <c r="C486" t="s">
        <v>152</v>
      </c>
      <c r="D486" t="s">
        <v>153</v>
      </c>
      <c r="E486" t="s">
        <v>154</v>
      </c>
      <c r="F486" t="s">
        <v>155</v>
      </c>
      <c r="G486" t="s">
        <v>156</v>
      </c>
      <c r="H486" t="s">
        <v>187</v>
      </c>
      <c r="I486" t="s">
        <v>166</v>
      </c>
      <c r="J486" t="s">
        <v>188</v>
      </c>
      <c r="K486" t="s">
        <v>160</v>
      </c>
      <c r="L486">
        <v>1</v>
      </c>
      <c r="M486" t="s">
        <v>189</v>
      </c>
      <c r="N486" t="s">
        <v>162</v>
      </c>
      <c r="O486" t="s">
        <v>163</v>
      </c>
      <c r="P486" t="s">
        <v>164</v>
      </c>
      <c r="Q486">
        <v>2025</v>
      </c>
      <c r="R486">
        <v>2</v>
      </c>
      <c r="S486" t="b">
        <v>1</v>
      </c>
      <c r="T486">
        <v>85377845</v>
      </c>
    </row>
    <row r="487" spans="1:20" x14ac:dyDescent="0.2">
      <c r="A487">
        <v>42</v>
      </c>
      <c r="B487" t="s">
        <v>151</v>
      </c>
      <c r="C487" t="s">
        <v>152</v>
      </c>
      <c r="D487" t="s">
        <v>153</v>
      </c>
      <c r="E487" t="s">
        <v>154</v>
      </c>
      <c r="F487" t="s">
        <v>155</v>
      </c>
      <c r="G487" t="s">
        <v>156</v>
      </c>
      <c r="H487" t="s">
        <v>187</v>
      </c>
      <c r="I487" t="s">
        <v>167</v>
      </c>
      <c r="J487" t="s">
        <v>188</v>
      </c>
      <c r="K487" t="s">
        <v>160</v>
      </c>
      <c r="L487">
        <v>1</v>
      </c>
      <c r="M487" t="s">
        <v>189</v>
      </c>
      <c r="N487" t="s">
        <v>162</v>
      </c>
      <c r="O487" t="s">
        <v>163</v>
      </c>
      <c r="P487" t="s">
        <v>164</v>
      </c>
      <c r="Q487">
        <v>2025</v>
      </c>
      <c r="R487">
        <v>2</v>
      </c>
      <c r="S487" t="b">
        <v>1</v>
      </c>
      <c r="T487">
        <v>77523526</v>
      </c>
    </row>
    <row r="488" spans="1:20" x14ac:dyDescent="0.2">
      <c r="A488">
        <v>43</v>
      </c>
      <c r="B488" t="s">
        <v>151</v>
      </c>
      <c r="C488" t="s">
        <v>152</v>
      </c>
      <c r="D488" t="s">
        <v>153</v>
      </c>
      <c r="E488" t="s">
        <v>154</v>
      </c>
      <c r="F488" t="s">
        <v>155</v>
      </c>
      <c r="G488" t="s">
        <v>156</v>
      </c>
      <c r="H488" t="s">
        <v>187</v>
      </c>
      <c r="I488" t="s">
        <v>168</v>
      </c>
      <c r="J488" t="s">
        <v>188</v>
      </c>
      <c r="K488" t="s">
        <v>160</v>
      </c>
      <c r="L488">
        <v>1</v>
      </c>
      <c r="M488" t="s">
        <v>189</v>
      </c>
      <c r="N488" t="s">
        <v>162</v>
      </c>
      <c r="O488" t="s">
        <v>163</v>
      </c>
      <c r="P488" t="s">
        <v>164</v>
      </c>
      <c r="Q488">
        <v>2025</v>
      </c>
      <c r="R488">
        <v>2</v>
      </c>
      <c r="S488" t="b">
        <v>1</v>
      </c>
      <c r="T488">
        <v>38309282</v>
      </c>
    </row>
    <row r="489" spans="1:20" x14ac:dyDescent="0.2">
      <c r="A489">
        <v>44</v>
      </c>
      <c r="B489" t="s">
        <v>151</v>
      </c>
      <c r="C489" t="s">
        <v>152</v>
      </c>
      <c r="D489" t="s">
        <v>153</v>
      </c>
      <c r="E489" t="s">
        <v>154</v>
      </c>
      <c r="F489" t="s">
        <v>155</v>
      </c>
      <c r="G489" t="s">
        <v>156</v>
      </c>
      <c r="H489" t="s">
        <v>190</v>
      </c>
      <c r="I489" t="s">
        <v>169</v>
      </c>
      <c r="J489" t="s">
        <v>188</v>
      </c>
      <c r="K489" t="s">
        <v>160</v>
      </c>
      <c r="L489">
        <v>1</v>
      </c>
      <c r="M489" t="s">
        <v>189</v>
      </c>
      <c r="N489" t="s">
        <v>162</v>
      </c>
      <c r="O489" t="s">
        <v>163</v>
      </c>
      <c r="P489" t="s">
        <v>164</v>
      </c>
      <c r="Q489">
        <v>2025</v>
      </c>
      <c r="R489">
        <v>2</v>
      </c>
      <c r="S489" t="b">
        <v>1</v>
      </c>
      <c r="T489">
        <v>65607638</v>
      </c>
    </row>
    <row r="490" spans="1:20" x14ac:dyDescent="0.2">
      <c r="A490">
        <v>45</v>
      </c>
      <c r="B490" t="s">
        <v>151</v>
      </c>
      <c r="C490" t="s">
        <v>152</v>
      </c>
      <c r="D490" t="s">
        <v>153</v>
      </c>
      <c r="E490" t="s">
        <v>154</v>
      </c>
      <c r="F490" t="s">
        <v>155</v>
      </c>
      <c r="G490" t="s">
        <v>156</v>
      </c>
      <c r="H490" t="s">
        <v>191</v>
      </c>
      <c r="I490" t="s">
        <v>158</v>
      </c>
      <c r="J490" t="s">
        <v>192</v>
      </c>
      <c r="K490" t="s">
        <v>160</v>
      </c>
      <c r="L490">
        <v>1</v>
      </c>
      <c r="M490" t="s">
        <v>189</v>
      </c>
      <c r="N490" t="s">
        <v>162</v>
      </c>
      <c r="O490" t="s">
        <v>163</v>
      </c>
      <c r="P490" t="s">
        <v>164</v>
      </c>
      <c r="Q490">
        <v>2025</v>
      </c>
      <c r="R490">
        <v>2</v>
      </c>
      <c r="S490" t="b">
        <v>1</v>
      </c>
      <c r="T490">
        <v>154876</v>
      </c>
    </row>
    <row r="491" spans="1:20" x14ac:dyDescent="0.2">
      <c r="A491">
        <v>46</v>
      </c>
      <c r="B491" t="s">
        <v>151</v>
      </c>
      <c r="C491" t="s">
        <v>152</v>
      </c>
      <c r="D491" t="s">
        <v>153</v>
      </c>
      <c r="E491" t="s">
        <v>154</v>
      </c>
      <c r="F491" t="s">
        <v>155</v>
      </c>
      <c r="G491" t="s">
        <v>156</v>
      </c>
      <c r="H491" t="s">
        <v>191</v>
      </c>
      <c r="I491" t="s">
        <v>165</v>
      </c>
      <c r="J491" t="s">
        <v>192</v>
      </c>
      <c r="K491" t="s">
        <v>160</v>
      </c>
      <c r="L491">
        <v>1</v>
      </c>
      <c r="M491" t="s">
        <v>189</v>
      </c>
      <c r="N491" t="s">
        <v>162</v>
      </c>
      <c r="O491" t="s">
        <v>163</v>
      </c>
      <c r="P491" t="s">
        <v>164</v>
      </c>
      <c r="Q491">
        <v>2025</v>
      </c>
      <c r="R491">
        <v>2</v>
      </c>
      <c r="S491" t="b">
        <v>1</v>
      </c>
      <c r="T491">
        <v>5487806</v>
      </c>
    </row>
    <row r="492" spans="1:20" x14ac:dyDescent="0.2">
      <c r="A492">
        <v>47</v>
      </c>
      <c r="B492" t="s">
        <v>151</v>
      </c>
      <c r="C492" t="s">
        <v>152</v>
      </c>
      <c r="D492" t="s">
        <v>153</v>
      </c>
      <c r="E492" t="s">
        <v>154</v>
      </c>
      <c r="F492" t="s">
        <v>155</v>
      </c>
      <c r="G492" t="s">
        <v>156</v>
      </c>
      <c r="H492" t="s">
        <v>191</v>
      </c>
      <c r="I492" t="s">
        <v>166</v>
      </c>
      <c r="J492" t="s">
        <v>192</v>
      </c>
      <c r="K492" t="s">
        <v>160</v>
      </c>
      <c r="L492">
        <v>1</v>
      </c>
      <c r="M492" t="s">
        <v>189</v>
      </c>
      <c r="N492" t="s">
        <v>162</v>
      </c>
      <c r="O492" t="s">
        <v>163</v>
      </c>
      <c r="P492" t="s">
        <v>164</v>
      </c>
      <c r="Q492">
        <v>2025</v>
      </c>
      <c r="R492">
        <v>2</v>
      </c>
      <c r="S492" t="b">
        <v>1</v>
      </c>
      <c r="T492">
        <v>23863102</v>
      </c>
    </row>
    <row r="493" spans="1:20" x14ac:dyDescent="0.2">
      <c r="A493">
        <v>48</v>
      </c>
      <c r="B493" t="s">
        <v>151</v>
      </c>
      <c r="C493" t="s">
        <v>152</v>
      </c>
      <c r="D493" t="s">
        <v>153</v>
      </c>
      <c r="E493" t="s">
        <v>154</v>
      </c>
      <c r="F493" t="s">
        <v>155</v>
      </c>
      <c r="G493" t="s">
        <v>156</v>
      </c>
      <c r="H493" t="s">
        <v>191</v>
      </c>
      <c r="I493" t="s">
        <v>167</v>
      </c>
      <c r="J493" t="s">
        <v>192</v>
      </c>
      <c r="K493" t="s">
        <v>160</v>
      </c>
      <c r="L493">
        <v>1</v>
      </c>
      <c r="M493" t="s">
        <v>189</v>
      </c>
      <c r="N493" t="s">
        <v>162</v>
      </c>
      <c r="O493" t="s">
        <v>163</v>
      </c>
      <c r="P493" t="s">
        <v>164</v>
      </c>
      <c r="Q493">
        <v>2025</v>
      </c>
      <c r="R493">
        <v>2</v>
      </c>
      <c r="S493" t="b">
        <v>1</v>
      </c>
      <c r="T493">
        <v>14707743</v>
      </c>
    </row>
    <row r="494" spans="1:20" x14ac:dyDescent="0.2">
      <c r="A494">
        <v>49</v>
      </c>
      <c r="B494" t="s">
        <v>151</v>
      </c>
      <c r="C494" t="s">
        <v>152</v>
      </c>
      <c r="D494" t="s">
        <v>153</v>
      </c>
      <c r="E494" t="s">
        <v>154</v>
      </c>
      <c r="F494" t="s">
        <v>155</v>
      </c>
      <c r="G494" t="s">
        <v>156</v>
      </c>
      <c r="H494" t="s">
        <v>191</v>
      </c>
      <c r="I494" t="s">
        <v>168</v>
      </c>
      <c r="J494" t="s">
        <v>192</v>
      </c>
      <c r="K494" t="s">
        <v>160</v>
      </c>
      <c r="L494">
        <v>1</v>
      </c>
      <c r="M494" t="s">
        <v>189</v>
      </c>
      <c r="N494" t="s">
        <v>162</v>
      </c>
      <c r="O494" t="s">
        <v>163</v>
      </c>
      <c r="P494" t="s">
        <v>164</v>
      </c>
      <c r="Q494">
        <v>2025</v>
      </c>
      <c r="R494">
        <v>2</v>
      </c>
      <c r="S494" t="b">
        <v>1</v>
      </c>
      <c r="T494">
        <v>5640627</v>
      </c>
    </row>
    <row r="495" spans="1:20" x14ac:dyDescent="0.2">
      <c r="A495">
        <v>50</v>
      </c>
      <c r="B495" t="s">
        <v>151</v>
      </c>
      <c r="C495" t="s">
        <v>152</v>
      </c>
      <c r="D495" t="s">
        <v>153</v>
      </c>
      <c r="E495" t="s">
        <v>154</v>
      </c>
      <c r="F495" t="s">
        <v>155</v>
      </c>
      <c r="G495" t="s">
        <v>156</v>
      </c>
      <c r="H495" t="s">
        <v>193</v>
      </c>
      <c r="I495" t="s">
        <v>169</v>
      </c>
      <c r="J495" t="s">
        <v>192</v>
      </c>
      <c r="K495" t="s">
        <v>160</v>
      </c>
      <c r="L495">
        <v>1</v>
      </c>
      <c r="M495" t="s">
        <v>189</v>
      </c>
      <c r="N495" t="s">
        <v>162</v>
      </c>
      <c r="O495" t="s">
        <v>163</v>
      </c>
      <c r="P495" t="s">
        <v>164</v>
      </c>
      <c r="Q495">
        <v>2025</v>
      </c>
      <c r="R495">
        <v>2</v>
      </c>
      <c r="S495" t="b">
        <v>1</v>
      </c>
      <c r="T495">
        <v>19792009</v>
      </c>
    </row>
    <row r="496" spans="1:20" x14ac:dyDescent="0.2">
      <c r="A496">
        <v>51</v>
      </c>
      <c r="B496" t="s">
        <v>151</v>
      </c>
      <c r="C496" t="s">
        <v>152</v>
      </c>
      <c r="D496" t="s">
        <v>153</v>
      </c>
      <c r="E496" t="s">
        <v>154</v>
      </c>
      <c r="F496" t="s">
        <v>155</v>
      </c>
      <c r="G496" t="s">
        <v>156</v>
      </c>
      <c r="H496" t="s">
        <v>194</v>
      </c>
      <c r="I496" t="s">
        <v>158</v>
      </c>
      <c r="J496" t="s">
        <v>195</v>
      </c>
      <c r="K496" t="s">
        <v>160</v>
      </c>
      <c r="L496">
        <v>1</v>
      </c>
      <c r="M496" t="s">
        <v>189</v>
      </c>
      <c r="N496" t="s">
        <v>162</v>
      </c>
      <c r="O496" t="s">
        <v>163</v>
      </c>
      <c r="P496" t="s">
        <v>164</v>
      </c>
      <c r="Q496">
        <v>2025</v>
      </c>
      <c r="R496">
        <v>2</v>
      </c>
      <c r="S496" t="b">
        <v>1</v>
      </c>
      <c r="T496">
        <v>4213811</v>
      </c>
    </row>
    <row r="497" spans="1:20" x14ac:dyDescent="0.2">
      <c r="A497">
        <v>52</v>
      </c>
      <c r="B497" t="s">
        <v>151</v>
      </c>
      <c r="C497" t="s">
        <v>152</v>
      </c>
      <c r="D497" t="s">
        <v>153</v>
      </c>
      <c r="E497" t="s">
        <v>154</v>
      </c>
      <c r="F497" t="s">
        <v>155</v>
      </c>
      <c r="G497" t="s">
        <v>156</v>
      </c>
      <c r="H497" t="s">
        <v>194</v>
      </c>
      <c r="I497" t="s">
        <v>165</v>
      </c>
      <c r="J497" t="s">
        <v>195</v>
      </c>
      <c r="K497" t="s">
        <v>160</v>
      </c>
      <c r="L497">
        <v>1</v>
      </c>
      <c r="M497" t="s">
        <v>189</v>
      </c>
      <c r="N497" t="s">
        <v>162</v>
      </c>
      <c r="O497" t="s">
        <v>163</v>
      </c>
      <c r="P497" t="s">
        <v>164</v>
      </c>
      <c r="Q497">
        <v>2025</v>
      </c>
      <c r="R497">
        <v>2</v>
      </c>
      <c r="S497" t="b">
        <v>1</v>
      </c>
      <c r="T497">
        <v>8813298</v>
      </c>
    </row>
    <row r="498" spans="1:20" x14ac:dyDescent="0.2">
      <c r="A498">
        <v>53</v>
      </c>
      <c r="B498" t="s">
        <v>151</v>
      </c>
      <c r="C498" t="s">
        <v>152</v>
      </c>
      <c r="D498" t="s">
        <v>153</v>
      </c>
      <c r="E498" t="s">
        <v>154</v>
      </c>
      <c r="F498" t="s">
        <v>155</v>
      </c>
      <c r="G498" t="s">
        <v>156</v>
      </c>
      <c r="H498" t="s">
        <v>194</v>
      </c>
      <c r="I498" t="s">
        <v>166</v>
      </c>
      <c r="J498" t="s">
        <v>195</v>
      </c>
      <c r="K498" t="s">
        <v>160</v>
      </c>
      <c r="L498">
        <v>1</v>
      </c>
      <c r="M498" t="s">
        <v>189</v>
      </c>
      <c r="N498" t="s">
        <v>162</v>
      </c>
      <c r="O498" t="s">
        <v>163</v>
      </c>
      <c r="P498" t="s">
        <v>164</v>
      </c>
      <c r="Q498">
        <v>2025</v>
      </c>
      <c r="R498">
        <v>2</v>
      </c>
      <c r="S498" t="b">
        <v>1</v>
      </c>
      <c r="T498">
        <v>11119308</v>
      </c>
    </row>
    <row r="499" spans="1:20" x14ac:dyDescent="0.2">
      <c r="A499">
        <v>54</v>
      </c>
      <c r="B499" t="s">
        <v>151</v>
      </c>
      <c r="C499" t="s">
        <v>152</v>
      </c>
      <c r="D499" t="s">
        <v>153</v>
      </c>
      <c r="E499" t="s">
        <v>154</v>
      </c>
      <c r="F499" t="s">
        <v>155</v>
      </c>
      <c r="G499" t="s">
        <v>156</v>
      </c>
      <c r="H499" t="s">
        <v>194</v>
      </c>
      <c r="I499" t="s">
        <v>167</v>
      </c>
      <c r="J499" t="s">
        <v>195</v>
      </c>
      <c r="K499" t="s">
        <v>160</v>
      </c>
      <c r="L499">
        <v>1</v>
      </c>
      <c r="M499" t="s">
        <v>189</v>
      </c>
      <c r="N499" t="s">
        <v>162</v>
      </c>
      <c r="O499" t="s">
        <v>163</v>
      </c>
      <c r="P499" t="s">
        <v>164</v>
      </c>
      <c r="Q499">
        <v>2025</v>
      </c>
      <c r="R499">
        <v>2</v>
      </c>
      <c r="S499" t="b">
        <v>1</v>
      </c>
      <c r="T499">
        <v>4922918</v>
      </c>
    </row>
    <row r="500" spans="1:20" x14ac:dyDescent="0.2">
      <c r="A500">
        <v>55</v>
      </c>
      <c r="B500" t="s">
        <v>151</v>
      </c>
      <c r="C500" t="s">
        <v>152</v>
      </c>
      <c r="D500" t="s">
        <v>153</v>
      </c>
      <c r="E500" t="s">
        <v>154</v>
      </c>
      <c r="F500" t="s">
        <v>155</v>
      </c>
      <c r="G500" t="s">
        <v>156</v>
      </c>
      <c r="H500" t="s">
        <v>194</v>
      </c>
      <c r="I500" t="s">
        <v>168</v>
      </c>
      <c r="J500" t="s">
        <v>195</v>
      </c>
      <c r="K500" t="s">
        <v>160</v>
      </c>
      <c r="L500">
        <v>1</v>
      </c>
      <c r="M500" t="s">
        <v>189</v>
      </c>
      <c r="N500" t="s">
        <v>162</v>
      </c>
      <c r="O500" t="s">
        <v>163</v>
      </c>
      <c r="P500" t="s">
        <v>164</v>
      </c>
      <c r="Q500">
        <v>2025</v>
      </c>
      <c r="R500">
        <v>2</v>
      </c>
      <c r="S500" t="b">
        <v>1</v>
      </c>
      <c r="T500">
        <v>4775719</v>
      </c>
    </row>
    <row r="501" spans="1:20" x14ac:dyDescent="0.2">
      <c r="A501">
        <v>56</v>
      </c>
      <c r="B501" t="s">
        <v>151</v>
      </c>
      <c r="C501" t="s">
        <v>152</v>
      </c>
      <c r="D501" t="s">
        <v>153</v>
      </c>
      <c r="E501" t="s">
        <v>154</v>
      </c>
      <c r="F501" t="s">
        <v>155</v>
      </c>
      <c r="G501" t="s">
        <v>156</v>
      </c>
      <c r="H501" t="s">
        <v>196</v>
      </c>
      <c r="I501" t="s">
        <v>169</v>
      </c>
      <c r="J501" t="s">
        <v>195</v>
      </c>
      <c r="K501" t="s">
        <v>160</v>
      </c>
      <c r="L501">
        <v>1</v>
      </c>
      <c r="M501" t="s">
        <v>189</v>
      </c>
      <c r="N501" t="s">
        <v>162</v>
      </c>
      <c r="O501" t="s">
        <v>163</v>
      </c>
      <c r="P501" t="s">
        <v>164</v>
      </c>
      <c r="Q501">
        <v>2025</v>
      </c>
      <c r="R501">
        <v>2</v>
      </c>
      <c r="S501" t="b">
        <v>1</v>
      </c>
      <c r="T501">
        <v>21913437</v>
      </c>
    </row>
    <row r="502" spans="1:20" x14ac:dyDescent="0.2">
      <c r="A502">
        <v>57</v>
      </c>
      <c r="B502" t="s">
        <v>151</v>
      </c>
      <c r="C502" t="s">
        <v>152</v>
      </c>
      <c r="D502" t="s">
        <v>153</v>
      </c>
      <c r="E502" t="s">
        <v>154</v>
      </c>
      <c r="F502" t="s">
        <v>155</v>
      </c>
      <c r="G502" t="s">
        <v>156</v>
      </c>
      <c r="H502" t="s">
        <v>197</v>
      </c>
      <c r="I502" t="s">
        <v>158</v>
      </c>
      <c r="J502" t="s">
        <v>198</v>
      </c>
      <c r="K502" t="s">
        <v>160</v>
      </c>
      <c r="L502">
        <v>1</v>
      </c>
      <c r="M502" t="s">
        <v>189</v>
      </c>
      <c r="N502" t="s">
        <v>162</v>
      </c>
      <c r="O502" t="s">
        <v>163</v>
      </c>
      <c r="P502" t="s">
        <v>164</v>
      </c>
      <c r="Q502">
        <v>2025</v>
      </c>
      <c r="R502">
        <v>2</v>
      </c>
      <c r="S502" t="b">
        <v>1</v>
      </c>
      <c r="T502">
        <v>59883750</v>
      </c>
    </row>
    <row r="503" spans="1:20" x14ac:dyDescent="0.2">
      <c r="A503">
        <v>58</v>
      </c>
      <c r="B503" t="s">
        <v>151</v>
      </c>
      <c r="C503" t="s">
        <v>152</v>
      </c>
      <c r="D503" t="s">
        <v>153</v>
      </c>
      <c r="E503" t="s">
        <v>154</v>
      </c>
      <c r="F503" t="s">
        <v>155</v>
      </c>
      <c r="G503" t="s">
        <v>156</v>
      </c>
      <c r="H503" t="s">
        <v>197</v>
      </c>
      <c r="I503" t="s">
        <v>165</v>
      </c>
      <c r="J503" t="s">
        <v>198</v>
      </c>
      <c r="K503" t="s">
        <v>160</v>
      </c>
      <c r="L503">
        <v>1</v>
      </c>
      <c r="M503" t="s">
        <v>189</v>
      </c>
      <c r="N503" t="s">
        <v>162</v>
      </c>
      <c r="O503" t="s">
        <v>163</v>
      </c>
      <c r="P503" t="s">
        <v>164</v>
      </c>
      <c r="Q503">
        <v>2025</v>
      </c>
      <c r="R503">
        <v>2</v>
      </c>
      <c r="S503" t="b">
        <v>1</v>
      </c>
      <c r="T503">
        <v>115374059</v>
      </c>
    </row>
    <row r="504" spans="1:20" x14ac:dyDescent="0.2">
      <c r="A504">
        <v>59</v>
      </c>
      <c r="B504" t="s">
        <v>151</v>
      </c>
      <c r="C504" t="s">
        <v>152</v>
      </c>
      <c r="D504" t="s">
        <v>153</v>
      </c>
      <c r="E504" t="s">
        <v>154</v>
      </c>
      <c r="F504" t="s">
        <v>155</v>
      </c>
      <c r="G504" t="s">
        <v>156</v>
      </c>
      <c r="H504" t="s">
        <v>197</v>
      </c>
      <c r="I504" t="s">
        <v>166</v>
      </c>
      <c r="J504" t="s">
        <v>198</v>
      </c>
      <c r="K504" t="s">
        <v>160</v>
      </c>
      <c r="L504">
        <v>1</v>
      </c>
      <c r="M504" t="s">
        <v>189</v>
      </c>
      <c r="N504" t="s">
        <v>162</v>
      </c>
      <c r="O504" t="s">
        <v>163</v>
      </c>
      <c r="P504" t="s">
        <v>164</v>
      </c>
      <c r="Q504">
        <v>2025</v>
      </c>
      <c r="R504">
        <v>2</v>
      </c>
      <c r="S504" t="b">
        <v>1</v>
      </c>
      <c r="T504">
        <v>120360255</v>
      </c>
    </row>
    <row r="505" spans="1:20" x14ac:dyDescent="0.2">
      <c r="A505">
        <v>60</v>
      </c>
      <c r="B505" t="s">
        <v>151</v>
      </c>
      <c r="C505" t="s">
        <v>152</v>
      </c>
      <c r="D505" t="s">
        <v>153</v>
      </c>
      <c r="E505" t="s">
        <v>154</v>
      </c>
      <c r="F505" t="s">
        <v>155</v>
      </c>
      <c r="G505" t="s">
        <v>156</v>
      </c>
      <c r="H505" t="s">
        <v>197</v>
      </c>
      <c r="I505" t="s">
        <v>167</v>
      </c>
      <c r="J505" t="s">
        <v>198</v>
      </c>
      <c r="K505" t="s">
        <v>160</v>
      </c>
      <c r="L505">
        <v>1</v>
      </c>
      <c r="M505" t="s">
        <v>189</v>
      </c>
      <c r="N505" t="s">
        <v>162</v>
      </c>
      <c r="O505" t="s">
        <v>163</v>
      </c>
      <c r="P505" t="s">
        <v>164</v>
      </c>
      <c r="Q505">
        <v>2025</v>
      </c>
      <c r="R505">
        <v>2</v>
      </c>
      <c r="S505" t="b">
        <v>1</v>
      </c>
      <c r="T505">
        <v>97154187</v>
      </c>
    </row>
    <row r="506" spans="1:20" x14ac:dyDescent="0.2">
      <c r="A506">
        <v>61</v>
      </c>
      <c r="B506" t="s">
        <v>151</v>
      </c>
      <c r="C506" t="s">
        <v>152</v>
      </c>
      <c r="D506" t="s">
        <v>153</v>
      </c>
      <c r="E506" t="s">
        <v>154</v>
      </c>
      <c r="F506" t="s">
        <v>155</v>
      </c>
      <c r="G506" t="s">
        <v>156</v>
      </c>
      <c r="H506" t="s">
        <v>197</v>
      </c>
      <c r="I506" t="s">
        <v>168</v>
      </c>
      <c r="J506" t="s">
        <v>198</v>
      </c>
      <c r="K506" t="s">
        <v>160</v>
      </c>
      <c r="L506">
        <v>1</v>
      </c>
      <c r="M506" t="s">
        <v>189</v>
      </c>
      <c r="N506" t="s">
        <v>162</v>
      </c>
      <c r="O506" t="s">
        <v>163</v>
      </c>
      <c r="P506" t="s">
        <v>164</v>
      </c>
      <c r="Q506">
        <v>2025</v>
      </c>
      <c r="R506">
        <v>2</v>
      </c>
      <c r="S506" t="b">
        <v>1</v>
      </c>
      <c r="T506">
        <v>48725628</v>
      </c>
    </row>
    <row r="507" spans="1:20" x14ac:dyDescent="0.2">
      <c r="A507">
        <v>62</v>
      </c>
      <c r="B507" t="s">
        <v>151</v>
      </c>
      <c r="C507" t="s">
        <v>152</v>
      </c>
      <c r="D507" t="s">
        <v>153</v>
      </c>
      <c r="E507" t="s">
        <v>154</v>
      </c>
      <c r="F507" t="s">
        <v>155</v>
      </c>
      <c r="G507" t="s">
        <v>156</v>
      </c>
      <c r="H507" t="s">
        <v>197</v>
      </c>
      <c r="I507" t="s">
        <v>169</v>
      </c>
      <c r="J507" t="s">
        <v>198</v>
      </c>
      <c r="K507" t="s">
        <v>160</v>
      </c>
      <c r="L507">
        <v>1</v>
      </c>
      <c r="M507" t="s">
        <v>189</v>
      </c>
      <c r="N507" t="s">
        <v>162</v>
      </c>
      <c r="O507" t="s">
        <v>163</v>
      </c>
      <c r="P507" t="s">
        <v>164</v>
      </c>
      <c r="Q507">
        <v>2025</v>
      </c>
      <c r="R507">
        <v>2</v>
      </c>
      <c r="S507" t="b">
        <v>1</v>
      </c>
      <c r="T507">
        <v>107313084</v>
      </c>
    </row>
    <row r="508" spans="1:20" x14ac:dyDescent="0.2">
      <c r="A508">
        <v>1</v>
      </c>
      <c r="B508" t="s">
        <v>151</v>
      </c>
      <c r="C508" t="s">
        <v>152</v>
      </c>
      <c r="D508" t="s">
        <v>153</v>
      </c>
      <c r="E508" t="s">
        <v>154</v>
      </c>
      <c r="F508" t="s">
        <v>155</v>
      </c>
      <c r="G508" t="s">
        <v>156</v>
      </c>
      <c r="H508" t="s">
        <v>157</v>
      </c>
      <c r="I508" t="s">
        <v>158</v>
      </c>
      <c r="J508" t="s">
        <v>159</v>
      </c>
      <c r="K508" t="s">
        <v>160</v>
      </c>
      <c r="L508">
        <v>1</v>
      </c>
      <c r="M508" t="s">
        <v>161</v>
      </c>
      <c r="N508" t="s">
        <v>162</v>
      </c>
      <c r="O508" t="s">
        <v>199</v>
      </c>
      <c r="P508" t="s">
        <v>200</v>
      </c>
      <c r="Q508">
        <v>2025</v>
      </c>
      <c r="R508">
        <v>2</v>
      </c>
      <c r="S508" t="b">
        <v>1</v>
      </c>
      <c r="T508">
        <v>1442</v>
      </c>
    </row>
    <row r="509" spans="1:20" x14ac:dyDescent="0.2">
      <c r="A509">
        <v>2</v>
      </c>
      <c r="B509" t="s">
        <v>151</v>
      </c>
      <c r="C509" t="s">
        <v>152</v>
      </c>
      <c r="D509" t="s">
        <v>153</v>
      </c>
      <c r="E509" t="s">
        <v>154</v>
      </c>
      <c r="F509" t="s">
        <v>155</v>
      </c>
      <c r="G509" t="s">
        <v>156</v>
      </c>
      <c r="H509" t="s">
        <v>157</v>
      </c>
      <c r="I509" t="s">
        <v>165</v>
      </c>
      <c r="J509" t="s">
        <v>159</v>
      </c>
      <c r="K509" t="s">
        <v>160</v>
      </c>
      <c r="L509">
        <v>1</v>
      </c>
      <c r="M509" t="s">
        <v>161</v>
      </c>
      <c r="N509" t="s">
        <v>162</v>
      </c>
      <c r="O509" t="s">
        <v>199</v>
      </c>
      <c r="P509" t="s">
        <v>200</v>
      </c>
      <c r="Q509">
        <v>2025</v>
      </c>
      <c r="R509">
        <v>2</v>
      </c>
      <c r="S509" t="b">
        <v>1</v>
      </c>
      <c r="T509">
        <v>2969</v>
      </c>
    </row>
    <row r="510" spans="1:20" x14ac:dyDescent="0.2">
      <c r="A510">
        <v>3</v>
      </c>
      <c r="B510" t="s">
        <v>151</v>
      </c>
      <c r="C510" t="s">
        <v>152</v>
      </c>
      <c r="D510" t="s">
        <v>153</v>
      </c>
      <c r="E510" t="s">
        <v>154</v>
      </c>
      <c r="F510" t="s">
        <v>155</v>
      </c>
      <c r="G510" t="s">
        <v>156</v>
      </c>
      <c r="H510" t="s">
        <v>157</v>
      </c>
      <c r="I510" t="s">
        <v>166</v>
      </c>
      <c r="J510" t="s">
        <v>159</v>
      </c>
      <c r="K510" t="s">
        <v>160</v>
      </c>
      <c r="L510">
        <v>1</v>
      </c>
      <c r="M510" t="s">
        <v>161</v>
      </c>
      <c r="N510" t="s">
        <v>162</v>
      </c>
      <c r="O510" t="s">
        <v>199</v>
      </c>
      <c r="P510" t="s">
        <v>200</v>
      </c>
      <c r="Q510">
        <v>2025</v>
      </c>
      <c r="R510">
        <v>2</v>
      </c>
      <c r="S510" t="b">
        <v>1</v>
      </c>
      <c r="T510">
        <v>8302</v>
      </c>
    </row>
    <row r="511" spans="1:20" x14ac:dyDescent="0.2">
      <c r="A511">
        <v>4</v>
      </c>
      <c r="B511" t="s">
        <v>151</v>
      </c>
      <c r="C511" t="s">
        <v>152</v>
      </c>
      <c r="D511" t="s">
        <v>153</v>
      </c>
      <c r="E511" t="s">
        <v>154</v>
      </c>
      <c r="F511" t="s">
        <v>155</v>
      </c>
      <c r="G511" t="s">
        <v>156</v>
      </c>
      <c r="H511" t="s">
        <v>157</v>
      </c>
      <c r="I511" t="s">
        <v>167</v>
      </c>
      <c r="J511" t="s">
        <v>159</v>
      </c>
      <c r="K511" t="s">
        <v>160</v>
      </c>
      <c r="L511">
        <v>1</v>
      </c>
      <c r="M511" t="s">
        <v>161</v>
      </c>
      <c r="N511" t="s">
        <v>162</v>
      </c>
      <c r="O511" t="s">
        <v>199</v>
      </c>
      <c r="P511" t="s">
        <v>200</v>
      </c>
      <c r="Q511">
        <v>2025</v>
      </c>
      <c r="R511">
        <v>2</v>
      </c>
      <c r="S511" t="b">
        <v>1</v>
      </c>
      <c r="T511">
        <v>5821</v>
      </c>
    </row>
    <row r="512" spans="1:20" x14ac:dyDescent="0.2">
      <c r="A512">
        <v>5</v>
      </c>
      <c r="B512" t="s">
        <v>151</v>
      </c>
      <c r="C512" t="s">
        <v>152</v>
      </c>
      <c r="D512" t="s">
        <v>153</v>
      </c>
      <c r="E512" t="s">
        <v>154</v>
      </c>
      <c r="F512" t="s">
        <v>155</v>
      </c>
      <c r="G512" t="s">
        <v>156</v>
      </c>
      <c r="H512" t="s">
        <v>157</v>
      </c>
      <c r="I512" t="s">
        <v>168</v>
      </c>
      <c r="J512" t="s">
        <v>159</v>
      </c>
      <c r="K512" t="s">
        <v>160</v>
      </c>
      <c r="L512">
        <v>1</v>
      </c>
      <c r="M512" t="s">
        <v>161</v>
      </c>
      <c r="N512" t="s">
        <v>162</v>
      </c>
      <c r="O512" t="s">
        <v>199</v>
      </c>
      <c r="P512" t="s">
        <v>200</v>
      </c>
      <c r="Q512">
        <v>2025</v>
      </c>
      <c r="R512">
        <v>2</v>
      </c>
      <c r="S512" t="b">
        <v>1</v>
      </c>
      <c r="T512">
        <v>2101</v>
      </c>
    </row>
    <row r="513" spans="1:20" x14ac:dyDescent="0.2">
      <c r="A513">
        <v>6</v>
      </c>
      <c r="B513" t="s">
        <v>151</v>
      </c>
      <c r="C513" t="s">
        <v>152</v>
      </c>
      <c r="D513" t="s">
        <v>153</v>
      </c>
      <c r="E513" t="s">
        <v>154</v>
      </c>
      <c r="F513" t="s">
        <v>155</v>
      </c>
      <c r="G513" t="s">
        <v>156</v>
      </c>
      <c r="H513" t="s">
        <v>157</v>
      </c>
      <c r="I513" t="s">
        <v>169</v>
      </c>
      <c r="J513" t="s">
        <v>159</v>
      </c>
      <c r="K513" t="s">
        <v>160</v>
      </c>
      <c r="L513">
        <v>1</v>
      </c>
      <c r="M513" t="s">
        <v>161</v>
      </c>
      <c r="N513" t="s">
        <v>162</v>
      </c>
      <c r="O513" t="s">
        <v>199</v>
      </c>
      <c r="P513" t="s">
        <v>200</v>
      </c>
      <c r="Q513">
        <v>2025</v>
      </c>
      <c r="R513">
        <v>2</v>
      </c>
      <c r="S513" t="b">
        <v>1</v>
      </c>
      <c r="T513">
        <v>15657</v>
      </c>
    </row>
    <row r="514" spans="1:20" x14ac:dyDescent="0.2">
      <c r="A514">
        <v>7</v>
      </c>
      <c r="B514" t="s">
        <v>151</v>
      </c>
      <c r="C514" t="s">
        <v>152</v>
      </c>
      <c r="D514" t="s">
        <v>153</v>
      </c>
      <c r="E514" t="s">
        <v>154</v>
      </c>
      <c r="F514" t="s">
        <v>155</v>
      </c>
      <c r="G514" t="s">
        <v>156</v>
      </c>
      <c r="H514" t="s">
        <v>170</v>
      </c>
      <c r="I514" t="s">
        <v>158</v>
      </c>
      <c r="J514" t="s">
        <v>171</v>
      </c>
      <c r="K514" t="s">
        <v>160</v>
      </c>
      <c r="L514">
        <v>1</v>
      </c>
      <c r="M514" t="s">
        <v>161</v>
      </c>
      <c r="N514" t="s">
        <v>162</v>
      </c>
      <c r="O514" t="s">
        <v>199</v>
      </c>
      <c r="P514" t="s">
        <v>200</v>
      </c>
      <c r="Q514">
        <v>2025</v>
      </c>
      <c r="R514">
        <v>2</v>
      </c>
      <c r="S514" t="b">
        <v>1</v>
      </c>
      <c r="T514">
        <v>1445</v>
      </c>
    </row>
    <row r="515" spans="1:20" x14ac:dyDescent="0.2">
      <c r="A515">
        <v>8</v>
      </c>
      <c r="B515" t="s">
        <v>151</v>
      </c>
      <c r="C515" t="s">
        <v>152</v>
      </c>
      <c r="D515" t="s">
        <v>153</v>
      </c>
      <c r="E515" t="s">
        <v>154</v>
      </c>
      <c r="F515" t="s">
        <v>155</v>
      </c>
      <c r="G515" t="s">
        <v>156</v>
      </c>
      <c r="H515" t="s">
        <v>170</v>
      </c>
      <c r="I515" t="s">
        <v>165</v>
      </c>
      <c r="J515" t="s">
        <v>171</v>
      </c>
      <c r="K515" t="s">
        <v>160</v>
      </c>
      <c r="L515">
        <v>1</v>
      </c>
      <c r="M515" t="s">
        <v>161</v>
      </c>
      <c r="N515" t="s">
        <v>162</v>
      </c>
      <c r="O515" t="s">
        <v>199</v>
      </c>
      <c r="P515" t="s">
        <v>200</v>
      </c>
      <c r="Q515">
        <v>2025</v>
      </c>
      <c r="R515">
        <v>2</v>
      </c>
      <c r="S515" t="b">
        <v>1</v>
      </c>
      <c r="T515">
        <v>3012</v>
      </c>
    </row>
    <row r="516" spans="1:20" x14ac:dyDescent="0.2">
      <c r="A516">
        <v>9</v>
      </c>
      <c r="B516" t="s">
        <v>151</v>
      </c>
      <c r="C516" t="s">
        <v>152</v>
      </c>
      <c r="D516" t="s">
        <v>153</v>
      </c>
      <c r="E516" t="s">
        <v>154</v>
      </c>
      <c r="F516" t="s">
        <v>155</v>
      </c>
      <c r="G516" t="s">
        <v>156</v>
      </c>
      <c r="H516" t="s">
        <v>170</v>
      </c>
      <c r="I516" t="s">
        <v>166</v>
      </c>
      <c r="J516" t="s">
        <v>171</v>
      </c>
      <c r="K516" t="s">
        <v>160</v>
      </c>
      <c r="L516">
        <v>1</v>
      </c>
      <c r="M516" t="s">
        <v>161</v>
      </c>
      <c r="N516" t="s">
        <v>162</v>
      </c>
      <c r="O516" t="s">
        <v>199</v>
      </c>
      <c r="P516" t="s">
        <v>200</v>
      </c>
      <c r="Q516">
        <v>2025</v>
      </c>
      <c r="R516">
        <v>2</v>
      </c>
      <c r="S516" t="b">
        <v>1</v>
      </c>
      <c r="T516">
        <v>8433</v>
      </c>
    </row>
    <row r="517" spans="1:20" x14ac:dyDescent="0.2">
      <c r="A517">
        <v>10</v>
      </c>
      <c r="B517" t="s">
        <v>151</v>
      </c>
      <c r="C517" t="s">
        <v>152</v>
      </c>
      <c r="D517" t="s">
        <v>153</v>
      </c>
      <c r="E517" t="s">
        <v>154</v>
      </c>
      <c r="F517" t="s">
        <v>155</v>
      </c>
      <c r="G517" t="s">
        <v>156</v>
      </c>
      <c r="H517" t="s">
        <v>170</v>
      </c>
      <c r="I517" t="s">
        <v>167</v>
      </c>
      <c r="J517" t="s">
        <v>171</v>
      </c>
      <c r="K517" t="s">
        <v>160</v>
      </c>
      <c r="L517">
        <v>1</v>
      </c>
      <c r="M517" t="s">
        <v>161</v>
      </c>
      <c r="N517" t="s">
        <v>162</v>
      </c>
      <c r="O517" t="s">
        <v>199</v>
      </c>
      <c r="P517" t="s">
        <v>200</v>
      </c>
      <c r="Q517">
        <v>2025</v>
      </c>
      <c r="R517">
        <v>2</v>
      </c>
      <c r="S517" t="b">
        <v>1</v>
      </c>
      <c r="T517">
        <v>5897</v>
      </c>
    </row>
    <row r="518" spans="1:20" x14ac:dyDescent="0.2">
      <c r="A518">
        <v>11</v>
      </c>
      <c r="B518" t="s">
        <v>151</v>
      </c>
      <c r="C518" t="s">
        <v>152</v>
      </c>
      <c r="D518" t="s">
        <v>153</v>
      </c>
      <c r="E518" t="s">
        <v>154</v>
      </c>
      <c r="F518" t="s">
        <v>155</v>
      </c>
      <c r="G518" t="s">
        <v>156</v>
      </c>
      <c r="H518" t="s">
        <v>170</v>
      </c>
      <c r="I518" t="s">
        <v>168</v>
      </c>
      <c r="J518" t="s">
        <v>171</v>
      </c>
      <c r="K518" t="s">
        <v>160</v>
      </c>
      <c r="L518">
        <v>1</v>
      </c>
      <c r="M518" t="s">
        <v>161</v>
      </c>
      <c r="N518" t="s">
        <v>162</v>
      </c>
      <c r="O518" t="s">
        <v>199</v>
      </c>
      <c r="P518" t="s">
        <v>200</v>
      </c>
      <c r="Q518">
        <v>2025</v>
      </c>
      <c r="R518">
        <v>2</v>
      </c>
      <c r="S518" t="b">
        <v>1</v>
      </c>
      <c r="T518">
        <v>2129</v>
      </c>
    </row>
    <row r="519" spans="1:20" x14ac:dyDescent="0.2">
      <c r="A519">
        <v>12</v>
      </c>
      <c r="B519" t="s">
        <v>151</v>
      </c>
      <c r="C519" t="s">
        <v>152</v>
      </c>
      <c r="D519" t="s">
        <v>153</v>
      </c>
      <c r="E519" t="s">
        <v>154</v>
      </c>
      <c r="F519" t="s">
        <v>155</v>
      </c>
      <c r="G519" t="s">
        <v>156</v>
      </c>
      <c r="H519" t="s">
        <v>170</v>
      </c>
      <c r="I519" t="s">
        <v>169</v>
      </c>
      <c r="J519" t="s">
        <v>171</v>
      </c>
      <c r="K519" t="s">
        <v>160</v>
      </c>
      <c r="L519">
        <v>1</v>
      </c>
      <c r="M519" t="s">
        <v>161</v>
      </c>
      <c r="N519" t="s">
        <v>162</v>
      </c>
      <c r="O519" t="s">
        <v>199</v>
      </c>
      <c r="P519" t="s">
        <v>200</v>
      </c>
      <c r="Q519">
        <v>2025</v>
      </c>
      <c r="R519">
        <v>2</v>
      </c>
      <c r="S519" t="b">
        <v>1</v>
      </c>
      <c r="T519">
        <v>16052</v>
      </c>
    </row>
    <row r="520" spans="1:20" x14ac:dyDescent="0.2">
      <c r="A520">
        <v>13</v>
      </c>
      <c r="B520" t="s">
        <v>151</v>
      </c>
      <c r="C520" t="s">
        <v>152</v>
      </c>
      <c r="D520" t="s">
        <v>153</v>
      </c>
      <c r="E520" t="s">
        <v>154</v>
      </c>
      <c r="F520" t="s">
        <v>155</v>
      </c>
      <c r="G520" t="s">
        <v>156</v>
      </c>
      <c r="H520" t="s">
        <v>172</v>
      </c>
      <c r="I520" t="s">
        <v>158</v>
      </c>
      <c r="J520" t="s">
        <v>173</v>
      </c>
      <c r="K520" t="s">
        <v>160</v>
      </c>
      <c r="L520">
        <v>1</v>
      </c>
      <c r="M520" t="s">
        <v>174</v>
      </c>
      <c r="N520" t="s">
        <v>162</v>
      </c>
      <c r="O520" t="s">
        <v>199</v>
      </c>
      <c r="P520" t="s">
        <v>200</v>
      </c>
      <c r="Q520">
        <v>2025</v>
      </c>
      <c r="R520">
        <v>2</v>
      </c>
      <c r="S520" t="b">
        <v>1</v>
      </c>
      <c r="T520">
        <v>798836</v>
      </c>
    </row>
    <row r="521" spans="1:20" x14ac:dyDescent="0.2">
      <c r="A521">
        <v>14</v>
      </c>
      <c r="B521" t="s">
        <v>151</v>
      </c>
      <c r="C521" t="s">
        <v>152</v>
      </c>
      <c r="D521" t="s">
        <v>153</v>
      </c>
      <c r="E521" t="s">
        <v>154</v>
      </c>
      <c r="F521" t="s">
        <v>155</v>
      </c>
      <c r="G521" t="s">
        <v>156</v>
      </c>
      <c r="H521" t="s">
        <v>172</v>
      </c>
      <c r="I521" t="s">
        <v>165</v>
      </c>
      <c r="J521" t="s">
        <v>173</v>
      </c>
      <c r="K521" t="s">
        <v>160</v>
      </c>
      <c r="L521">
        <v>1</v>
      </c>
      <c r="M521" t="s">
        <v>174</v>
      </c>
      <c r="N521" t="s">
        <v>162</v>
      </c>
      <c r="O521" t="s">
        <v>199</v>
      </c>
      <c r="P521" t="s">
        <v>200</v>
      </c>
      <c r="Q521">
        <v>2025</v>
      </c>
      <c r="R521">
        <v>2</v>
      </c>
      <c r="S521" t="b">
        <v>1</v>
      </c>
      <c r="T521">
        <v>1552764</v>
      </c>
    </row>
    <row r="522" spans="1:20" x14ac:dyDescent="0.2">
      <c r="A522">
        <v>15</v>
      </c>
      <c r="B522" t="s">
        <v>151</v>
      </c>
      <c r="C522" t="s">
        <v>152</v>
      </c>
      <c r="D522" t="s">
        <v>153</v>
      </c>
      <c r="E522" t="s">
        <v>154</v>
      </c>
      <c r="F522" t="s">
        <v>155</v>
      </c>
      <c r="G522" t="s">
        <v>156</v>
      </c>
      <c r="H522" t="s">
        <v>172</v>
      </c>
      <c r="I522" t="s">
        <v>166</v>
      </c>
      <c r="J522" t="s">
        <v>173</v>
      </c>
      <c r="K522" t="s">
        <v>160</v>
      </c>
      <c r="L522">
        <v>1</v>
      </c>
      <c r="M522" t="s">
        <v>174</v>
      </c>
      <c r="N522" t="s">
        <v>162</v>
      </c>
      <c r="O522" t="s">
        <v>199</v>
      </c>
      <c r="P522" t="s">
        <v>200</v>
      </c>
      <c r="Q522">
        <v>2025</v>
      </c>
      <c r="R522">
        <v>2</v>
      </c>
      <c r="S522" t="b">
        <v>1</v>
      </c>
      <c r="T522">
        <v>3898724</v>
      </c>
    </row>
    <row r="523" spans="1:20" x14ac:dyDescent="0.2">
      <c r="A523">
        <v>16</v>
      </c>
      <c r="B523" t="s">
        <v>151</v>
      </c>
      <c r="C523" t="s">
        <v>152</v>
      </c>
      <c r="D523" t="s">
        <v>153</v>
      </c>
      <c r="E523" t="s">
        <v>154</v>
      </c>
      <c r="F523" t="s">
        <v>155</v>
      </c>
      <c r="G523" t="s">
        <v>156</v>
      </c>
      <c r="H523" t="s">
        <v>172</v>
      </c>
      <c r="I523" t="s">
        <v>167</v>
      </c>
      <c r="J523" t="s">
        <v>173</v>
      </c>
      <c r="K523" t="s">
        <v>160</v>
      </c>
      <c r="L523">
        <v>1</v>
      </c>
      <c r="M523" t="s">
        <v>174</v>
      </c>
      <c r="N523" t="s">
        <v>162</v>
      </c>
      <c r="O523" t="s">
        <v>199</v>
      </c>
      <c r="P523" t="s">
        <v>200</v>
      </c>
      <c r="Q523">
        <v>2025</v>
      </c>
      <c r="R523">
        <v>2</v>
      </c>
      <c r="S523" t="b">
        <v>1</v>
      </c>
      <c r="T523">
        <v>2735342</v>
      </c>
    </row>
    <row r="524" spans="1:20" x14ac:dyDescent="0.2">
      <c r="A524">
        <v>17</v>
      </c>
      <c r="B524" t="s">
        <v>151</v>
      </c>
      <c r="C524" t="s">
        <v>152</v>
      </c>
      <c r="D524" t="s">
        <v>153</v>
      </c>
      <c r="E524" t="s">
        <v>154</v>
      </c>
      <c r="F524" t="s">
        <v>155</v>
      </c>
      <c r="G524" t="s">
        <v>156</v>
      </c>
      <c r="H524" t="s">
        <v>172</v>
      </c>
      <c r="I524" t="s">
        <v>168</v>
      </c>
      <c r="J524" t="s">
        <v>173</v>
      </c>
      <c r="K524" t="s">
        <v>160</v>
      </c>
      <c r="L524">
        <v>1</v>
      </c>
      <c r="M524" t="s">
        <v>174</v>
      </c>
      <c r="N524" t="s">
        <v>162</v>
      </c>
      <c r="O524" t="s">
        <v>199</v>
      </c>
      <c r="P524" t="s">
        <v>200</v>
      </c>
      <c r="Q524">
        <v>2025</v>
      </c>
      <c r="R524">
        <v>2</v>
      </c>
      <c r="S524" t="b">
        <v>1</v>
      </c>
      <c r="T524">
        <v>964836</v>
      </c>
    </row>
    <row r="525" spans="1:20" x14ac:dyDescent="0.2">
      <c r="A525">
        <v>18</v>
      </c>
      <c r="B525" t="s">
        <v>151</v>
      </c>
      <c r="C525" t="s">
        <v>152</v>
      </c>
      <c r="D525" t="s">
        <v>153</v>
      </c>
      <c r="E525" t="s">
        <v>154</v>
      </c>
      <c r="F525" t="s">
        <v>155</v>
      </c>
      <c r="G525" t="s">
        <v>156</v>
      </c>
      <c r="H525" t="s">
        <v>175</v>
      </c>
      <c r="I525" t="s">
        <v>169</v>
      </c>
      <c r="J525" t="s">
        <v>173</v>
      </c>
      <c r="K525" t="s">
        <v>160</v>
      </c>
      <c r="L525">
        <v>1</v>
      </c>
      <c r="M525" t="s">
        <v>174</v>
      </c>
      <c r="N525" t="s">
        <v>162</v>
      </c>
      <c r="O525" t="s">
        <v>199</v>
      </c>
      <c r="P525" t="s">
        <v>200</v>
      </c>
      <c r="Q525">
        <v>2025</v>
      </c>
      <c r="R525">
        <v>2</v>
      </c>
      <c r="S525" t="b">
        <v>1</v>
      </c>
      <c r="T525">
        <v>5684262</v>
      </c>
    </row>
    <row r="526" spans="1:20" x14ac:dyDescent="0.2">
      <c r="A526">
        <v>19</v>
      </c>
      <c r="B526" t="s">
        <v>151</v>
      </c>
      <c r="C526" t="s">
        <v>152</v>
      </c>
      <c r="D526" t="s">
        <v>153</v>
      </c>
      <c r="E526" t="s">
        <v>154</v>
      </c>
      <c r="F526" t="s">
        <v>155</v>
      </c>
      <c r="G526" t="s">
        <v>156</v>
      </c>
      <c r="H526" t="s">
        <v>176</v>
      </c>
      <c r="I526" t="s">
        <v>169</v>
      </c>
      <c r="J526" t="s">
        <v>177</v>
      </c>
      <c r="K526" t="s">
        <v>160</v>
      </c>
      <c r="L526">
        <v>1</v>
      </c>
      <c r="M526" t="s">
        <v>174</v>
      </c>
      <c r="N526" t="s">
        <v>162</v>
      </c>
      <c r="O526" t="s">
        <v>199</v>
      </c>
      <c r="P526" t="s">
        <v>200</v>
      </c>
      <c r="Q526">
        <v>2025</v>
      </c>
      <c r="R526">
        <v>2</v>
      </c>
      <c r="S526" t="b">
        <v>1</v>
      </c>
      <c r="T526">
        <v>7588846</v>
      </c>
    </row>
    <row r="527" spans="1:20" x14ac:dyDescent="0.2">
      <c r="A527">
        <v>20</v>
      </c>
      <c r="B527" t="s">
        <v>151</v>
      </c>
      <c r="C527" t="s">
        <v>152</v>
      </c>
      <c r="D527" t="s">
        <v>153</v>
      </c>
      <c r="E527" t="s">
        <v>154</v>
      </c>
      <c r="F527" t="s">
        <v>155</v>
      </c>
      <c r="G527" t="s">
        <v>156</v>
      </c>
      <c r="H527" t="s">
        <v>178</v>
      </c>
      <c r="I527" t="s">
        <v>158</v>
      </c>
      <c r="J527" t="s">
        <v>179</v>
      </c>
      <c r="K527" t="s">
        <v>160</v>
      </c>
      <c r="L527">
        <v>1</v>
      </c>
      <c r="M527" t="s">
        <v>174</v>
      </c>
      <c r="N527" t="s">
        <v>162</v>
      </c>
      <c r="O527" t="s">
        <v>199</v>
      </c>
      <c r="P527" t="s">
        <v>200</v>
      </c>
      <c r="Q527">
        <v>2025</v>
      </c>
      <c r="R527">
        <v>2</v>
      </c>
      <c r="S527" t="b">
        <v>1</v>
      </c>
      <c r="T527">
        <v>0</v>
      </c>
    </row>
    <row r="528" spans="1:20" x14ac:dyDescent="0.2">
      <c r="A528">
        <v>21</v>
      </c>
      <c r="B528" t="s">
        <v>151</v>
      </c>
      <c r="C528" t="s">
        <v>152</v>
      </c>
      <c r="D528" t="s">
        <v>153</v>
      </c>
      <c r="E528" t="s">
        <v>154</v>
      </c>
      <c r="F528" t="s">
        <v>155</v>
      </c>
      <c r="G528" t="s">
        <v>156</v>
      </c>
      <c r="H528" t="s">
        <v>178</v>
      </c>
      <c r="I528" t="s">
        <v>165</v>
      </c>
      <c r="J528" t="s">
        <v>179</v>
      </c>
      <c r="K528" t="s">
        <v>160</v>
      </c>
      <c r="L528">
        <v>1</v>
      </c>
      <c r="M528" t="s">
        <v>174</v>
      </c>
      <c r="N528" t="s">
        <v>162</v>
      </c>
      <c r="O528" t="s">
        <v>199</v>
      </c>
      <c r="P528" t="s">
        <v>200</v>
      </c>
      <c r="Q528">
        <v>2025</v>
      </c>
      <c r="R528">
        <v>2</v>
      </c>
      <c r="S528" t="b">
        <v>1</v>
      </c>
      <c r="T528">
        <v>66431</v>
      </c>
    </row>
    <row r="529" spans="1:20" x14ac:dyDescent="0.2">
      <c r="A529">
        <v>22</v>
      </c>
      <c r="B529" t="s">
        <v>151</v>
      </c>
      <c r="C529" t="s">
        <v>152</v>
      </c>
      <c r="D529" t="s">
        <v>153</v>
      </c>
      <c r="E529" t="s">
        <v>154</v>
      </c>
      <c r="F529" t="s">
        <v>155</v>
      </c>
      <c r="G529" t="s">
        <v>156</v>
      </c>
      <c r="H529" t="s">
        <v>178</v>
      </c>
      <c r="I529" t="s">
        <v>166</v>
      </c>
      <c r="J529" t="s">
        <v>179</v>
      </c>
      <c r="K529" t="s">
        <v>160</v>
      </c>
      <c r="L529">
        <v>1</v>
      </c>
      <c r="M529" t="s">
        <v>174</v>
      </c>
      <c r="N529" t="s">
        <v>162</v>
      </c>
      <c r="O529" t="s">
        <v>199</v>
      </c>
      <c r="P529" t="s">
        <v>200</v>
      </c>
      <c r="Q529">
        <v>2025</v>
      </c>
      <c r="R529">
        <v>2</v>
      </c>
      <c r="S529" t="b">
        <v>1</v>
      </c>
      <c r="T529">
        <v>751469</v>
      </c>
    </row>
    <row r="530" spans="1:20" x14ac:dyDescent="0.2">
      <c r="A530">
        <v>23</v>
      </c>
      <c r="B530" t="s">
        <v>151</v>
      </c>
      <c r="C530" t="s">
        <v>152</v>
      </c>
      <c r="D530" t="s">
        <v>153</v>
      </c>
      <c r="E530" t="s">
        <v>154</v>
      </c>
      <c r="F530" t="s">
        <v>155</v>
      </c>
      <c r="G530" t="s">
        <v>156</v>
      </c>
      <c r="H530" t="s">
        <v>178</v>
      </c>
      <c r="I530" t="s">
        <v>167</v>
      </c>
      <c r="J530" t="s">
        <v>179</v>
      </c>
      <c r="K530" t="s">
        <v>160</v>
      </c>
      <c r="L530">
        <v>1</v>
      </c>
      <c r="M530" t="s">
        <v>174</v>
      </c>
      <c r="N530" t="s">
        <v>162</v>
      </c>
      <c r="O530" t="s">
        <v>199</v>
      </c>
      <c r="P530" t="s">
        <v>200</v>
      </c>
      <c r="Q530">
        <v>2025</v>
      </c>
      <c r="R530">
        <v>2</v>
      </c>
      <c r="S530" t="b">
        <v>1</v>
      </c>
      <c r="T530">
        <v>233357</v>
      </c>
    </row>
    <row r="531" spans="1:20" x14ac:dyDescent="0.2">
      <c r="A531">
        <v>24</v>
      </c>
      <c r="B531" t="s">
        <v>151</v>
      </c>
      <c r="C531" t="s">
        <v>152</v>
      </c>
      <c r="D531" t="s">
        <v>153</v>
      </c>
      <c r="E531" t="s">
        <v>154</v>
      </c>
      <c r="F531" t="s">
        <v>155</v>
      </c>
      <c r="G531" t="s">
        <v>156</v>
      </c>
      <c r="H531" t="s">
        <v>178</v>
      </c>
      <c r="I531" t="s">
        <v>168</v>
      </c>
      <c r="J531" t="s">
        <v>179</v>
      </c>
      <c r="K531" t="s">
        <v>160</v>
      </c>
      <c r="L531">
        <v>1</v>
      </c>
      <c r="M531" t="s">
        <v>174</v>
      </c>
      <c r="N531" t="s">
        <v>162</v>
      </c>
      <c r="O531" t="s">
        <v>199</v>
      </c>
      <c r="P531" t="s">
        <v>200</v>
      </c>
      <c r="Q531">
        <v>2025</v>
      </c>
      <c r="R531">
        <v>2</v>
      </c>
      <c r="S531" t="b">
        <v>1</v>
      </c>
      <c r="T531">
        <v>70897</v>
      </c>
    </row>
    <row r="532" spans="1:20" x14ac:dyDescent="0.2">
      <c r="A532">
        <v>25</v>
      </c>
      <c r="B532" t="s">
        <v>151</v>
      </c>
      <c r="C532" t="s">
        <v>152</v>
      </c>
      <c r="D532" t="s">
        <v>153</v>
      </c>
      <c r="E532" t="s">
        <v>154</v>
      </c>
      <c r="F532" t="s">
        <v>155</v>
      </c>
      <c r="G532" t="s">
        <v>156</v>
      </c>
      <c r="H532" t="s">
        <v>180</v>
      </c>
      <c r="I532" t="s">
        <v>169</v>
      </c>
      <c r="J532" t="s">
        <v>179</v>
      </c>
      <c r="K532" t="s">
        <v>160</v>
      </c>
      <c r="L532">
        <v>1</v>
      </c>
      <c r="M532" t="s">
        <v>174</v>
      </c>
      <c r="N532" t="s">
        <v>162</v>
      </c>
      <c r="O532" t="s">
        <v>199</v>
      </c>
      <c r="P532" t="s">
        <v>200</v>
      </c>
      <c r="Q532">
        <v>2025</v>
      </c>
      <c r="R532">
        <v>2</v>
      </c>
      <c r="S532" t="b">
        <v>1</v>
      </c>
      <c r="T532">
        <v>495545</v>
      </c>
    </row>
    <row r="533" spans="1:20" x14ac:dyDescent="0.2">
      <c r="A533">
        <v>27</v>
      </c>
      <c r="B533" t="s">
        <v>151</v>
      </c>
      <c r="C533" t="s">
        <v>152</v>
      </c>
      <c r="D533" t="s">
        <v>153</v>
      </c>
      <c r="E533" t="s">
        <v>154</v>
      </c>
      <c r="F533" t="s">
        <v>155</v>
      </c>
      <c r="G533" t="s">
        <v>156</v>
      </c>
      <c r="H533" t="s">
        <v>181</v>
      </c>
      <c r="I533" t="s">
        <v>158</v>
      </c>
      <c r="J533" t="s">
        <v>182</v>
      </c>
      <c r="K533" t="s">
        <v>160</v>
      </c>
      <c r="L533">
        <v>1</v>
      </c>
      <c r="M533" t="s">
        <v>174</v>
      </c>
      <c r="N533" t="s">
        <v>162</v>
      </c>
      <c r="O533" t="s">
        <v>199</v>
      </c>
      <c r="P533" t="s">
        <v>200</v>
      </c>
      <c r="Q533">
        <v>2025</v>
      </c>
      <c r="R533">
        <v>2</v>
      </c>
      <c r="S533" t="b">
        <v>1</v>
      </c>
      <c r="T533">
        <v>892</v>
      </c>
    </row>
    <row r="534" spans="1:20" x14ac:dyDescent="0.2">
      <c r="A534">
        <v>28</v>
      </c>
      <c r="B534" t="s">
        <v>151</v>
      </c>
      <c r="C534" t="s">
        <v>152</v>
      </c>
      <c r="D534" t="s">
        <v>153</v>
      </c>
      <c r="E534" t="s">
        <v>154</v>
      </c>
      <c r="F534" t="s">
        <v>155</v>
      </c>
      <c r="G534" t="s">
        <v>156</v>
      </c>
      <c r="H534" t="s">
        <v>181</v>
      </c>
      <c r="I534" t="s">
        <v>165</v>
      </c>
      <c r="J534" t="s">
        <v>182</v>
      </c>
      <c r="K534" t="s">
        <v>160</v>
      </c>
      <c r="L534">
        <v>1</v>
      </c>
      <c r="M534" t="s">
        <v>174</v>
      </c>
      <c r="N534" t="s">
        <v>162</v>
      </c>
      <c r="O534" t="s">
        <v>199</v>
      </c>
      <c r="P534" t="s">
        <v>200</v>
      </c>
      <c r="Q534">
        <v>2025</v>
      </c>
      <c r="R534">
        <v>2</v>
      </c>
      <c r="S534" t="b">
        <v>1</v>
      </c>
      <c r="T534">
        <v>56117</v>
      </c>
    </row>
    <row r="535" spans="1:20" x14ac:dyDescent="0.2">
      <c r="A535">
        <v>29</v>
      </c>
      <c r="B535" t="s">
        <v>151</v>
      </c>
      <c r="C535" t="s">
        <v>152</v>
      </c>
      <c r="D535" t="s">
        <v>153</v>
      </c>
      <c r="E535" t="s">
        <v>154</v>
      </c>
      <c r="F535" t="s">
        <v>155</v>
      </c>
      <c r="G535" t="s">
        <v>156</v>
      </c>
      <c r="H535" t="s">
        <v>181</v>
      </c>
      <c r="I535" t="s">
        <v>166</v>
      </c>
      <c r="J535" t="s">
        <v>182</v>
      </c>
      <c r="K535" t="s">
        <v>160</v>
      </c>
      <c r="L535">
        <v>1</v>
      </c>
      <c r="M535" t="s">
        <v>174</v>
      </c>
      <c r="N535" t="s">
        <v>162</v>
      </c>
      <c r="O535" t="s">
        <v>199</v>
      </c>
      <c r="P535" t="s">
        <v>200</v>
      </c>
      <c r="Q535">
        <v>2025</v>
      </c>
      <c r="R535">
        <v>2</v>
      </c>
      <c r="S535" t="b">
        <v>1</v>
      </c>
      <c r="T535">
        <v>617750</v>
      </c>
    </row>
    <row r="536" spans="1:20" x14ac:dyDescent="0.2">
      <c r="A536">
        <v>30</v>
      </c>
      <c r="B536" t="s">
        <v>151</v>
      </c>
      <c r="C536" t="s">
        <v>152</v>
      </c>
      <c r="D536" t="s">
        <v>153</v>
      </c>
      <c r="E536" t="s">
        <v>154</v>
      </c>
      <c r="F536" t="s">
        <v>155</v>
      </c>
      <c r="G536" t="s">
        <v>156</v>
      </c>
      <c r="H536" t="s">
        <v>181</v>
      </c>
      <c r="I536" t="s">
        <v>167</v>
      </c>
      <c r="J536" t="s">
        <v>182</v>
      </c>
      <c r="K536" t="s">
        <v>160</v>
      </c>
      <c r="L536">
        <v>1</v>
      </c>
      <c r="M536" t="s">
        <v>174</v>
      </c>
      <c r="N536" t="s">
        <v>162</v>
      </c>
      <c r="O536" t="s">
        <v>199</v>
      </c>
      <c r="P536" t="s">
        <v>200</v>
      </c>
      <c r="Q536">
        <v>2025</v>
      </c>
      <c r="R536">
        <v>2</v>
      </c>
      <c r="S536" t="b">
        <v>1</v>
      </c>
      <c r="T536">
        <v>347486</v>
      </c>
    </row>
    <row r="537" spans="1:20" x14ac:dyDescent="0.2">
      <c r="A537">
        <v>31</v>
      </c>
      <c r="B537" t="s">
        <v>151</v>
      </c>
      <c r="C537" t="s">
        <v>152</v>
      </c>
      <c r="D537" t="s">
        <v>153</v>
      </c>
      <c r="E537" t="s">
        <v>154</v>
      </c>
      <c r="F537" t="s">
        <v>155</v>
      </c>
      <c r="G537" t="s">
        <v>156</v>
      </c>
      <c r="H537" t="s">
        <v>181</v>
      </c>
      <c r="I537" t="s">
        <v>168</v>
      </c>
      <c r="J537" t="s">
        <v>182</v>
      </c>
      <c r="K537" t="s">
        <v>160</v>
      </c>
      <c r="L537">
        <v>1</v>
      </c>
      <c r="M537" t="s">
        <v>174</v>
      </c>
      <c r="N537" t="s">
        <v>162</v>
      </c>
      <c r="O537" t="s">
        <v>199</v>
      </c>
      <c r="P537" t="s">
        <v>200</v>
      </c>
      <c r="Q537">
        <v>2025</v>
      </c>
      <c r="R537">
        <v>2</v>
      </c>
      <c r="S537" t="b">
        <v>1</v>
      </c>
      <c r="T537">
        <v>221200</v>
      </c>
    </row>
    <row r="538" spans="1:20" x14ac:dyDescent="0.2">
      <c r="A538">
        <v>32</v>
      </c>
      <c r="B538" t="s">
        <v>151</v>
      </c>
      <c r="C538" t="s">
        <v>152</v>
      </c>
      <c r="D538" t="s">
        <v>153</v>
      </c>
      <c r="E538" t="s">
        <v>154</v>
      </c>
      <c r="F538" t="s">
        <v>155</v>
      </c>
      <c r="G538" t="s">
        <v>156</v>
      </c>
      <c r="H538" t="s">
        <v>183</v>
      </c>
      <c r="I538" t="s">
        <v>169</v>
      </c>
      <c r="J538" t="s">
        <v>182</v>
      </c>
      <c r="K538" t="s">
        <v>160</v>
      </c>
      <c r="L538">
        <v>1</v>
      </c>
      <c r="M538" t="s">
        <v>174</v>
      </c>
      <c r="N538" t="s">
        <v>162</v>
      </c>
      <c r="O538" t="s">
        <v>199</v>
      </c>
      <c r="P538" t="s">
        <v>200</v>
      </c>
      <c r="Q538">
        <v>2025</v>
      </c>
      <c r="R538">
        <v>2</v>
      </c>
      <c r="S538" t="b">
        <v>1</v>
      </c>
      <c r="T538">
        <v>1907450</v>
      </c>
    </row>
    <row r="539" spans="1:20" x14ac:dyDescent="0.2">
      <c r="A539">
        <v>33</v>
      </c>
      <c r="B539" t="s">
        <v>151</v>
      </c>
      <c r="C539" t="s">
        <v>152</v>
      </c>
      <c r="D539" t="s">
        <v>153</v>
      </c>
      <c r="E539" t="s">
        <v>154</v>
      </c>
      <c r="F539" t="s">
        <v>155</v>
      </c>
      <c r="G539" t="s">
        <v>156</v>
      </c>
      <c r="H539" t="s">
        <v>184</v>
      </c>
      <c r="I539" t="s">
        <v>158</v>
      </c>
      <c r="J539" t="s">
        <v>185</v>
      </c>
      <c r="K539" t="s">
        <v>160</v>
      </c>
      <c r="L539">
        <v>1</v>
      </c>
      <c r="M539" t="s">
        <v>174</v>
      </c>
      <c r="N539" t="s">
        <v>162</v>
      </c>
      <c r="O539" t="s">
        <v>199</v>
      </c>
      <c r="P539" t="s">
        <v>200</v>
      </c>
      <c r="Q539">
        <v>2025</v>
      </c>
      <c r="R539">
        <v>2</v>
      </c>
      <c r="S539" t="b">
        <v>1</v>
      </c>
      <c r="T539">
        <v>799728</v>
      </c>
    </row>
    <row r="540" spans="1:20" x14ac:dyDescent="0.2">
      <c r="A540">
        <v>34</v>
      </c>
      <c r="B540" t="s">
        <v>151</v>
      </c>
      <c r="C540" t="s">
        <v>152</v>
      </c>
      <c r="D540" t="s">
        <v>153</v>
      </c>
      <c r="E540" t="s">
        <v>154</v>
      </c>
      <c r="F540" t="s">
        <v>155</v>
      </c>
      <c r="G540" t="s">
        <v>156</v>
      </c>
      <c r="H540" t="s">
        <v>184</v>
      </c>
      <c r="I540" t="s">
        <v>165</v>
      </c>
      <c r="J540" t="s">
        <v>185</v>
      </c>
      <c r="K540" t="s">
        <v>160</v>
      </c>
      <c r="L540">
        <v>1</v>
      </c>
      <c r="M540" t="s">
        <v>174</v>
      </c>
      <c r="N540" t="s">
        <v>162</v>
      </c>
      <c r="O540" t="s">
        <v>199</v>
      </c>
      <c r="P540" t="s">
        <v>200</v>
      </c>
      <c r="Q540">
        <v>2025</v>
      </c>
      <c r="R540">
        <v>2</v>
      </c>
      <c r="S540" t="b">
        <v>1</v>
      </c>
      <c r="T540">
        <v>1675312</v>
      </c>
    </row>
    <row r="541" spans="1:20" x14ac:dyDescent="0.2">
      <c r="A541">
        <v>35</v>
      </c>
      <c r="B541" t="s">
        <v>151</v>
      </c>
      <c r="C541" t="s">
        <v>152</v>
      </c>
      <c r="D541" t="s">
        <v>153</v>
      </c>
      <c r="E541" t="s">
        <v>154</v>
      </c>
      <c r="F541" t="s">
        <v>155</v>
      </c>
      <c r="G541" t="s">
        <v>156</v>
      </c>
      <c r="H541" t="s">
        <v>184</v>
      </c>
      <c r="I541" t="s">
        <v>166</v>
      </c>
      <c r="J541" t="s">
        <v>185</v>
      </c>
      <c r="K541" t="s">
        <v>160</v>
      </c>
      <c r="L541">
        <v>1</v>
      </c>
      <c r="M541" t="s">
        <v>174</v>
      </c>
      <c r="N541" t="s">
        <v>162</v>
      </c>
      <c r="O541" t="s">
        <v>199</v>
      </c>
      <c r="P541" t="s">
        <v>200</v>
      </c>
      <c r="Q541">
        <v>2025</v>
      </c>
      <c r="R541">
        <v>2</v>
      </c>
      <c r="S541" t="b">
        <v>1</v>
      </c>
      <c r="T541">
        <v>5267943</v>
      </c>
    </row>
    <row r="542" spans="1:20" x14ac:dyDescent="0.2">
      <c r="A542">
        <v>36</v>
      </c>
      <c r="B542" t="s">
        <v>151</v>
      </c>
      <c r="C542" t="s">
        <v>152</v>
      </c>
      <c r="D542" t="s">
        <v>153</v>
      </c>
      <c r="E542" t="s">
        <v>154</v>
      </c>
      <c r="F542" t="s">
        <v>155</v>
      </c>
      <c r="G542" t="s">
        <v>156</v>
      </c>
      <c r="H542" t="s">
        <v>184</v>
      </c>
      <c r="I542" t="s">
        <v>167</v>
      </c>
      <c r="J542" t="s">
        <v>185</v>
      </c>
      <c r="K542" t="s">
        <v>160</v>
      </c>
      <c r="L542">
        <v>1</v>
      </c>
      <c r="M542" t="s">
        <v>174</v>
      </c>
      <c r="N542" t="s">
        <v>162</v>
      </c>
      <c r="O542" t="s">
        <v>199</v>
      </c>
      <c r="P542" t="s">
        <v>200</v>
      </c>
      <c r="Q542">
        <v>2025</v>
      </c>
      <c r="R542">
        <v>2</v>
      </c>
      <c r="S542" t="b">
        <v>1</v>
      </c>
      <c r="T542">
        <v>3316185</v>
      </c>
    </row>
    <row r="543" spans="1:20" x14ac:dyDescent="0.2">
      <c r="A543">
        <v>37</v>
      </c>
      <c r="B543" t="s">
        <v>151</v>
      </c>
      <c r="C543" t="s">
        <v>152</v>
      </c>
      <c r="D543" t="s">
        <v>153</v>
      </c>
      <c r="E543" t="s">
        <v>154</v>
      </c>
      <c r="F543" t="s">
        <v>155</v>
      </c>
      <c r="G543" t="s">
        <v>156</v>
      </c>
      <c r="H543" t="s">
        <v>184</v>
      </c>
      <c r="I543" t="s">
        <v>168</v>
      </c>
      <c r="J543" t="s">
        <v>185</v>
      </c>
      <c r="K543" t="s">
        <v>160</v>
      </c>
      <c r="L543">
        <v>1</v>
      </c>
      <c r="M543" t="s">
        <v>174</v>
      </c>
      <c r="N543" t="s">
        <v>162</v>
      </c>
      <c r="O543" t="s">
        <v>199</v>
      </c>
      <c r="P543" t="s">
        <v>200</v>
      </c>
      <c r="Q543">
        <v>2025</v>
      </c>
      <c r="R543">
        <v>2</v>
      </c>
      <c r="S543" t="b">
        <v>1</v>
      </c>
      <c r="T543">
        <v>1256933</v>
      </c>
    </row>
    <row r="544" spans="1:20" x14ac:dyDescent="0.2">
      <c r="A544">
        <v>38</v>
      </c>
      <c r="B544" t="s">
        <v>151</v>
      </c>
      <c r="C544" t="s">
        <v>152</v>
      </c>
      <c r="D544" t="s">
        <v>153</v>
      </c>
      <c r="E544" t="s">
        <v>154</v>
      </c>
      <c r="F544" t="s">
        <v>155</v>
      </c>
      <c r="G544" t="s">
        <v>156</v>
      </c>
      <c r="H544" t="s">
        <v>186</v>
      </c>
      <c r="I544" t="s">
        <v>169</v>
      </c>
      <c r="J544" t="s">
        <v>185</v>
      </c>
      <c r="K544" t="s">
        <v>160</v>
      </c>
      <c r="L544">
        <v>1</v>
      </c>
      <c r="M544" t="s">
        <v>174</v>
      </c>
      <c r="N544" t="s">
        <v>162</v>
      </c>
      <c r="O544" t="s">
        <v>199</v>
      </c>
      <c r="P544" t="s">
        <v>200</v>
      </c>
      <c r="Q544">
        <v>2025</v>
      </c>
      <c r="R544">
        <v>2</v>
      </c>
      <c r="S544" t="b">
        <v>1</v>
      </c>
      <c r="T544">
        <v>9991841</v>
      </c>
    </row>
    <row r="545" spans="1:20" x14ac:dyDescent="0.2">
      <c r="A545">
        <v>39</v>
      </c>
      <c r="B545" t="s">
        <v>151</v>
      </c>
      <c r="C545" t="s">
        <v>152</v>
      </c>
      <c r="D545" t="s">
        <v>153</v>
      </c>
      <c r="E545" t="s">
        <v>154</v>
      </c>
      <c r="F545" t="s">
        <v>155</v>
      </c>
      <c r="G545" t="s">
        <v>156</v>
      </c>
      <c r="H545" t="s">
        <v>187</v>
      </c>
      <c r="I545" t="s">
        <v>158</v>
      </c>
      <c r="J545" t="s">
        <v>188</v>
      </c>
      <c r="K545" t="s">
        <v>160</v>
      </c>
      <c r="L545">
        <v>1</v>
      </c>
      <c r="M545" t="s">
        <v>189</v>
      </c>
      <c r="N545" t="s">
        <v>162</v>
      </c>
      <c r="O545" t="s">
        <v>199</v>
      </c>
      <c r="P545" t="s">
        <v>200</v>
      </c>
      <c r="Q545">
        <v>2025</v>
      </c>
      <c r="R545">
        <v>2</v>
      </c>
      <c r="S545" t="b">
        <v>1</v>
      </c>
      <c r="T545">
        <v>58264578</v>
      </c>
    </row>
    <row r="546" spans="1:20" x14ac:dyDescent="0.2">
      <c r="A546">
        <v>40</v>
      </c>
      <c r="B546" t="s">
        <v>151</v>
      </c>
      <c r="C546" t="s">
        <v>152</v>
      </c>
      <c r="D546" t="s">
        <v>153</v>
      </c>
      <c r="E546" t="s">
        <v>154</v>
      </c>
      <c r="F546" t="s">
        <v>155</v>
      </c>
      <c r="G546" t="s">
        <v>156</v>
      </c>
      <c r="H546" t="s">
        <v>187</v>
      </c>
      <c r="I546" t="s">
        <v>165</v>
      </c>
      <c r="J546" t="s">
        <v>188</v>
      </c>
      <c r="K546" t="s">
        <v>160</v>
      </c>
      <c r="L546">
        <v>1</v>
      </c>
      <c r="M546" t="s">
        <v>189</v>
      </c>
      <c r="N546" t="s">
        <v>162</v>
      </c>
      <c r="O546" t="s">
        <v>199</v>
      </c>
      <c r="P546" t="s">
        <v>200</v>
      </c>
      <c r="Q546">
        <v>2025</v>
      </c>
      <c r="R546">
        <v>2</v>
      </c>
      <c r="S546" t="b">
        <v>1</v>
      </c>
      <c r="T546">
        <v>78452840</v>
      </c>
    </row>
    <row r="547" spans="1:20" x14ac:dyDescent="0.2">
      <c r="A547">
        <v>41</v>
      </c>
      <c r="B547" t="s">
        <v>151</v>
      </c>
      <c r="C547" t="s">
        <v>152</v>
      </c>
      <c r="D547" t="s">
        <v>153</v>
      </c>
      <c r="E547" t="s">
        <v>154</v>
      </c>
      <c r="F547" t="s">
        <v>155</v>
      </c>
      <c r="G547" t="s">
        <v>156</v>
      </c>
      <c r="H547" t="s">
        <v>187</v>
      </c>
      <c r="I547" t="s">
        <v>166</v>
      </c>
      <c r="J547" t="s">
        <v>188</v>
      </c>
      <c r="K547" t="s">
        <v>160</v>
      </c>
      <c r="L547">
        <v>1</v>
      </c>
      <c r="M547" t="s">
        <v>189</v>
      </c>
      <c r="N547" t="s">
        <v>162</v>
      </c>
      <c r="O547" t="s">
        <v>199</v>
      </c>
      <c r="P547" t="s">
        <v>200</v>
      </c>
      <c r="Q547">
        <v>2025</v>
      </c>
      <c r="R547">
        <v>2</v>
      </c>
      <c r="S547" t="b">
        <v>1</v>
      </c>
      <c r="T547">
        <v>162847400</v>
      </c>
    </row>
    <row r="548" spans="1:20" x14ac:dyDescent="0.2">
      <c r="A548">
        <v>42</v>
      </c>
      <c r="B548" t="s">
        <v>151</v>
      </c>
      <c r="C548" t="s">
        <v>152</v>
      </c>
      <c r="D548" t="s">
        <v>153</v>
      </c>
      <c r="E548" t="s">
        <v>154</v>
      </c>
      <c r="F548" t="s">
        <v>155</v>
      </c>
      <c r="G548" t="s">
        <v>156</v>
      </c>
      <c r="H548" t="s">
        <v>187</v>
      </c>
      <c r="I548" t="s">
        <v>167</v>
      </c>
      <c r="J548" t="s">
        <v>188</v>
      </c>
      <c r="K548" t="s">
        <v>160</v>
      </c>
      <c r="L548">
        <v>1</v>
      </c>
      <c r="M548" t="s">
        <v>189</v>
      </c>
      <c r="N548" t="s">
        <v>162</v>
      </c>
      <c r="O548" t="s">
        <v>199</v>
      </c>
      <c r="P548" t="s">
        <v>200</v>
      </c>
      <c r="Q548">
        <v>2025</v>
      </c>
      <c r="R548">
        <v>2</v>
      </c>
      <c r="S548" t="b">
        <v>1</v>
      </c>
      <c r="T548">
        <v>114625806</v>
      </c>
    </row>
    <row r="549" spans="1:20" x14ac:dyDescent="0.2">
      <c r="A549">
        <v>43</v>
      </c>
      <c r="B549" t="s">
        <v>151</v>
      </c>
      <c r="C549" t="s">
        <v>152</v>
      </c>
      <c r="D549" t="s">
        <v>153</v>
      </c>
      <c r="E549" t="s">
        <v>154</v>
      </c>
      <c r="F549" t="s">
        <v>155</v>
      </c>
      <c r="G549" t="s">
        <v>156</v>
      </c>
      <c r="H549" t="s">
        <v>187</v>
      </c>
      <c r="I549" t="s">
        <v>168</v>
      </c>
      <c r="J549" t="s">
        <v>188</v>
      </c>
      <c r="K549" t="s">
        <v>160</v>
      </c>
      <c r="L549">
        <v>1</v>
      </c>
      <c r="M549" t="s">
        <v>189</v>
      </c>
      <c r="N549" t="s">
        <v>162</v>
      </c>
      <c r="O549" t="s">
        <v>199</v>
      </c>
      <c r="P549" t="s">
        <v>200</v>
      </c>
      <c r="Q549">
        <v>2025</v>
      </c>
      <c r="R549">
        <v>2</v>
      </c>
      <c r="S549" t="b">
        <v>1</v>
      </c>
      <c r="T549">
        <v>41953563</v>
      </c>
    </row>
    <row r="550" spans="1:20" x14ac:dyDescent="0.2">
      <c r="A550">
        <v>44</v>
      </c>
      <c r="B550" t="s">
        <v>151</v>
      </c>
      <c r="C550" t="s">
        <v>152</v>
      </c>
      <c r="D550" t="s">
        <v>153</v>
      </c>
      <c r="E550" t="s">
        <v>154</v>
      </c>
      <c r="F550" t="s">
        <v>155</v>
      </c>
      <c r="G550" t="s">
        <v>156</v>
      </c>
      <c r="H550" t="s">
        <v>190</v>
      </c>
      <c r="I550" t="s">
        <v>169</v>
      </c>
      <c r="J550" t="s">
        <v>188</v>
      </c>
      <c r="K550" t="s">
        <v>160</v>
      </c>
      <c r="L550">
        <v>1</v>
      </c>
      <c r="M550" t="s">
        <v>189</v>
      </c>
      <c r="N550" t="s">
        <v>162</v>
      </c>
      <c r="O550" t="s">
        <v>199</v>
      </c>
      <c r="P550" t="s">
        <v>200</v>
      </c>
      <c r="Q550">
        <v>2025</v>
      </c>
      <c r="R550">
        <v>2</v>
      </c>
      <c r="S550" t="b">
        <v>1</v>
      </c>
      <c r="T550">
        <v>320952284</v>
      </c>
    </row>
    <row r="551" spans="1:20" x14ac:dyDescent="0.2">
      <c r="A551">
        <v>45</v>
      </c>
      <c r="B551" t="s">
        <v>151</v>
      </c>
      <c r="C551" t="s">
        <v>152</v>
      </c>
      <c r="D551" t="s">
        <v>153</v>
      </c>
      <c r="E551" t="s">
        <v>154</v>
      </c>
      <c r="F551" t="s">
        <v>155</v>
      </c>
      <c r="G551" t="s">
        <v>156</v>
      </c>
      <c r="H551" t="s">
        <v>191</v>
      </c>
      <c r="I551" t="s">
        <v>158</v>
      </c>
      <c r="J551" t="s">
        <v>192</v>
      </c>
      <c r="K551" t="s">
        <v>160</v>
      </c>
      <c r="L551">
        <v>1</v>
      </c>
      <c r="M551" t="s">
        <v>189</v>
      </c>
      <c r="N551" t="s">
        <v>162</v>
      </c>
      <c r="O551" t="s">
        <v>199</v>
      </c>
      <c r="P551" t="s">
        <v>200</v>
      </c>
      <c r="Q551">
        <v>2025</v>
      </c>
      <c r="R551">
        <v>2</v>
      </c>
      <c r="S551" t="b">
        <v>1</v>
      </c>
      <c r="T551">
        <v>0</v>
      </c>
    </row>
    <row r="552" spans="1:20" x14ac:dyDescent="0.2">
      <c r="A552">
        <v>46</v>
      </c>
      <c r="B552" t="s">
        <v>151</v>
      </c>
      <c r="C552" t="s">
        <v>152</v>
      </c>
      <c r="D552" t="s">
        <v>153</v>
      </c>
      <c r="E552" t="s">
        <v>154</v>
      </c>
      <c r="F552" t="s">
        <v>155</v>
      </c>
      <c r="G552" t="s">
        <v>156</v>
      </c>
      <c r="H552" t="s">
        <v>191</v>
      </c>
      <c r="I552" t="s">
        <v>165</v>
      </c>
      <c r="J552" t="s">
        <v>192</v>
      </c>
      <c r="K552" t="s">
        <v>160</v>
      </c>
      <c r="L552">
        <v>1</v>
      </c>
      <c r="M552" t="s">
        <v>189</v>
      </c>
      <c r="N552" t="s">
        <v>162</v>
      </c>
      <c r="O552" t="s">
        <v>199</v>
      </c>
      <c r="P552" t="s">
        <v>200</v>
      </c>
      <c r="Q552">
        <v>2025</v>
      </c>
      <c r="R552">
        <v>2</v>
      </c>
      <c r="S552" t="b">
        <v>1</v>
      </c>
      <c r="T552">
        <v>3716484</v>
      </c>
    </row>
    <row r="553" spans="1:20" x14ac:dyDescent="0.2">
      <c r="A553">
        <v>47</v>
      </c>
      <c r="B553" t="s">
        <v>151</v>
      </c>
      <c r="C553" t="s">
        <v>152</v>
      </c>
      <c r="D553" t="s">
        <v>153</v>
      </c>
      <c r="E553" t="s">
        <v>154</v>
      </c>
      <c r="F553" t="s">
        <v>155</v>
      </c>
      <c r="G553" t="s">
        <v>156</v>
      </c>
      <c r="H553" t="s">
        <v>191</v>
      </c>
      <c r="I553" t="s">
        <v>166</v>
      </c>
      <c r="J553" t="s">
        <v>192</v>
      </c>
      <c r="K553" t="s">
        <v>160</v>
      </c>
      <c r="L553">
        <v>1</v>
      </c>
      <c r="M553" t="s">
        <v>189</v>
      </c>
      <c r="N553" t="s">
        <v>162</v>
      </c>
      <c r="O553" t="s">
        <v>199</v>
      </c>
      <c r="P553" t="s">
        <v>200</v>
      </c>
      <c r="Q553">
        <v>2025</v>
      </c>
      <c r="R553">
        <v>2</v>
      </c>
      <c r="S553" t="b">
        <v>1</v>
      </c>
      <c r="T553">
        <v>44772040</v>
      </c>
    </row>
    <row r="554" spans="1:20" x14ac:dyDescent="0.2">
      <c r="A554">
        <v>48</v>
      </c>
      <c r="B554" t="s">
        <v>151</v>
      </c>
      <c r="C554" t="s">
        <v>152</v>
      </c>
      <c r="D554" t="s">
        <v>153</v>
      </c>
      <c r="E554" t="s">
        <v>154</v>
      </c>
      <c r="F554" t="s">
        <v>155</v>
      </c>
      <c r="G554" t="s">
        <v>156</v>
      </c>
      <c r="H554" t="s">
        <v>191</v>
      </c>
      <c r="I554" t="s">
        <v>167</v>
      </c>
      <c r="J554" t="s">
        <v>192</v>
      </c>
      <c r="K554" t="s">
        <v>160</v>
      </c>
      <c r="L554">
        <v>1</v>
      </c>
      <c r="M554" t="s">
        <v>189</v>
      </c>
      <c r="N554" t="s">
        <v>162</v>
      </c>
      <c r="O554" t="s">
        <v>199</v>
      </c>
      <c r="P554" t="s">
        <v>200</v>
      </c>
      <c r="Q554">
        <v>2025</v>
      </c>
      <c r="R554">
        <v>2</v>
      </c>
      <c r="S554" t="b">
        <v>1</v>
      </c>
      <c r="T554">
        <v>14747084</v>
      </c>
    </row>
    <row r="555" spans="1:20" x14ac:dyDescent="0.2">
      <c r="A555">
        <v>49</v>
      </c>
      <c r="B555" t="s">
        <v>151</v>
      </c>
      <c r="C555" t="s">
        <v>152</v>
      </c>
      <c r="D555" t="s">
        <v>153</v>
      </c>
      <c r="E555" t="s">
        <v>154</v>
      </c>
      <c r="F555" t="s">
        <v>155</v>
      </c>
      <c r="G555" t="s">
        <v>156</v>
      </c>
      <c r="H555" t="s">
        <v>191</v>
      </c>
      <c r="I555" t="s">
        <v>168</v>
      </c>
      <c r="J555" t="s">
        <v>192</v>
      </c>
      <c r="K555" t="s">
        <v>160</v>
      </c>
      <c r="L555">
        <v>1</v>
      </c>
      <c r="M555" t="s">
        <v>189</v>
      </c>
      <c r="N555" t="s">
        <v>162</v>
      </c>
      <c r="O555" t="s">
        <v>199</v>
      </c>
      <c r="P555" t="s">
        <v>200</v>
      </c>
      <c r="Q555">
        <v>2025</v>
      </c>
      <c r="R555">
        <v>2</v>
      </c>
      <c r="S555" t="b">
        <v>1</v>
      </c>
      <c r="T555">
        <v>3790559</v>
      </c>
    </row>
    <row r="556" spans="1:20" x14ac:dyDescent="0.2">
      <c r="A556">
        <v>50</v>
      </c>
      <c r="B556" t="s">
        <v>151</v>
      </c>
      <c r="C556" t="s">
        <v>152</v>
      </c>
      <c r="D556" t="s">
        <v>153</v>
      </c>
      <c r="E556" t="s">
        <v>154</v>
      </c>
      <c r="F556" t="s">
        <v>155</v>
      </c>
      <c r="G556" t="s">
        <v>156</v>
      </c>
      <c r="H556" t="s">
        <v>193</v>
      </c>
      <c r="I556" t="s">
        <v>169</v>
      </c>
      <c r="J556" t="s">
        <v>192</v>
      </c>
      <c r="K556" t="s">
        <v>160</v>
      </c>
      <c r="L556">
        <v>1</v>
      </c>
      <c r="M556" t="s">
        <v>189</v>
      </c>
      <c r="N556" t="s">
        <v>162</v>
      </c>
      <c r="O556" t="s">
        <v>199</v>
      </c>
      <c r="P556" t="s">
        <v>200</v>
      </c>
      <c r="Q556">
        <v>2025</v>
      </c>
      <c r="R556">
        <v>2</v>
      </c>
      <c r="S556" t="b">
        <v>1</v>
      </c>
      <c r="T556">
        <v>30375145</v>
      </c>
    </row>
    <row r="557" spans="1:20" x14ac:dyDescent="0.2">
      <c r="A557">
        <v>51</v>
      </c>
      <c r="B557" t="s">
        <v>151</v>
      </c>
      <c r="C557" t="s">
        <v>152</v>
      </c>
      <c r="D557" t="s">
        <v>153</v>
      </c>
      <c r="E557" t="s">
        <v>154</v>
      </c>
      <c r="F557" t="s">
        <v>155</v>
      </c>
      <c r="G557" t="s">
        <v>156</v>
      </c>
      <c r="H557" t="s">
        <v>194</v>
      </c>
      <c r="I557" t="s">
        <v>158</v>
      </c>
      <c r="J557" t="s">
        <v>195</v>
      </c>
      <c r="K557" t="s">
        <v>160</v>
      </c>
      <c r="L557">
        <v>1</v>
      </c>
      <c r="M557" t="s">
        <v>189</v>
      </c>
      <c r="N557" t="s">
        <v>162</v>
      </c>
      <c r="O557" t="s">
        <v>199</v>
      </c>
      <c r="P557" t="s">
        <v>200</v>
      </c>
      <c r="Q557">
        <v>2025</v>
      </c>
      <c r="R557">
        <v>2</v>
      </c>
      <c r="S557" t="b">
        <v>1</v>
      </c>
      <c r="T557">
        <v>1085237</v>
      </c>
    </row>
    <row r="558" spans="1:20" x14ac:dyDescent="0.2">
      <c r="A558">
        <v>52</v>
      </c>
      <c r="B558" t="s">
        <v>151</v>
      </c>
      <c r="C558" t="s">
        <v>152</v>
      </c>
      <c r="D558" t="s">
        <v>153</v>
      </c>
      <c r="E558" t="s">
        <v>154</v>
      </c>
      <c r="F558" t="s">
        <v>155</v>
      </c>
      <c r="G558" t="s">
        <v>156</v>
      </c>
      <c r="H558" t="s">
        <v>194</v>
      </c>
      <c r="I558" t="s">
        <v>165</v>
      </c>
      <c r="J558" t="s">
        <v>195</v>
      </c>
      <c r="K558" t="s">
        <v>160</v>
      </c>
      <c r="L558">
        <v>1</v>
      </c>
      <c r="M558" t="s">
        <v>189</v>
      </c>
      <c r="N558" t="s">
        <v>162</v>
      </c>
      <c r="O558" t="s">
        <v>199</v>
      </c>
      <c r="P558" t="s">
        <v>200</v>
      </c>
      <c r="Q558">
        <v>2025</v>
      </c>
      <c r="R558">
        <v>2</v>
      </c>
      <c r="S558" t="b">
        <v>1</v>
      </c>
      <c r="T558">
        <v>4450337</v>
      </c>
    </row>
    <row r="559" spans="1:20" x14ac:dyDescent="0.2">
      <c r="A559">
        <v>53</v>
      </c>
      <c r="B559" t="s">
        <v>151</v>
      </c>
      <c r="C559" t="s">
        <v>152</v>
      </c>
      <c r="D559" t="s">
        <v>153</v>
      </c>
      <c r="E559" t="s">
        <v>154</v>
      </c>
      <c r="F559" t="s">
        <v>155</v>
      </c>
      <c r="G559" t="s">
        <v>156</v>
      </c>
      <c r="H559" t="s">
        <v>194</v>
      </c>
      <c r="I559" t="s">
        <v>166</v>
      </c>
      <c r="J559" t="s">
        <v>195</v>
      </c>
      <c r="K559" t="s">
        <v>160</v>
      </c>
      <c r="L559">
        <v>1</v>
      </c>
      <c r="M559" t="s">
        <v>189</v>
      </c>
      <c r="N559" t="s">
        <v>162</v>
      </c>
      <c r="O559" t="s">
        <v>199</v>
      </c>
      <c r="P559" t="s">
        <v>200</v>
      </c>
      <c r="Q559">
        <v>2025</v>
      </c>
      <c r="R559">
        <v>2</v>
      </c>
      <c r="S559" t="b">
        <v>1</v>
      </c>
      <c r="T559">
        <v>26723473</v>
      </c>
    </row>
    <row r="560" spans="1:20" x14ac:dyDescent="0.2">
      <c r="A560">
        <v>54</v>
      </c>
      <c r="B560" t="s">
        <v>151</v>
      </c>
      <c r="C560" t="s">
        <v>152</v>
      </c>
      <c r="D560" t="s">
        <v>153</v>
      </c>
      <c r="E560" t="s">
        <v>154</v>
      </c>
      <c r="F560" t="s">
        <v>155</v>
      </c>
      <c r="G560" t="s">
        <v>156</v>
      </c>
      <c r="H560" t="s">
        <v>194</v>
      </c>
      <c r="I560" t="s">
        <v>167</v>
      </c>
      <c r="J560" t="s">
        <v>195</v>
      </c>
      <c r="K560" t="s">
        <v>160</v>
      </c>
      <c r="L560">
        <v>1</v>
      </c>
      <c r="M560" t="s">
        <v>189</v>
      </c>
      <c r="N560" t="s">
        <v>162</v>
      </c>
      <c r="O560" t="s">
        <v>199</v>
      </c>
      <c r="P560" t="s">
        <v>200</v>
      </c>
      <c r="Q560">
        <v>2025</v>
      </c>
      <c r="R560">
        <v>2</v>
      </c>
      <c r="S560" t="b">
        <v>1</v>
      </c>
      <c r="T560">
        <v>14065011</v>
      </c>
    </row>
    <row r="561" spans="1:20" x14ac:dyDescent="0.2">
      <c r="A561">
        <v>55</v>
      </c>
      <c r="B561" t="s">
        <v>151</v>
      </c>
      <c r="C561" t="s">
        <v>152</v>
      </c>
      <c r="D561" t="s">
        <v>153</v>
      </c>
      <c r="E561" t="s">
        <v>154</v>
      </c>
      <c r="F561" t="s">
        <v>155</v>
      </c>
      <c r="G561" t="s">
        <v>156</v>
      </c>
      <c r="H561" t="s">
        <v>194</v>
      </c>
      <c r="I561" t="s">
        <v>168</v>
      </c>
      <c r="J561" t="s">
        <v>195</v>
      </c>
      <c r="K561" t="s">
        <v>160</v>
      </c>
      <c r="L561">
        <v>1</v>
      </c>
      <c r="M561" t="s">
        <v>189</v>
      </c>
      <c r="N561" t="s">
        <v>162</v>
      </c>
      <c r="O561" t="s">
        <v>199</v>
      </c>
      <c r="P561" t="s">
        <v>200</v>
      </c>
      <c r="Q561">
        <v>2025</v>
      </c>
      <c r="R561">
        <v>2</v>
      </c>
      <c r="S561" t="b">
        <v>1</v>
      </c>
      <c r="T561">
        <v>9607825</v>
      </c>
    </row>
    <row r="562" spans="1:20" x14ac:dyDescent="0.2">
      <c r="A562">
        <v>56</v>
      </c>
      <c r="B562" t="s">
        <v>151</v>
      </c>
      <c r="C562" t="s">
        <v>152</v>
      </c>
      <c r="D562" t="s">
        <v>153</v>
      </c>
      <c r="E562" t="s">
        <v>154</v>
      </c>
      <c r="F562" t="s">
        <v>155</v>
      </c>
      <c r="G562" t="s">
        <v>156</v>
      </c>
      <c r="H562" t="s">
        <v>196</v>
      </c>
      <c r="I562" t="s">
        <v>169</v>
      </c>
      <c r="J562" t="s">
        <v>195</v>
      </c>
      <c r="K562" t="s">
        <v>160</v>
      </c>
      <c r="L562">
        <v>1</v>
      </c>
      <c r="M562" t="s">
        <v>189</v>
      </c>
      <c r="N562" t="s">
        <v>162</v>
      </c>
      <c r="O562" t="s">
        <v>199</v>
      </c>
      <c r="P562" t="s">
        <v>200</v>
      </c>
      <c r="Q562">
        <v>2025</v>
      </c>
      <c r="R562">
        <v>2</v>
      </c>
      <c r="S562" t="b">
        <v>1</v>
      </c>
      <c r="T562">
        <v>157720227</v>
      </c>
    </row>
    <row r="563" spans="1:20" x14ac:dyDescent="0.2">
      <c r="A563">
        <v>57</v>
      </c>
      <c r="B563" t="s">
        <v>151</v>
      </c>
      <c r="C563" t="s">
        <v>152</v>
      </c>
      <c r="D563" t="s">
        <v>153</v>
      </c>
      <c r="E563" t="s">
        <v>154</v>
      </c>
      <c r="F563" t="s">
        <v>155</v>
      </c>
      <c r="G563" t="s">
        <v>156</v>
      </c>
      <c r="H563" t="s">
        <v>197</v>
      </c>
      <c r="I563" t="s">
        <v>158</v>
      </c>
      <c r="J563" t="s">
        <v>198</v>
      </c>
      <c r="K563" t="s">
        <v>160</v>
      </c>
      <c r="L563">
        <v>1</v>
      </c>
      <c r="M563" t="s">
        <v>189</v>
      </c>
      <c r="N563" t="s">
        <v>162</v>
      </c>
      <c r="O563" t="s">
        <v>199</v>
      </c>
      <c r="P563" t="s">
        <v>200</v>
      </c>
      <c r="Q563">
        <v>2025</v>
      </c>
      <c r="R563">
        <v>2</v>
      </c>
      <c r="S563" t="b">
        <v>1</v>
      </c>
      <c r="T563">
        <v>59349815</v>
      </c>
    </row>
    <row r="564" spans="1:20" x14ac:dyDescent="0.2">
      <c r="A564">
        <v>58</v>
      </c>
      <c r="B564" t="s">
        <v>151</v>
      </c>
      <c r="C564" t="s">
        <v>152</v>
      </c>
      <c r="D564" t="s">
        <v>153</v>
      </c>
      <c r="E564" t="s">
        <v>154</v>
      </c>
      <c r="F564" t="s">
        <v>155</v>
      </c>
      <c r="G564" t="s">
        <v>156</v>
      </c>
      <c r="H564" t="s">
        <v>197</v>
      </c>
      <c r="I564" t="s">
        <v>165</v>
      </c>
      <c r="J564" t="s">
        <v>198</v>
      </c>
      <c r="K564" t="s">
        <v>160</v>
      </c>
      <c r="L564">
        <v>1</v>
      </c>
      <c r="M564" t="s">
        <v>189</v>
      </c>
      <c r="N564" t="s">
        <v>162</v>
      </c>
      <c r="O564" t="s">
        <v>199</v>
      </c>
      <c r="P564" t="s">
        <v>200</v>
      </c>
      <c r="Q564">
        <v>2025</v>
      </c>
      <c r="R564">
        <v>2</v>
      </c>
      <c r="S564" t="b">
        <v>1</v>
      </c>
      <c r="T564">
        <v>86619661</v>
      </c>
    </row>
    <row r="565" spans="1:20" x14ac:dyDescent="0.2">
      <c r="A565">
        <v>59</v>
      </c>
      <c r="B565" t="s">
        <v>151</v>
      </c>
      <c r="C565" t="s">
        <v>152</v>
      </c>
      <c r="D565" t="s">
        <v>153</v>
      </c>
      <c r="E565" t="s">
        <v>154</v>
      </c>
      <c r="F565" t="s">
        <v>155</v>
      </c>
      <c r="G565" t="s">
        <v>156</v>
      </c>
      <c r="H565" t="s">
        <v>197</v>
      </c>
      <c r="I565" t="s">
        <v>166</v>
      </c>
      <c r="J565" t="s">
        <v>198</v>
      </c>
      <c r="K565" t="s">
        <v>160</v>
      </c>
      <c r="L565">
        <v>1</v>
      </c>
      <c r="M565" t="s">
        <v>189</v>
      </c>
      <c r="N565" t="s">
        <v>162</v>
      </c>
      <c r="O565" t="s">
        <v>199</v>
      </c>
      <c r="P565" t="s">
        <v>200</v>
      </c>
      <c r="Q565">
        <v>2025</v>
      </c>
      <c r="R565">
        <v>2</v>
      </c>
      <c r="S565" t="b">
        <v>1</v>
      </c>
      <c r="T565">
        <v>234342913</v>
      </c>
    </row>
    <row r="566" spans="1:20" x14ac:dyDescent="0.2">
      <c r="A566">
        <v>60</v>
      </c>
      <c r="B566" t="s">
        <v>151</v>
      </c>
      <c r="C566" t="s">
        <v>152</v>
      </c>
      <c r="D566" t="s">
        <v>153</v>
      </c>
      <c r="E566" t="s">
        <v>154</v>
      </c>
      <c r="F566" t="s">
        <v>155</v>
      </c>
      <c r="G566" t="s">
        <v>156</v>
      </c>
      <c r="H566" t="s">
        <v>197</v>
      </c>
      <c r="I566" t="s">
        <v>167</v>
      </c>
      <c r="J566" t="s">
        <v>198</v>
      </c>
      <c r="K566" t="s">
        <v>160</v>
      </c>
      <c r="L566">
        <v>1</v>
      </c>
      <c r="M566" t="s">
        <v>189</v>
      </c>
      <c r="N566" t="s">
        <v>162</v>
      </c>
      <c r="O566" t="s">
        <v>199</v>
      </c>
      <c r="P566" t="s">
        <v>200</v>
      </c>
      <c r="Q566">
        <v>2025</v>
      </c>
      <c r="R566">
        <v>2</v>
      </c>
      <c r="S566" t="b">
        <v>1</v>
      </c>
      <c r="T566">
        <v>143437901</v>
      </c>
    </row>
    <row r="567" spans="1:20" x14ac:dyDescent="0.2">
      <c r="A567">
        <v>61</v>
      </c>
      <c r="B567" t="s">
        <v>151</v>
      </c>
      <c r="C567" t="s">
        <v>152</v>
      </c>
      <c r="D567" t="s">
        <v>153</v>
      </c>
      <c r="E567" t="s">
        <v>154</v>
      </c>
      <c r="F567" t="s">
        <v>155</v>
      </c>
      <c r="G567" t="s">
        <v>156</v>
      </c>
      <c r="H567" t="s">
        <v>197</v>
      </c>
      <c r="I567" t="s">
        <v>168</v>
      </c>
      <c r="J567" t="s">
        <v>198</v>
      </c>
      <c r="K567" t="s">
        <v>160</v>
      </c>
      <c r="L567">
        <v>1</v>
      </c>
      <c r="M567" t="s">
        <v>189</v>
      </c>
      <c r="N567" t="s">
        <v>162</v>
      </c>
      <c r="O567" t="s">
        <v>199</v>
      </c>
      <c r="P567" t="s">
        <v>200</v>
      </c>
      <c r="Q567">
        <v>2025</v>
      </c>
      <c r="R567">
        <v>2</v>
      </c>
      <c r="S567" t="b">
        <v>1</v>
      </c>
      <c r="T567">
        <v>55351947</v>
      </c>
    </row>
    <row r="568" spans="1:20" x14ac:dyDescent="0.2">
      <c r="A568">
        <v>62</v>
      </c>
      <c r="B568" t="s">
        <v>151</v>
      </c>
      <c r="C568" t="s">
        <v>152</v>
      </c>
      <c r="D568" t="s">
        <v>153</v>
      </c>
      <c r="E568" t="s">
        <v>154</v>
      </c>
      <c r="F568" t="s">
        <v>155</v>
      </c>
      <c r="G568" t="s">
        <v>156</v>
      </c>
      <c r="H568" t="s">
        <v>197</v>
      </c>
      <c r="I568" t="s">
        <v>169</v>
      </c>
      <c r="J568" t="s">
        <v>198</v>
      </c>
      <c r="K568" t="s">
        <v>160</v>
      </c>
      <c r="L568">
        <v>1</v>
      </c>
      <c r="M568" t="s">
        <v>189</v>
      </c>
      <c r="N568" t="s">
        <v>162</v>
      </c>
      <c r="O568" t="s">
        <v>199</v>
      </c>
      <c r="P568" t="s">
        <v>200</v>
      </c>
      <c r="Q568">
        <v>2025</v>
      </c>
      <c r="R568">
        <v>2</v>
      </c>
      <c r="S568" t="b">
        <v>1</v>
      </c>
      <c r="T568">
        <v>509047656</v>
      </c>
    </row>
    <row r="569" spans="1:20" x14ac:dyDescent="0.2">
      <c r="A569">
        <v>63</v>
      </c>
      <c r="B569" t="s">
        <v>151</v>
      </c>
      <c r="C569" t="s">
        <v>152</v>
      </c>
      <c r="D569" t="s">
        <v>153</v>
      </c>
      <c r="E569" t="s">
        <v>154</v>
      </c>
      <c r="F569" t="s">
        <v>155</v>
      </c>
      <c r="G569" t="s">
        <v>156</v>
      </c>
      <c r="H569" t="s">
        <v>201</v>
      </c>
      <c r="I569" t="s">
        <v>169</v>
      </c>
      <c r="J569" t="s">
        <v>202</v>
      </c>
      <c r="K569" t="s">
        <v>160</v>
      </c>
      <c r="L569">
        <v>1</v>
      </c>
      <c r="M569" t="s">
        <v>203</v>
      </c>
      <c r="N569" t="s">
        <v>162</v>
      </c>
      <c r="O569" t="s">
        <v>199</v>
      </c>
      <c r="P569" t="s">
        <v>200</v>
      </c>
      <c r="Q569">
        <v>2025</v>
      </c>
      <c r="R569">
        <v>2</v>
      </c>
      <c r="S569" t="b">
        <v>1</v>
      </c>
      <c r="T569">
        <v>100843646</v>
      </c>
    </row>
    <row r="570" spans="1:20" x14ac:dyDescent="0.2">
      <c r="A570">
        <v>64</v>
      </c>
      <c r="B570" t="s">
        <v>151</v>
      </c>
      <c r="C570" t="s">
        <v>152</v>
      </c>
      <c r="D570" t="s">
        <v>153</v>
      </c>
      <c r="E570" t="s">
        <v>154</v>
      </c>
      <c r="F570" t="s">
        <v>155</v>
      </c>
      <c r="G570" t="s">
        <v>156</v>
      </c>
      <c r="H570" t="s">
        <v>204</v>
      </c>
      <c r="I570" t="s">
        <v>169</v>
      </c>
      <c r="J570" t="s">
        <v>205</v>
      </c>
      <c r="K570" t="s">
        <v>160</v>
      </c>
      <c r="L570">
        <v>1</v>
      </c>
      <c r="M570" t="s">
        <v>203</v>
      </c>
      <c r="N570" t="s">
        <v>162</v>
      </c>
      <c r="O570" t="s">
        <v>199</v>
      </c>
      <c r="P570" t="s">
        <v>200</v>
      </c>
      <c r="Q570">
        <v>2025</v>
      </c>
      <c r="R570">
        <v>2</v>
      </c>
      <c r="S570" t="b">
        <v>1</v>
      </c>
      <c r="T570">
        <v>1918931</v>
      </c>
    </row>
    <row r="571" spans="1:20" x14ac:dyDescent="0.2">
      <c r="A571">
        <v>65</v>
      </c>
      <c r="B571" t="s">
        <v>151</v>
      </c>
      <c r="C571" t="s">
        <v>152</v>
      </c>
      <c r="D571" t="s">
        <v>153</v>
      </c>
      <c r="E571" t="s">
        <v>154</v>
      </c>
      <c r="F571" t="s">
        <v>155</v>
      </c>
      <c r="G571" t="s">
        <v>156</v>
      </c>
      <c r="H571" t="s">
        <v>206</v>
      </c>
      <c r="I571" t="s">
        <v>169</v>
      </c>
      <c r="J571" t="s">
        <v>207</v>
      </c>
      <c r="K571" t="s">
        <v>160</v>
      </c>
      <c r="L571">
        <v>1</v>
      </c>
      <c r="M571" t="s">
        <v>208</v>
      </c>
      <c r="N571" t="s">
        <v>209</v>
      </c>
      <c r="O571" t="s">
        <v>199</v>
      </c>
      <c r="P571" t="s">
        <v>200</v>
      </c>
      <c r="Q571">
        <v>2025</v>
      </c>
      <c r="R571">
        <v>2</v>
      </c>
      <c r="S571" t="b">
        <v>1</v>
      </c>
      <c r="T571">
        <v>668862</v>
      </c>
    </row>
    <row r="572" spans="1:20" x14ac:dyDescent="0.2">
      <c r="A572">
        <v>1</v>
      </c>
      <c r="B572" t="s">
        <v>151</v>
      </c>
      <c r="C572" t="s">
        <v>152</v>
      </c>
      <c r="D572" t="s">
        <v>153</v>
      </c>
      <c r="E572" t="s">
        <v>154</v>
      </c>
      <c r="F572" t="s">
        <v>155</v>
      </c>
      <c r="G572" t="s">
        <v>156</v>
      </c>
      <c r="H572" t="s">
        <v>157</v>
      </c>
      <c r="I572" t="s">
        <v>158</v>
      </c>
      <c r="J572" t="s">
        <v>159</v>
      </c>
      <c r="K572" t="s">
        <v>160</v>
      </c>
      <c r="L572">
        <v>1</v>
      </c>
      <c r="M572" t="s">
        <v>161</v>
      </c>
      <c r="N572" t="s">
        <v>162</v>
      </c>
      <c r="O572" t="s">
        <v>210</v>
      </c>
      <c r="P572" t="s">
        <v>210</v>
      </c>
      <c r="Q572">
        <v>2025</v>
      </c>
      <c r="R572">
        <v>2</v>
      </c>
      <c r="S572" t="b">
        <v>0</v>
      </c>
      <c r="T572">
        <v>695</v>
      </c>
    </row>
    <row r="573" spans="1:20" x14ac:dyDescent="0.2">
      <c r="A573">
        <v>2</v>
      </c>
      <c r="B573" t="s">
        <v>151</v>
      </c>
      <c r="C573" t="s">
        <v>152</v>
      </c>
      <c r="D573" t="s">
        <v>153</v>
      </c>
      <c r="E573" t="s">
        <v>154</v>
      </c>
      <c r="F573" t="s">
        <v>155</v>
      </c>
      <c r="G573" t="s">
        <v>156</v>
      </c>
      <c r="H573" t="s">
        <v>157</v>
      </c>
      <c r="I573" t="s">
        <v>165</v>
      </c>
      <c r="J573" t="s">
        <v>159</v>
      </c>
      <c r="K573" t="s">
        <v>160</v>
      </c>
      <c r="L573">
        <v>1</v>
      </c>
      <c r="M573" t="s">
        <v>161</v>
      </c>
      <c r="N573" t="s">
        <v>162</v>
      </c>
      <c r="O573" t="s">
        <v>210</v>
      </c>
      <c r="P573" t="s">
        <v>210</v>
      </c>
      <c r="Q573">
        <v>2025</v>
      </c>
      <c r="R573">
        <v>2</v>
      </c>
      <c r="S573" t="b">
        <v>0</v>
      </c>
      <c r="T573">
        <v>596</v>
      </c>
    </row>
    <row r="574" spans="1:20" x14ac:dyDescent="0.2">
      <c r="A574">
        <v>3</v>
      </c>
      <c r="B574" t="s">
        <v>151</v>
      </c>
      <c r="C574" t="s">
        <v>152</v>
      </c>
      <c r="D574" t="s">
        <v>153</v>
      </c>
      <c r="E574" t="s">
        <v>154</v>
      </c>
      <c r="F574" t="s">
        <v>155</v>
      </c>
      <c r="G574" t="s">
        <v>156</v>
      </c>
      <c r="H574" t="s">
        <v>157</v>
      </c>
      <c r="I574" t="s">
        <v>166</v>
      </c>
      <c r="J574" t="s">
        <v>159</v>
      </c>
      <c r="K574" t="s">
        <v>160</v>
      </c>
      <c r="L574">
        <v>1</v>
      </c>
      <c r="M574" t="s">
        <v>161</v>
      </c>
      <c r="N574" t="s">
        <v>162</v>
      </c>
      <c r="O574" t="s">
        <v>210</v>
      </c>
      <c r="P574" t="s">
        <v>210</v>
      </c>
      <c r="Q574">
        <v>2025</v>
      </c>
      <c r="R574">
        <v>2</v>
      </c>
      <c r="S574" t="b">
        <v>0</v>
      </c>
      <c r="T574">
        <v>1279</v>
      </c>
    </row>
    <row r="575" spans="1:20" x14ac:dyDescent="0.2">
      <c r="A575">
        <v>4</v>
      </c>
      <c r="B575" t="s">
        <v>151</v>
      </c>
      <c r="C575" t="s">
        <v>152</v>
      </c>
      <c r="D575" t="s">
        <v>153</v>
      </c>
      <c r="E575" t="s">
        <v>154</v>
      </c>
      <c r="F575" t="s">
        <v>155</v>
      </c>
      <c r="G575" t="s">
        <v>156</v>
      </c>
      <c r="H575" t="s">
        <v>157</v>
      </c>
      <c r="I575" t="s">
        <v>167</v>
      </c>
      <c r="J575" t="s">
        <v>159</v>
      </c>
      <c r="K575" t="s">
        <v>160</v>
      </c>
      <c r="L575">
        <v>1</v>
      </c>
      <c r="M575" t="s">
        <v>161</v>
      </c>
      <c r="N575" t="s">
        <v>162</v>
      </c>
      <c r="O575" t="s">
        <v>210</v>
      </c>
      <c r="P575" t="s">
        <v>210</v>
      </c>
      <c r="Q575">
        <v>2025</v>
      </c>
      <c r="R575">
        <v>2</v>
      </c>
      <c r="S575" t="b">
        <v>0</v>
      </c>
      <c r="T575">
        <v>590</v>
      </c>
    </row>
    <row r="576" spans="1:20" x14ac:dyDescent="0.2">
      <c r="A576">
        <v>5</v>
      </c>
      <c r="B576" t="s">
        <v>151</v>
      </c>
      <c r="C576" t="s">
        <v>152</v>
      </c>
      <c r="D576" t="s">
        <v>153</v>
      </c>
      <c r="E576" t="s">
        <v>154</v>
      </c>
      <c r="F576" t="s">
        <v>155</v>
      </c>
      <c r="G576" t="s">
        <v>156</v>
      </c>
      <c r="H576" t="s">
        <v>157</v>
      </c>
      <c r="I576" t="s">
        <v>168</v>
      </c>
      <c r="J576" t="s">
        <v>159</v>
      </c>
      <c r="K576" t="s">
        <v>160</v>
      </c>
      <c r="L576">
        <v>1</v>
      </c>
      <c r="M576" t="s">
        <v>161</v>
      </c>
      <c r="N576" t="s">
        <v>162</v>
      </c>
      <c r="O576" t="s">
        <v>210</v>
      </c>
      <c r="P576" t="s">
        <v>210</v>
      </c>
      <c r="Q576">
        <v>2025</v>
      </c>
      <c r="R576">
        <v>2</v>
      </c>
      <c r="S576" t="b">
        <v>0</v>
      </c>
      <c r="T576">
        <v>176</v>
      </c>
    </row>
    <row r="577" spans="1:20" x14ac:dyDescent="0.2">
      <c r="A577">
        <v>6</v>
      </c>
      <c r="B577" t="s">
        <v>151</v>
      </c>
      <c r="C577" t="s">
        <v>152</v>
      </c>
      <c r="D577" t="s">
        <v>153</v>
      </c>
      <c r="E577" t="s">
        <v>154</v>
      </c>
      <c r="F577" t="s">
        <v>155</v>
      </c>
      <c r="G577" t="s">
        <v>156</v>
      </c>
      <c r="H577" t="s">
        <v>157</v>
      </c>
      <c r="I577" t="s">
        <v>169</v>
      </c>
      <c r="J577" t="s">
        <v>159</v>
      </c>
      <c r="K577" t="s">
        <v>160</v>
      </c>
      <c r="L577">
        <v>1</v>
      </c>
      <c r="M577" t="s">
        <v>161</v>
      </c>
      <c r="N577" t="s">
        <v>162</v>
      </c>
      <c r="O577" t="s">
        <v>210</v>
      </c>
      <c r="P577" t="s">
        <v>210</v>
      </c>
      <c r="Q577">
        <v>2025</v>
      </c>
      <c r="R577">
        <v>2</v>
      </c>
      <c r="S577" t="b">
        <v>0</v>
      </c>
      <c r="T577">
        <v>2385</v>
      </c>
    </row>
    <row r="578" spans="1:20" x14ac:dyDescent="0.2">
      <c r="A578">
        <v>7</v>
      </c>
      <c r="B578" t="s">
        <v>151</v>
      </c>
      <c r="C578" t="s">
        <v>152</v>
      </c>
      <c r="D578" t="s">
        <v>153</v>
      </c>
      <c r="E578" t="s">
        <v>154</v>
      </c>
      <c r="F578" t="s">
        <v>155</v>
      </c>
      <c r="G578" t="s">
        <v>156</v>
      </c>
      <c r="H578" t="s">
        <v>170</v>
      </c>
      <c r="I578" t="s">
        <v>158</v>
      </c>
      <c r="J578" t="s">
        <v>171</v>
      </c>
      <c r="K578" t="s">
        <v>160</v>
      </c>
      <c r="L578">
        <v>1</v>
      </c>
      <c r="M578" t="s">
        <v>161</v>
      </c>
      <c r="N578" t="s">
        <v>162</v>
      </c>
      <c r="O578" t="s">
        <v>210</v>
      </c>
      <c r="P578" t="s">
        <v>210</v>
      </c>
      <c r="Q578">
        <v>2025</v>
      </c>
      <c r="R578">
        <v>2</v>
      </c>
      <c r="S578" t="b">
        <v>0</v>
      </c>
      <c r="T578">
        <v>698</v>
      </c>
    </row>
    <row r="579" spans="1:20" x14ac:dyDescent="0.2">
      <c r="A579">
        <v>8</v>
      </c>
      <c r="B579" t="s">
        <v>151</v>
      </c>
      <c r="C579" t="s">
        <v>152</v>
      </c>
      <c r="D579" t="s">
        <v>153</v>
      </c>
      <c r="E579" t="s">
        <v>154</v>
      </c>
      <c r="F579" t="s">
        <v>155</v>
      </c>
      <c r="G579" t="s">
        <v>156</v>
      </c>
      <c r="H579" t="s">
        <v>170</v>
      </c>
      <c r="I579" t="s">
        <v>165</v>
      </c>
      <c r="J579" t="s">
        <v>171</v>
      </c>
      <c r="K579" t="s">
        <v>160</v>
      </c>
      <c r="L579">
        <v>1</v>
      </c>
      <c r="M579" t="s">
        <v>161</v>
      </c>
      <c r="N579" t="s">
        <v>162</v>
      </c>
      <c r="O579" t="s">
        <v>210</v>
      </c>
      <c r="P579" t="s">
        <v>210</v>
      </c>
      <c r="Q579">
        <v>2025</v>
      </c>
      <c r="R579">
        <v>2</v>
      </c>
      <c r="S579" t="b">
        <v>0</v>
      </c>
      <c r="T579">
        <v>601</v>
      </c>
    </row>
    <row r="580" spans="1:20" x14ac:dyDescent="0.2">
      <c r="A580">
        <v>9</v>
      </c>
      <c r="B580" t="s">
        <v>151</v>
      </c>
      <c r="C580" t="s">
        <v>152</v>
      </c>
      <c r="D580" t="s">
        <v>153</v>
      </c>
      <c r="E580" t="s">
        <v>154</v>
      </c>
      <c r="F580" t="s">
        <v>155</v>
      </c>
      <c r="G580" t="s">
        <v>156</v>
      </c>
      <c r="H580" t="s">
        <v>170</v>
      </c>
      <c r="I580" t="s">
        <v>166</v>
      </c>
      <c r="J580" t="s">
        <v>171</v>
      </c>
      <c r="K580" t="s">
        <v>160</v>
      </c>
      <c r="L580">
        <v>1</v>
      </c>
      <c r="M580" t="s">
        <v>161</v>
      </c>
      <c r="N580" t="s">
        <v>162</v>
      </c>
      <c r="O580" t="s">
        <v>210</v>
      </c>
      <c r="P580" t="s">
        <v>210</v>
      </c>
      <c r="Q580">
        <v>2025</v>
      </c>
      <c r="R580">
        <v>2</v>
      </c>
      <c r="S580" t="b">
        <v>0</v>
      </c>
      <c r="T580">
        <v>1304</v>
      </c>
    </row>
    <row r="581" spans="1:20" x14ac:dyDescent="0.2">
      <c r="A581">
        <v>10</v>
      </c>
      <c r="B581" t="s">
        <v>151</v>
      </c>
      <c r="C581" t="s">
        <v>152</v>
      </c>
      <c r="D581" t="s">
        <v>153</v>
      </c>
      <c r="E581" t="s">
        <v>154</v>
      </c>
      <c r="F581" t="s">
        <v>155</v>
      </c>
      <c r="G581" t="s">
        <v>156</v>
      </c>
      <c r="H581" t="s">
        <v>170</v>
      </c>
      <c r="I581" t="s">
        <v>167</v>
      </c>
      <c r="J581" t="s">
        <v>171</v>
      </c>
      <c r="K581" t="s">
        <v>160</v>
      </c>
      <c r="L581">
        <v>1</v>
      </c>
      <c r="M581" t="s">
        <v>161</v>
      </c>
      <c r="N581" t="s">
        <v>162</v>
      </c>
      <c r="O581" t="s">
        <v>210</v>
      </c>
      <c r="P581" t="s">
        <v>210</v>
      </c>
      <c r="Q581">
        <v>2025</v>
      </c>
      <c r="R581">
        <v>2</v>
      </c>
      <c r="S581" t="b">
        <v>0</v>
      </c>
      <c r="T581">
        <v>595</v>
      </c>
    </row>
    <row r="582" spans="1:20" x14ac:dyDescent="0.2">
      <c r="A582">
        <v>11</v>
      </c>
      <c r="B582" t="s">
        <v>151</v>
      </c>
      <c r="C582" t="s">
        <v>152</v>
      </c>
      <c r="D582" t="s">
        <v>153</v>
      </c>
      <c r="E582" t="s">
        <v>154</v>
      </c>
      <c r="F582" t="s">
        <v>155</v>
      </c>
      <c r="G582" t="s">
        <v>156</v>
      </c>
      <c r="H582" t="s">
        <v>170</v>
      </c>
      <c r="I582" t="s">
        <v>168</v>
      </c>
      <c r="J582" t="s">
        <v>171</v>
      </c>
      <c r="K582" t="s">
        <v>160</v>
      </c>
      <c r="L582">
        <v>1</v>
      </c>
      <c r="M582" t="s">
        <v>161</v>
      </c>
      <c r="N582" t="s">
        <v>162</v>
      </c>
      <c r="O582" t="s">
        <v>210</v>
      </c>
      <c r="P582" t="s">
        <v>210</v>
      </c>
      <c r="Q582">
        <v>2025</v>
      </c>
      <c r="R582">
        <v>2</v>
      </c>
      <c r="S582" t="b">
        <v>0</v>
      </c>
      <c r="T582">
        <v>177</v>
      </c>
    </row>
    <row r="583" spans="1:20" x14ac:dyDescent="0.2">
      <c r="A583">
        <v>12</v>
      </c>
      <c r="B583" t="s">
        <v>151</v>
      </c>
      <c r="C583" t="s">
        <v>152</v>
      </c>
      <c r="D583" t="s">
        <v>153</v>
      </c>
      <c r="E583" t="s">
        <v>154</v>
      </c>
      <c r="F583" t="s">
        <v>155</v>
      </c>
      <c r="G583" t="s">
        <v>156</v>
      </c>
      <c r="H583" t="s">
        <v>170</v>
      </c>
      <c r="I583" t="s">
        <v>169</v>
      </c>
      <c r="J583" t="s">
        <v>171</v>
      </c>
      <c r="K583" t="s">
        <v>160</v>
      </c>
      <c r="L583">
        <v>1</v>
      </c>
      <c r="M583" t="s">
        <v>161</v>
      </c>
      <c r="N583" t="s">
        <v>162</v>
      </c>
      <c r="O583" t="s">
        <v>210</v>
      </c>
      <c r="P583" t="s">
        <v>210</v>
      </c>
      <c r="Q583">
        <v>2025</v>
      </c>
      <c r="R583">
        <v>2</v>
      </c>
      <c r="S583" t="b">
        <v>0</v>
      </c>
      <c r="T583">
        <v>2430</v>
      </c>
    </row>
    <row r="584" spans="1:20" x14ac:dyDescent="0.2">
      <c r="A584">
        <v>13</v>
      </c>
      <c r="B584" t="s">
        <v>151</v>
      </c>
      <c r="C584" t="s">
        <v>152</v>
      </c>
      <c r="D584" t="s">
        <v>153</v>
      </c>
      <c r="E584" t="s">
        <v>154</v>
      </c>
      <c r="F584" t="s">
        <v>155</v>
      </c>
      <c r="G584" t="s">
        <v>156</v>
      </c>
      <c r="H584" t="s">
        <v>172</v>
      </c>
      <c r="I584" t="s">
        <v>158</v>
      </c>
      <c r="J584" t="s">
        <v>173</v>
      </c>
      <c r="K584" t="s">
        <v>160</v>
      </c>
      <c r="L584">
        <v>1</v>
      </c>
      <c r="M584" t="s">
        <v>174</v>
      </c>
      <c r="N584" t="s">
        <v>162</v>
      </c>
      <c r="O584" t="s">
        <v>210</v>
      </c>
      <c r="P584" t="s">
        <v>210</v>
      </c>
      <c r="Q584">
        <v>2025</v>
      </c>
      <c r="R584">
        <v>2</v>
      </c>
      <c r="S584" t="b">
        <v>0</v>
      </c>
      <c r="T584">
        <v>358211</v>
      </c>
    </row>
    <row r="585" spans="1:20" x14ac:dyDescent="0.2">
      <c r="A585">
        <v>14</v>
      </c>
      <c r="B585" t="s">
        <v>151</v>
      </c>
      <c r="C585" t="s">
        <v>152</v>
      </c>
      <c r="D585" t="s">
        <v>153</v>
      </c>
      <c r="E585" t="s">
        <v>154</v>
      </c>
      <c r="F585" t="s">
        <v>155</v>
      </c>
      <c r="G585" t="s">
        <v>156</v>
      </c>
      <c r="H585" t="s">
        <v>172</v>
      </c>
      <c r="I585" t="s">
        <v>165</v>
      </c>
      <c r="J585" t="s">
        <v>173</v>
      </c>
      <c r="K585" t="s">
        <v>160</v>
      </c>
      <c r="L585">
        <v>1</v>
      </c>
      <c r="M585" t="s">
        <v>174</v>
      </c>
      <c r="N585" t="s">
        <v>162</v>
      </c>
      <c r="O585" t="s">
        <v>210</v>
      </c>
      <c r="P585" t="s">
        <v>210</v>
      </c>
      <c r="Q585">
        <v>2025</v>
      </c>
      <c r="R585">
        <v>2</v>
      </c>
      <c r="S585" t="b">
        <v>0</v>
      </c>
      <c r="T585">
        <v>322485</v>
      </c>
    </row>
    <row r="586" spans="1:20" x14ac:dyDescent="0.2">
      <c r="A586">
        <v>15</v>
      </c>
      <c r="B586" t="s">
        <v>151</v>
      </c>
      <c r="C586" t="s">
        <v>152</v>
      </c>
      <c r="D586" t="s">
        <v>153</v>
      </c>
      <c r="E586" t="s">
        <v>154</v>
      </c>
      <c r="F586" t="s">
        <v>155</v>
      </c>
      <c r="G586" t="s">
        <v>156</v>
      </c>
      <c r="H586" t="s">
        <v>172</v>
      </c>
      <c r="I586" t="s">
        <v>166</v>
      </c>
      <c r="J586" t="s">
        <v>173</v>
      </c>
      <c r="K586" t="s">
        <v>160</v>
      </c>
      <c r="L586">
        <v>1</v>
      </c>
      <c r="M586" t="s">
        <v>174</v>
      </c>
      <c r="N586" t="s">
        <v>162</v>
      </c>
      <c r="O586" t="s">
        <v>210</v>
      </c>
      <c r="P586" t="s">
        <v>210</v>
      </c>
      <c r="Q586">
        <v>2025</v>
      </c>
      <c r="R586">
        <v>2</v>
      </c>
      <c r="S586" t="b">
        <v>0</v>
      </c>
      <c r="T586">
        <v>611241</v>
      </c>
    </row>
    <row r="587" spans="1:20" x14ac:dyDescent="0.2">
      <c r="A587">
        <v>16</v>
      </c>
      <c r="B587" t="s">
        <v>151</v>
      </c>
      <c r="C587" t="s">
        <v>152</v>
      </c>
      <c r="D587" t="s">
        <v>153</v>
      </c>
      <c r="E587" t="s">
        <v>154</v>
      </c>
      <c r="F587" t="s">
        <v>155</v>
      </c>
      <c r="G587" t="s">
        <v>156</v>
      </c>
      <c r="H587" t="s">
        <v>172</v>
      </c>
      <c r="I587" t="s">
        <v>167</v>
      </c>
      <c r="J587" t="s">
        <v>173</v>
      </c>
      <c r="K587" t="s">
        <v>160</v>
      </c>
      <c r="L587">
        <v>1</v>
      </c>
      <c r="M587" t="s">
        <v>174</v>
      </c>
      <c r="N587" t="s">
        <v>162</v>
      </c>
      <c r="O587" t="s">
        <v>210</v>
      </c>
      <c r="P587" t="s">
        <v>210</v>
      </c>
      <c r="Q587">
        <v>2025</v>
      </c>
      <c r="R587">
        <v>2</v>
      </c>
      <c r="S587" t="b">
        <v>0</v>
      </c>
      <c r="T587">
        <v>276049</v>
      </c>
    </row>
    <row r="588" spans="1:20" x14ac:dyDescent="0.2">
      <c r="A588">
        <v>17</v>
      </c>
      <c r="B588" t="s">
        <v>151</v>
      </c>
      <c r="C588" t="s">
        <v>152</v>
      </c>
      <c r="D588" t="s">
        <v>153</v>
      </c>
      <c r="E588" t="s">
        <v>154</v>
      </c>
      <c r="F588" t="s">
        <v>155</v>
      </c>
      <c r="G588" t="s">
        <v>156</v>
      </c>
      <c r="H588" t="s">
        <v>172</v>
      </c>
      <c r="I588" t="s">
        <v>168</v>
      </c>
      <c r="J588" t="s">
        <v>173</v>
      </c>
      <c r="K588" t="s">
        <v>160</v>
      </c>
      <c r="L588">
        <v>1</v>
      </c>
      <c r="M588" t="s">
        <v>174</v>
      </c>
      <c r="N588" t="s">
        <v>162</v>
      </c>
      <c r="O588" t="s">
        <v>210</v>
      </c>
      <c r="P588" t="s">
        <v>210</v>
      </c>
      <c r="Q588">
        <v>2025</v>
      </c>
      <c r="R588">
        <v>2</v>
      </c>
      <c r="S588" t="b">
        <v>0</v>
      </c>
      <c r="T588">
        <v>79106</v>
      </c>
    </row>
    <row r="589" spans="1:20" x14ac:dyDescent="0.2">
      <c r="A589">
        <v>18</v>
      </c>
      <c r="B589" t="s">
        <v>151</v>
      </c>
      <c r="C589" t="s">
        <v>152</v>
      </c>
      <c r="D589" t="s">
        <v>153</v>
      </c>
      <c r="E589" t="s">
        <v>154</v>
      </c>
      <c r="F589" t="s">
        <v>155</v>
      </c>
      <c r="G589" t="s">
        <v>156</v>
      </c>
      <c r="H589" t="s">
        <v>175</v>
      </c>
      <c r="I589" t="s">
        <v>169</v>
      </c>
      <c r="J589" t="s">
        <v>173</v>
      </c>
      <c r="K589" t="s">
        <v>160</v>
      </c>
      <c r="L589">
        <v>1</v>
      </c>
      <c r="M589" t="s">
        <v>174</v>
      </c>
      <c r="N589" t="s">
        <v>162</v>
      </c>
      <c r="O589" t="s">
        <v>210</v>
      </c>
      <c r="P589" t="s">
        <v>210</v>
      </c>
      <c r="Q589">
        <v>2025</v>
      </c>
      <c r="R589">
        <v>2</v>
      </c>
      <c r="S589" t="b">
        <v>0</v>
      </c>
      <c r="T589">
        <v>1024592</v>
      </c>
    </row>
    <row r="590" spans="1:20" x14ac:dyDescent="0.2">
      <c r="A590">
        <v>19</v>
      </c>
      <c r="B590" t="s">
        <v>151</v>
      </c>
      <c r="C590" t="s">
        <v>152</v>
      </c>
      <c r="D590" t="s">
        <v>153</v>
      </c>
      <c r="E590" t="s">
        <v>154</v>
      </c>
      <c r="F590" t="s">
        <v>155</v>
      </c>
      <c r="G590" t="s">
        <v>156</v>
      </c>
      <c r="H590" t="s">
        <v>176</v>
      </c>
      <c r="I590" t="s">
        <v>169</v>
      </c>
      <c r="J590" t="s">
        <v>177</v>
      </c>
      <c r="K590" t="s">
        <v>160</v>
      </c>
      <c r="L590">
        <v>1</v>
      </c>
      <c r="M590" t="s">
        <v>174</v>
      </c>
      <c r="N590" t="s">
        <v>162</v>
      </c>
      <c r="O590" t="s">
        <v>210</v>
      </c>
      <c r="P590" t="s">
        <v>210</v>
      </c>
      <c r="Q590">
        <v>2025</v>
      </c>
      <c r="R590">
        <v>2</v>
      </c>
      <c r="S590" t="b">
        <v>0</v>
      </c>
      <c r="T590">
        <v>1156841</v>
      </c>
    </row>
    <row r="591" spans="1:20" x14ac:dyDescent="0.2">
      <c r="A591">
        <v>20</v>
      </c>
      <c r="B591" t="s">
        <v>151</v>
      </c>
      <c r="C591" t="s">
        <v>152</v>
      </c>
      <c r="D591" t="s">
        <v>153</v>
      </c>
      <c r="E591" t="s">
        <v>154</v>
      </c>
      <c r="F591" t="s">
        <v>155</v>
      </c>
      <c r="G591" t="s">
        <v>156</v>
      </c>
      <c r="H591" t="s">
        <v>178</v>
      </c>
      <c r="I591" t="s">
        <v>158</v>
      </c>
      <c r="J591" t="s">
        <v>179</v>
      </c>
      <c r="K591" t="s">
        <v>160</v>
      </c>
      <c r="L591">
        <v>1</v>
      </c>
      <c r="M591" t="s">
        <v>174</v>
      </c>
      <c r="N591" t="s">
        <v>162</v>
      </c>
      <c r="O591" t="s">
        <v>210</v>
      </c>
      <c r="P591" t="s">
        <v>210</v>
      </c>
      <c r="Q591">
        <v>2025</v>
      </c>
      <c r="R591">
        <v>2</v>
      </c>
      <c r="S591" t="b">
        <v>0</v>
      </c>
      <c r="T591">
        <v>0</v>
      </c>
    </row>
    <row r="592" spans="1:20" x14ac:dyDescent="0.2">
      <c r="A592">
        <v>21</v>
      </c>
      <c r="B592" t="s">
        <v>151</v>
      </c>
      <c r="C592" t="s">
        <v>152</v>
      </c>
      <c r="D592" t="s">
        <v>153</v>
      </c>
      <c r="E592" t="s">
        <v>154</v>
      </c>
      <c r="F592" t="s">
        <v>155</v>
      </c>
      <c r="G592" t="s">
        <v>156</v>
      </c>
      <c r="H592" t="s">
        <v>178</v>
      </c>
      <c r="I592" t="s">
        <v>165</v>
      </c>
      <c r="J592" t="s">
        <v>179</v>
      </c>
      <c r="K592" t="s">
        <v>160</v>
      </c>
      <c r="L592">
        <v>1</v>
      </c>
      <c r="M592" t="s">
        <v>174</v>
      </c>
      <c r="N592" t="s">
        <v>162</v>
      </c>
      <c r="O592" t="s">
        <v>210</v>
      </c>
      <c r="P592" t="s">
        <v>210</v>
      </c>
      <c r="Q592">
        <v>2025</v>
      </c>
      <c r="R592">
        <v>2</v>
      </c>
      <c r="S592" t="b">
        <v>0</v>
      </c>
      <c r="T592">
        <v>8584</v>
      </c>
    </row>
    <row r="593" spans="1:20" x14ac:dyDescent="0.2">
      <c r="A593">
        <v>22</v>
      </c>
      <c r="B593" t="s">
        <v>151</v>
      </c>
      <c r="C593" t="s">
        <v>152</v>
      </c>
      <c r="D593" t="s">
        <v>153</v>
      </c>
      <c r="E593" t="s">
        <v>154</v>
      </c>
      <c r="F593" t="s">
        <v>155</v>
      </c>
      <c r="G593" t="s">
        <v>156</v>
      </c>
      <c r="H593" t="s">
        <v>178</v>
      </c>
      <c r="I593" t="s">
        <v>166</v>
      </c>
      <c r="J593" t="s">
        <v>179</v>
      </c>
      <c r="K593" t="s">
        <v>160</v>
      </c>
      <c r="L593">
        <v>1</v>
      </c>
      <c r="M593" t="s">
        <v>174</v>
      </c>
      <c r="N593" t="s">
        <v>162</v>
      </c>
      <c r="O593" t="s">
        <v>210</v>
      </c>
      <c r="P593" t="s">
        <v>210</v>
      </c>
      <c r="Q593">
        <v>2025</v>
      </c>
      <c r="R593">
        <v>2</v>
      </c>
      <c r="S593" t="b">
        <v>0</v>
      </c>
      <c r="T593">
        <v>65694</v>
      </c>
    </row>
    <row r="594" spans="1:20" x14ac:dyDescent="0.2">
      <c r="A594">
        <v>23</v>
      </c>
      <c r="B594" t="s">
        <v>151</v>
      </c>
      <c r="C594" t="s">
        <v>152</v>
      </c>
      <c r="D594" t="s">
        <v>153</v>
      </c>
      <c r="E594" t="s">
        <v>154</v>
      </c>
      <c r="F594" t="s">
        <v>155</v>
      </c>
      <c r="G594" t="s">
        <v>156</v>
      </c>
      <c r="H594" t="s">
        <v>178</v>
      </c>
      <c r="I594" t="s">
        <v>167</v>
      </c>
      <c r="J594" t="s">
        <v>179</v>
      </c>
      <c r="K594" t="s">
        <v>160</v>
      </c>
      <c r="L594">
        <v>1</v>
      </c>
      <c r="M594" t="s">
        <v>174</v>
      </c>
      <c r="N594" t="s">
        <v>162</v>
      </c>
      <c r="O594" t="s">
        <v>210</v>
      </c>
      <c r="P594" t="s">
        <v>210</v>
      </c>
      <c r="Q594">
        <v>2025</v>
      </c>
      <c r="R594">
        <v>2</v>
      </c>
      <c r="S594" t="b">
        <v>0</v>
      </c>
      <c r="T594">
        <v>23328</v>
      </c>
    </row>
    <row r="595" spans="1:20" x14ac:dyDescent="0.2">
      <c r="A595">
        <v>24</v>
      </c>
      <c r="B595" t="s">
        <v>151</v>
      </c>
      <c r="C595" t="s">
        <v>152</v>
      </c>
      <c r="D595" t="s">
        <v>153</v>
      </c>
      <c r="E595" t="s">
        <v>154</v>
      </c>
      <c r="F595" t="s">
        <v>155</v>
      </c>
      <c r="G595" t="s">
        <v>156</v>
      </c>
      <c r="H595" t="s">
        <v>178</v>
      </c>
      <c r="I595" t="s">
        <v>168</v>
      </c>
      <c r="J595" t="s">
        <v>179</v>
      </c>
      <c r="K595" t="s">
        <v>160</v>
      </c>
      <c r="L595">
        <v>1</v>
      </c>
      <c r="M595" t="s">
        <v>174</v>
      </c>
      <c r="N595" t="s">
        <v>162</v>
      </c>
      <c r="O595" t="s">
        <v>210</v>
      </c>
      <c r="P595" t="s">
        <v>210</v>
      </c>
      <c r="Q595">
        <v>2025</v>
      </c>
      <c r="R595">
        <v>2</v>
      </c>
      <c r="S595" t="b">
        <v>0</v>
      </c>
      <c r="T595">
        <v>7816</v>
      </c>
    </row>
    <row r="596" spans="1:20" x14ac:dyDescent="0.2">
      <c r="A596">
        <v>25</v>
      </c>
      <c r="B596" t="s">
        <v>151</v>
      </c>
      <c r="C596" t="s">
        <v>152</v>
      </c>
      <c r="D596" t="s">
        <v>153</v>
      </c>
      <c r="E596" t="s">
        <v>154</v>
      </c>
      <c r="F596" t="s">
        <v>155</v>
      </c>
      <c r="G596" t="s">
        <v>156</v>
      </c>
      <c r="H596" t="s">
        <v>180</v>
      </c>
      <c r="I596" t="s">
        <v>169</v>
      </c>
      <c r="J596" t="s">
        <v>179</v>
      </c>
      <c r="K596" t="s">
        <v>160</v>
      </c>
      <c r="L596">
        <v>1</v>
      </c>
      <c r="M596" t="s">
        <v>174</v>
      </c>
      <c r="N596" t="s">
        <v>162</v>
      </c>
      <c r="O596" t="s">
        <v>210</v>
      </c>
      <c r="P596" t="s">
        <v>210</v>
      </c>
      <c r="Q596">
        <v>2025</v>
      </c>
      <c r="R596">
        <v>2</v>
      </c>
      <c r="S596" t="b">
        <v>0</v>
      </c>
      <c r="T596">
        <v>110719</v>
      </c>
    </row>
    <row r="597" spans="1:20" x14ac:dyDescent="0.2">
      <c r="A597">
        <v>27</v>
      </c>
      <c r="B597" t="s">
        <v>151</v>
      </c>
      <c r="C597" t="s">
        <v>152</v>
      </c>
      <c r="D597" t="s">
        <v>153</v>
      </c>
      <c r="E597" t="s">
        <v>154</v>
      </c>
      <c r="F597" t="s">
        <v>155</v>
      </c>
      <c r="G597" t="s">
        <v>156</v>
      </c>
      <c r="H597" t="s">
        <v>181</v>
      </c>
      <c r="I597" t="s">
        <v>158</v>
      </c>
      <c r="J597" t="s">
        <v>182</v>
      </c>
      <c r="K597" t="s">
        <v>160</v>
      </c>
      <c r="L597">
        <v>1</v>
      </c>
      <c r="M597" t="s">
        <v>174</v>
      </c>
      <c r="N597" t="s">
        <v>162</v>
      </c>
      <c r="O597" t="s">
        <v>210</v>
      </c>
      <c r="P597" t="s">
        <v>210</v>
      </c>
      <c r="Q597">
        <v>2025</v>
      </c>
      <c r="R597">
        <v>2</v>
      </c>
      <c r="S597" t="b">
        <v>0</v>
      </c>
      <c r="T597">
        <v>21320</v>
      </c>
    </row>
    <row r="598" spans="1:20" x14ac:dyDescent="0.2">
      <c r="A598">
        <v>28</v>
      </c>
      <c r="B598" t="s">
        <v>151</v>
      </c>
      <c r="C598" t="s">
        <v>152</v>
      </c>
      <c r="D598" t="s">
        <v>153</v>
      </c>
      <c r="E598" t="s">
        <v>154</v>
      </c>
      <c r="F598" t="s">
        <v>155</v>
      </c>
      <c r="G598" t="s">
        <v>156</v>
      </c>
      <c r="H598" t="s">
        <v>181</v>
      </c>
      <c r="I598" t="s">
        <v>165</v>
      </c>
      <c r="J598" t="s">
        <v>182</v>
      </c>
      <c r="K598" t="s">
        <v>160</v>
      </c>
      <c r="L598">
        <v>1</v>
      </c>
      <c r="M598" t="s">
        <v>174</v>
      </c>
      <c r="N598" t="s">
        <v>162</v>
      </c>
      <c r="O598" t="s">
        <v>210</v>
      </c>
      <c r="P598" t="s">
        <v>210</v>
      </c>
      <c r="Q598">
        <v>2025</v>
      </c>
      <c r="R598">
        <v>2</v>
      </c>
      <c r="S598" t="b">
        <v>0</v>
      </c>
      <c r="T598">
        <v>27639</v>
      </c>
    </row>
    <row r="599" spans="1:20" x14ac:dyDescent="0.2">
      <c r="A599">
        <v>29</v>
      </c>
      <c r="B599" t="s">
        <v>151</v>
      </c>
      <c r="C599" t="s">
        <v>152</v>
      </c>
      <c r="D599" t="s">
        <v>153</v>
      </c>
      <c r="E599" t="s">
        <v>154</v>
      </c>
      <c r="F599" t="s">
        <v>155</v>
      </c>
      <c r="G599" t="s">
        <v>156</v>
      </c>
      <c r="H599" t="s">
        <v>181</v>
      </c>
      <c r="I599" t="s">
        <v>166</v>
      </c>
      <c r="J599" t="s">
        <v>182</v>
      </c>
      <c r="K599" t="s">
        <v>160</v>
      </c>
      <c r="L599">
        <v>1</v>
      </c>
      <c r="M599" t="s">
        <v>174</v>
      </c>
      <c r="N599" t="s">
        <v>162</v>
      </c>
      <c r="O599" t="s">
        <v>210</v>
      </c>
      <c r="P599" t="s">
        <v>210</v>
      </c>
      <c r="Q599">
        <v>2025</v>
      </c>
      <c r="R599">
        <v>2</v>
      </c>
      <c r="S599" t="b">
        <v>0</v>
      </c>
      <c r="T599">
        <v>93521</v>
      </c>
    </row>
    <row r="600" spans="1:20" x14ac:dyDescent="0.2">
      <c r="A600">
        <v>30</v>
      </c>
      <c r="B600" t="s">
        <v>151</v>
      </c>
      <c r="C600" t="s">
        <v>152</v>
      </c>
      <c r="D600" t="s">
        <v>153</v>
      </c>
      <c r="E600" t="s">
        <v>154</v>
      </c>
      <c r="F600" t="s">
        <v>155</v>
      </c>
      <c r="G600" t="s">
        <v>156</v>
      </c>
      <c r="H600" t="s">
        <v>181</v>
      </c>
      <c r="I600" t="s">
        <v>167</v>
      </c>
      <c r="J600" t="s">
        <v>182</v>
      </c>
      <c r="K600" t="s">
        <v>160</v>
      </c>
      <c r="L600">
        <v>1</v>
      </c>
      <c r="M600" t="s">
        <v>174</v>
      </c>
      <c r="N600" t="s">
        <v>162</v>
      </c>
      <c r="O600" t="s">
        <v>210</v>
      </c>
      <c r="P600" t="s">
        <v>210</v>
      </c>
      <c r="Q600">
        <v>2025</v>
      </c>
      <c r="R600">
        <v>2</v>
      </c>
      <c r="S600" t="b">
        <v>0</v>
      </c>
      <c r="T600">
        <v>83413</v>
      </c>
    </row>
    <row r="601" spans="1:20" x14ac:dyDescent="0.2">
      <c r="A601">
        <v>31</v>
      </c>
      <c r="B601" t="s">
        <v>151</v>
      </c>
      <c r="C601" t="s">
        <v>152</v>
      </c>
      <c r="D601" t="s">
        <v>153</v>
      </c>
      <c r="E601" t="s">
        <v>154</v>
      </c>
      <c r="F601" t="s">
        <v>155</v>
      </c>
      <c r="G601" t="s">
        <v>156</v>
      </c>
      <c r="H601" t="s">
        <v>181</v>
      </c>
      <c r="I601" t="s">
        <v>168</v>
      </c>
      <c r="J601" t="s">
        <v>182</v>
      </c>
      <c r="K601" t="s">
        <v>160</v>
      </c>
      <c r="L601">
        <v>1</v>
      </c>
      <c r="M601" t="s">
        <v>174</v>
      </c>
      <c r="N601" t="s">
        <v>162</v>
      </c>
      <c r="O601" t="s">
        <v>210</v>
      </c>
      <c r="P601" t="s">
        <v>210</v>
      </c>
      <c r="Q601">
        <v>2025</v>
      </c>
      <c r="R601">
        <v>2</v>
      </c>
      <c r="S601" t="b">
        <v>0</v>
      </c>
      <c r="T601">
        <v>8762</v>
      </c>
    </row>
    <row r="602" spans="1:20" x14ac:dyDescent="0.2">
      <c r="A602">
        <v>32</v>
      </c>
      <c r="B602" t="s">
        <v>151</v>
      </c>
      <c r="C602" t="s">
        <v>152</v>
      </c>
      <c r="D602" t="s">
        <v>153</v>
      </c>
      <c r="E602" t="s">
        <v>154</v>
      </c>
      <c r="F602" t="s">
        <v>155</v>
      </c>
      <c r="G602" t="s">
        <v>156</v>
      </c>
      <c r="H602" t="s">
        <v>183</v>
      </c>
      <c r="I602" t="s">
        <v>169</v>
      </c>
      <c r="J602" t="s">
        <v>182</v>
      </c>
      <c r="K602" t="s">
        <v>160</v>
      </c>
      <c r="L602">
        <v>1</v>
      </c>
      <c r="M602" t="s">
        <v>174</v>
      </c>
      <c r="N602" t="s">
        <v>162</v>
      </c>
      <c r="O602" t="s">
        <v>210</v>
      </c>
      <c r="P602" t="s">
        <v>210</v>
      </c>
      <c r="Q602">
        <v>2025</v>
      </c>
      <c r="R602">
        <v>2</v>
      </c>
      <c r="S602" t="b">
        <v>0</v>
      </c>
      <c r="T602">
        <v>180034</v>
      </c>
    </row>
    <row r="603" spans="1:20" x14ac:dyDescent="0.2">
      <c r="A603">
        <v>33</v>
      </c>
      <c r="B603" t="s">
        <v>151</v>
      </c>
      <c r="C603" t="s">
        <v>152</v>
      </c>
      <c r="D603" t="s">
        <v>153</v>
      </c>
      <c r="E603" t="s">
        <v>154</v>
      </c>
      <c r="F603" t="s">
        <v>155</v>
      </c>
      <c r="G603" t="s">
        <v>156</v>
      </c>
      <c r="H603" t="s">
        <v>184</v>
      </c>
      <c r="I603" t="s">
        <v>158</v>
      </c>
      <c r="J603" t="s">
        <v>185</v>
      </c>
      <c r="K603" t="s">
        <v>160</v>
      </c>
      <c r="L603">
        <v>1</v>
      </c>
      <c r="M603" t="s">
        <v>174</v>
      </c>
      <c r="N603" t="s">
        <v>162</v>
      </c>
      <c r="O603" t="s">
        <v>210</v>
      </c>
      <c r="P603" t="s">
        <v>210</v>
      </c>
      <c r="Q603">
        <v>2025</v>
      </c>
      <c r="R603">
        <v>2</v>
      </c>
      <c r="S603" t="b">
        <v>0</v>
      </c>
      <c r="T603">
        <v>379977</v>
      </c>
    </row>
    <row r="604" spans="1:20" x14ac:dyDescent="0.2">
      <c r="A604">
        <v>34</v>
      </c>
      <c r="B604" t="s">
        <v>151</v>
      </c>
      <c r="C604" t="s">
        <v>152</v>
      </c>
      <c r="D604" t="s">
        <v>153</v>
      </c>
      <c r="E604" t="s">
        <v>154</v>
      </c>
      <c r="F604" t="s">
        <v>155</v>
      </c>
      <c r="G604" t="s">
        <v>156</v>
      </c>
      <c r="H604" t="s">
        <v>184</v>
      </c>
      <c r="I604" t="s">
        <v>165</v>
      </c>
      <c r="J604" t="s">
        <v>185</v>
      </c>
      <c r="K604" t="s">
        <v>160</v>
      </c>
      <c r="L604">
        <v>1</v>
      </c>
      <c r="M604" t="s">
        <v>174</v>
      </c>
      <c r="N604" t="s">
        <v>162</v>
      </c>
      <c r="O604" t="s">
        <v>210</v>
      </c>
      <c r="P604" t="s">
        <v>210</v>
      </c>
      <c r="Q604">
        <v>2025</v>
      </c>
      <c r="R604">
        <v>2</v>
      </c>
      <c r="S604" t="b">
        <v>0</v>
      </c>
      <c r="T604">
        <v>358710</v>
      </c>
    </row>
    <row r="605" spans="1:20" x14ac:dyDescent="0.2">
      <c r="A605">
        <v>35</v>
      </c>
      <c r="B605" t="s">
        <v>151</v>
      </c>
      <c r="C605" t="s">
        <v>152</v>
      </c>
      <c r="D605" t="s">
        <v>153</v>
      </c>
      <c r="E605" t="s">
        <v>154</v>
      </c>
      <c r="F605" t="s">
        <v>155</v>
      </c>
      <c r="G605" t="s">
        <v>156</v>
      </c>
      <c r="H605" t="s">
        <v>184</v>
      </c>
      <c r="I605" t="s">
        <v>166</v>
      </c>
      <c r="J605" t="s">
        <v>185</v>
      </c>
      <c r="K605" t="s">
        <v>160</v>
      </c>
      <c r="L605">
        <v>1</v>
      </c>
      <c r="M605" t="s">
        <v>174</v>
      </c>
      <c r="N605" t="s">
        <v>162</v>
      </c>
      <c r="O605" t="s">
        <v>210</v>
      </c>
      <c r="P605" t="s">
        <v>210</v>
      </c>
      <c r="Q605">
        <v>2025</v>
      </c>
      <c r="R605">
        <v>2</v>
      </c>
      <c r="S605" t="b">
        <v>0</v>
      </c>
      <c r="T605">
        <v>770458</v>
      </c>
    </row>
    <row r="606" spans="1:20" x14ac:dyDescent="0.2">
      <c r="A606">
        <v>36</v>
      </c>
      <c r="B606" t="s">
        <v>151</v>
      </c>
      <c r="C606" t="s">
        <v>152</v>
      </c>
      <c r="D606" t="s">
        <v>153</v>
      </c>
      <c r="E606" t="s">
        <v>154</v>
      </c>
      <c r="F606" t="s">
        <v>155</v>
      </c>
      <c r="G606" t="s">
        <v>156</v>
      </c>
      <c r="H606" t="s">
        <v>184</v>
      </c>
      <c r="I606" t="s">
        <v>167</v>
      </c>
      <c r="J606" t="s">
        <v>185</v>
      </c>
      <c r="K606" t="s">
        <v>160</v>
      </c>
      <c r="L606">
        <v>1</v>
      </c>
      <c r="M606" t="s">
        <v>174</v>
      </c>
      <c r="N606" t="s">
        <v>162</v>
      </c>
      <c r="O606" t="s">
        <v>210</v>
      </c>
      <c r="P606" t="s">
        <v>210</v>
      </c>
      <c r="Q606">
        <v>2025</v>
      </c>
      <c r="R606">
        <v>2</v>
      </c>
      <c r="S606" t="b">
        <v>0</v>
      </c>
      <c r="T606">
        <v>382790</v>
      </c>
    </row>
    <row r="607" spans="1:20" x14ac:dyDescent="0.2">
      <c r="A607">
        <v>37</v>
      </c>
      <c r="B607" t="s">
        <v>151</v>
      </c>
      <c r="C607" t="s">
        <v>152</v>
      </c>
      <c r="D607" t="s">
        <v>153</v>
      </c>
      <c r="E607" t="s">
        <v>154</v>
      </c>
      <c r="F607" t="s">
        <v>155</v>
      </c>
      <c r="G607" t="s">
        <v>156</v>
      </c>
      <c r="H607" t="s">
        <v>184</v>
      </c>
      <c r="I607" t="s">
        <v>168</v>
      </c>
      <c r="J607" t="s">
        <v>185</v>
      </c>
      <c r="K607" t="s">
        <v>160</v>
      </c>
      <c r="L607">
        <v>1</v>
      </c>
      <c r="M607" t="s">
        <v>174</v>
      </c>
      <c r="N607" t="s">
        <v>162</v>
      </c>
      <c r="O607" t="s">
        <v>210</v>
      </c>
      <c r="P607" t="s">
        <v>210</v>
      </c>
      <c r="Q607">
        <v>2025</v>
      </c>
      <c r="R607">
        <v>2</v>
      </c>
      <c r="S607" t="b">
        <v>0</v>
      </c>
      <c r="T607">
        <v>96357</v>
      </c>
    </row>
    <row r="608" spans="1:20" x14ac:dyDescent="0.2">
      <c r="A608">
        <v>38</v>
      </c>
      <c r="B608" t="s">
        <v>151</v>
      </c>
      <c r="C608" t="s">
        <v>152</v>
      </c>
      <c r="D608" t="s">
        <v>153</v>
      </c>
      <c r="E608" t="s">
        <v>154</v>
      </c>
      <c r="F608" t="s">
        <v>155</v>
      </c>
      <c r="G608" t="s">
        <v>156</v>
      </c>
      <c r="H608" t="s">
        <v>186</v>
      </c>
      <c r="I608" t="s">
        <v>169</v>
      </c>
      <c r="J608" t="s">
        <v>185</v>
      </c>
      <c r="K608" t="s">
        <v>160</v>
      </c>
      <c r="L608">
        <v>1</v>
      </c>
      <c r="M608" t="s">
        <v>174</v>
      </c>
      <c r="N608" t="s">
        <v>162</v>
      </c>
      <c r="O608" t="s">
        <v>210</v>
      </c>
      <c r="P608" t="s">
        <v>210</v>
      </c>
      <c r="Q608">
        <v>2025</v>
      </c>
      <c r="R608">
        <v>2</v>
      </c>
      <c r="S608" t="b">
        <v>0</v>
      </c>
      <c r="T608">
        <v>1447594</v>
      </c>
    </row>
    <row r="609" spans="1:20" x14ac:dyDescent="0.2">
      <c r="A609">
        <v>39</v>
      </c>
      <c r="B609" t="s">
        <v>151</v>
      </c>
      <c r="C609" t="s">
        <v>152</v>
      </c>
      <c r="D609" t="s">
        <v>153</v>
      </c>
      <c r="E609" t="s">
        <v>154</v>
      </c>
      <c r="F609" t="s">
        <v>155</v>
      </c>
      <c r="G609" t="s">
        <v>156</v>
      </c>
      <c r="H609" t="s">
        <v>187</v>
      </c>
      <c r="I609" t="s">
        <v>158</v>
      </c>
      <c r="J609" t="s">
        <v>188</v>
      </c>
      <c r="K609" t="s">
        <v>160</v>
      </c>
      <c r="L609">
        <v>1</v>
      </c>
      <c r="M609" t="s">
        <v>189</v>
      </c>
      <c r="N609" t="s">
        <v>162</v>
      </c>
      <c r="O609" t="s">
        <v>210</v>
      </c>
      <c r="P609" t="s">
        <v>210</v>
      </c>
      <c r="Q609">
        <v>2025</v>
      </c>
      <c r="R609">
        <v>2</v>
      </c>
      <c r="S609" t="b">
        <v>0</v>
      </c>
      <c r="T609">
        <v>22544960</v>
      </c>
    </row>
    <row r="610" spans="1:20" x14ac:dyDescent="0.2">
      <c r="A610">
        <v>40</v>
      </c>
      <c r="B610" t="s">
        <v>151</v>
      </c>
      <c r="C610" t="s">
        <v>152</v>
      </c>
      <c r="D610" t="s">
        <v>153</v>
      </c>
      <c r="E610" t="s">
        <v>154</v>
      </c>
      <c r="F610" t="s">
        <v>155</v>
      </c>
      <c r="G610" t="s">
        <v>156</v>
      </c>
      <c r="H610" t="s">
        <v>187</v>
      </c>
      <c r="I610" t="s">
        <v>165</v>
      </c>
      <c r="J610" t="s">
        <v>188</v>
      </c>
      <c r="K610" t="s">
        <v>160</v>
      </c>
      <c r="L610">
        <v>1</v>
      </c>
      <c r="M610" t="s">
        <v>189</v>
      </c>
      <c r="N610" t="s">
        <v>162</v>
      </c>
      <c r="O610" t="s">
        <v>210</v>
      </c>
      <c r="P610" t="s">
        <v>210</v>
      </c>
      <c r="Q610">
        <v>2025</v>
      </c>
      <c r="R610">
        <v>2</v>
      </c>
      <c r="S610" t="b">
        <v>0</v>
      </c>
      <c r="T610">
        <v>14111506</v>
      </c>
    </row>
    <row r="611" spans="1:20" x14ac:dyDescent="0.2">
      <c r="A611">
        <v>41</v>
      </c>
      <c r="B611" t="s">
        <v>151</v>
      </c>
      <c r="C611" t="s">
        <v>152</v>
      </c>
      <c r="D611" t="s">
        <v>153</v>
      </c>
      <c r="E611" t="s">
        <v>154</v>
      </c>
      <c r="F611" t="s">
        <v>155</v>
      </c>
      <c r="G611" t="s">
        <v>156</v>
      </c>
      <c r="H611" t="s">
        <v>187</v>
      </c>
      <c r="I611" t="s">
        <v>166</v>
      </c>
      <c r="J611" t="s">
        <v>188</v>
      </c>
      <c r="K611" t="s">
        <v>160</v>
      </c>
      <c r="L611">
        <v>1</v>
      </c>
      <c r="M611" t="s">
        <v>189</v>
      </c>
      <c r="N611" t="s">
        <v>162</v>
      </c>
      <c r="O611" t="s">
        <v>210</v>
      </c>
      <c r="P611" t="s">
        <v>210</v>
      </c>
      <c r="Q611">
        <v>2025</v>
      </c>
      <c r="R611">
        <v>2</v>
      </c>
      <c r="S611" t="b">
        <v>0</v>
      </c>
      <c r="T611">
        <v>23452812</v>
      </c>
    </row>
    <row r="612" spans="1:20" x14ac:dyDescent="0.2">
      <c r="A612">
        <v>42</v>
      </c>
      <c r="B612" t="s">
        <v>151</v>
      </c>
      <c r="C612" t="s">
        <v>152</v>
      </c>
      <c r="D612" t="s">
        <v>153</v>
      </c>
      <c r="E612" t="s">
        <v>154</v>
      </c>
      <c r="F612" t="s">
        <v>155</v>
      </c>
      <c r="G612" t="s">
        <v>156</v>
      </c>
      <c r="H612" t="s">
        <v>187</v>
      </c>
      <c r="I612" t="s">
        <v>167</v>
      </c>
      <c r="J612" t="s">
        <v>188</v>
      </c>
      <c r="K612" t="s">
        <v>160</v>
      </c>
      <c r="L612">
        <v>1</v>
      </c>
      <c r="M612" t="s">
        <v>189</v>
      </c>
      <c r="N612" t="s">
        <v>162</v>
      </c>
      <c r="O612" t="s">
        <v>210</v>
      </c>
      <c r="P612" t="s">
        <v>210</v>
      </c>
      <c r="Q612">
        <v>2025</v>
      </c>
      <c r="R612">
        <v>2</v>
      </c>
      <c r="S612" t="b">
        <v>0</v>
      </c>
      <c r="T612">
        <v>11236471</v>
      </c>
    </row>
    <row r="613" spans="1:20" x14ac:dyDescent="0.2">
      <c r="A613">
        <v>43</v>
      </c>
      <c r="B613" t="s">
        <v>151</v>
      </c>
      <c r="C613" t="s">
        <v>152</v>
      </c>
      <c r="D613" t="s">
        <v>153</v>
      </c>
      <c r="E613" t="s">
        <v>154</v>
      </c>
      <c r="F613" t="s">
        <v>155</v>
      </c>
      <c r="G613" t="s">
        <v>156</v>
      </c>
      <c r="H613" t="s">
        <v>187</v>
      </c>
      <c r="I613" t="s">
        <v>168</v>
      </c>
      <c r="J613" t="s">
        <v>188</v>
      </c>
      <c r="K613" t="s">
        <v>160</v>
      </c>
      <c r="L613">
        <v>1</v>
      </c>
      <c r="M613" t="s">
        <v>189</v>
      </c>
      <c r="N613" t="s">
        <v>162</v>
      </c>
      <c r="O613" t="s">
        <v>210</v>
      </c>
      <c r="P613" t="s">
        <v>210</v>
      </c>
      <c r="Q613">
        <v>2025</v>
      </c>
      <c r="R613">
        <v>2</v>
      </c>
      <c r="S613" t="b">
        <v>0</v>
      </c>
      <c r="T613">
        <v>3685500</v>
      </c>
    </row>
    <row r="614" spans="1:20" x14ac:dyDescent="0.2">
      <c r="A614">
        <v>44</v>
      </c>
      <c r="B614" t="s">
        <v>151</v>
      </c>
      <c r="C614" t="s">
        <v>152</v>
      </c>
      <c r="D614" t="s">
        <v>153</v>
      </c>
      <c r="E614" t="s">
        <v>154</v>
      </c>
      <c r="F614" t="s">
        <v>155</v>
      </c>
      <c r="G614" t="s">
        <v>156</v>
      </c>
      <c r="H614" t="s">
        <v>190</v>
      </c>
      <c r="I614" t="s">
        <v>169</v>
      </c>
      <c r="J614" t="s">
        <v>188</v>
      </c>
      <c r="K614" t="s">
        <v>160</v>
      </c>
      <c r="L614">
        <v>1</v>
      </c>
      <c r="M614" t="s">
        <v>189</v>
      </c>
      <c r="N614" t="s">
        <v>162</v>
      </c>
      <c r="O614" t="s">
        <v>210</v>
      </c>
      <c r="P614" t="s">
        <v>210</v>
      </c>
      <c r="Q614">
        <v>2025</v>
      </c>
      <c r="R614">
        <v>2</v>
      </c>
      <c r="S614" t="b">
        <v>0</v>
      </c>
      <c r="T614">
        <v>49653864</v>
      </c>
    </row>
    <row r="615" spans="1:20" x14ac:dyDescent="0.2">
      <c r="A615">
        <v>45</v>
      </c>
      <c r="B615" t="s">
        <v>151</v>
      </c>
      <c r="C615" t="s">
        <v>152</v>
      </c>
      <c r="D615" t="s">
        <v>153</v>
      </c>
      <c r="E615" t="s">
        <v>154</v>
      </c>
      <c r="F615" t="s">
        <v>155</v>
      </c>
      <c r="G615" t="s">
        <v>156</v>
      </c>
      <c r="H615" t="s">
        <v>191</v>
      </c>
      <c r="I615" t="s">
        <v>158</v>
      </c>
      <c r="J615" t="s">
        <v>192</v>
      </c>
      <c r="K615" t="s">
        <v>160</v>
      </c>
      <c r="L615">
        <v>1</v>
      </c>
      <c r="M615" t="s">
        <v>189</v>
      </c>
      <c r="N615" t="s">
        <v>162</v>
      </c>
      <c r="O615" t="s">
        <v>210</v>
      </c>
      <c r="P615" t="s">
        <v>210</v>
      </c>
      <c r="Q615">
        <v>2025</v>
      </c>
      <c r="R615">
        <v>2</v>
      </c>
      <c r="S615" t="b">
        <v>0</v>
      </c>
      <c r="T615">
        <v>0</v>
      </c>
    </row>
    <row r="616" spans="1:20" x14ac:dyDescent="0.2">
      <c r="A616">
        <v>46</v>
      </c>
      <c r="B616" t="s">
        <v>151</v>
      </c>
      <c r="C616" t="s">
        <v>152</v>
      </c>
      <c r="D616" t="s">
        <v>153</v>
      </c>
      <c r="E616" t="s">
        <v>154</v>
      </c>
      <c r="F616" t="s">
        <v>155</v>
      </c>
      <c r="G616" t="s">
        <v>156</v>
      </c>
      <c r="H616" t="s">
        <v>191</v>
      </c>
      <c r="I616" t="s">
        <v>165</v>
      </c>
      <c r="J616" t="s">
        <v>192</v>
      </c>
      <c r="K616" t="s">
        <v>160</v>
      </c>
      <c r="L616">
        <v>1</v>
      </c>
      <c r="M616" t="s">
        <v>189</v>
      </c>
      <c r="N616" t="s">
        <v>162</v>
      </c>
      <c r="O616" t="s">
        <v>210</v>
      </c>
      <c r="P616" t="s">
        <v>210</v>
      </c>
      <c r="Q616">
        <v>2025</v>
      </c>
      <c r="R616">
        <v>2</v>
      </c>
      <c r="S616" t="b">
        <v>0</v>
      </c>
      <c r="T616">
        <v>410762</v>
      </c>
    </row>
    <row r="617" spans="1:20" x14ac:dyDescent="0.2">
      <c r="A617">
        <v>47</v>
      </c>
      <c r="B617" t="s">
        <v>151</v>
      </c>
      <c r="C617" t="s">
        <v>152</v>
      </c>
      <c r="D617" t="s">
        <v>153</v>
      </c>
      <c r="E617" t="s">
        <v>154</v>
      </c>
      <c r="F617" t="s">
        <v>155</v>
      </c>
      <c r="G617" t="s">
        <v>156</v>
      </c>
      <c r="H617" t="s">
        <v>191</v>
      </c>
      <c r="I617" t="s">
        <v>166</v>
      </c>
      <c r="J617" t="s">
        <v>192</v>
      </c>
      <c r="K617" t="s">
        <v>160</v>
      </c>
      <c r="L617">
        <v>1</v>
      </c>
      <c r="M617" t="s">
        <v>189</v>
      </c>
      <c r="N617" t="s">
        <v>162</v>
      </c>
      <c r="O617" t="s">
        <v>210</v>
      </c>
      <c r="P617" t="s">
        <v>210</v>
      </c>
      <c r="Q617">
        <v>2025</v>
      </c>
      <c r="R617">
        <v>2</v>
      </c>
      <c r="S617" t="b">
        <v>0</v>
      </c>
      <c r="T617">
        <v>3621698</v>
      </c>
    </row>
    <row r="618" spans="1:20" x14ac:dyDescent="0.2">
      <c r="A618">
        <v>48</v>
      </c>
      <c r="B618" t="s">
        <v>151</v>
      </c>
      <c r="C618" t="s">
        <v>152</v>
      </c>
      <c r="D618" t="s">
        <v>153</v>
      </c>
      <c r="E618" t="s">
        <v>154</v>
      </c>
      <c r="F618" t="s">
        <v>155</v>
      </c>
      <c r="G618" t="s">
        <v>156</v>
      </c>
      <c r="H618" t="s">
        <v>191</v>
      </c>
      <c r="I618" t="s">
        <v>167</v>
      </c>
      <c r="J618" t="s">
        <v>192</v>
      </c>
      <c r="K618" t="s">
        <v>160</v>
      </c>
      <c r="L618">
        <v>1</v>
      </c>
      <c r="M618" t="s">
        <v>189</v>
      </c>
      <c r="N618" t="s">
        <v>162</v>
      </c>
      <c r="O618" t="s">
        <v>210</v>
      </c>
      <c r="P618" t="s">
        <v>210</v>
      </c>
      <c r="Q618">
        <v>2025</v>
      </c>
      <c r="R618">
        <v>2</v>
      </c>
      <c r="S618" t="b">
        <v>0</v>
      </c>
      <c r="T618">
        <v>1371656</v>
      </c>
    </row>
    <row r="619" spans="1:20" x14ac:dyDescent="0.2">
      <c r="A619">
        <v>49</v>
      </c>
      <c r="B619" t="s">
        <v>151</v>
      </c>
      <c r="C619" t="s">
        <v>152</v>
      </c>
      <c r="D619" t="s">
        <v>153</v>
      </c>
      <c r="E619" t="s">
        <v>154</v>
      </c>
      <c r="F619" t="s">
        <v>155</v>
      </c>
      <c r="G619" t="s">
        <v>156</v>
      </c>
      <c r="H619" t="s">
        <v>191</v>
      </c>
      <c r="I619" t="s">
        <v>168</v>
      </c>
      <c r="J619" t="s">
        <v>192</v>
      </c>
      <c r="K619" t="s">
        <v>160</v>
      </c>
      <c r="L619">
        <v>1</v>
      </c>
      <c r="M619" t="s">
        <v>189</v>
      </c>
      <c r="N619" t="s">
        <v>162</v>
      </c>
      <c r="O619" t="s">
        <v>210</v>
      </c>
      <c r="P619" t="s">
        <v>210</v>
      </c>
      <c r="Q619">
        <v>2025</v>
      </c>
      <c r="R619">
        <v>2</v>
      </c>
      <c r="S619" t="b">
        <v>0</v>
      </c>
      <c r="T619">
        <v>487496</v>
      </c>
    </row>
    <row r="620" spans="1:20" x14ac:dyDescent="0.2">
      <c r="A620">
        <v>50</v>
      </c>
      <c r="B620" t="s">
        <v>151</v>
      </c>
      <c r="C620" t="s">
        <v>152</v>
      </c>
      <c r="D620" t="s">
        <v>153</v>
      </c>
      <c r="E620" t="s">
        <v>154</v>
      </c>
      <c r="F620" t="s">
        <v>155</v>
      </c>
      <c r="G620" t="s">
        <v>156</v>
      </c>
      <c r="H620" t="s">
        <v>193</v>
      </c>
      <c r="I620" t="s">
        <v>169</v>
      </c>
      <c r="J620" t="s">
        <v>192</v>
      </c>
      <c r="K620" t="s">
        <v>160</v>
      </c>
      <c r="L620">
        <v>1</v>
      </c>
      <c r="M620" t="s">
        <v>189</v>
      </c>
      <c r="N620" t="s">
        <v>162</v>
      </c>
      <c r="O620" t="s">
        <v>210</v>
      </c>
      <c r="P620" t="s">
        <v>210</v>
      </c>
      <c r="Q620">
        <v>2025</v>
      </c>
      <c r="R620">
        <v>2</v>
      </c>
      <c r="S620" t="b">
        <v>0</v>
      </c>
      <c r="T620">
        <v>7843967</v>
      </c>
    </row>
    <row r="621" spans="1:20" x14ac:dyDescent="0.2">
      <c r="A621">
        <v>51</v>
      </c>
      <c r="B621" t="s">
        <v>151</v>
      </c>
      <c r="C621" t="s">
        <v>152</v>
      </c>
      <c r="D621" t="s">
        <v>153</v>
      </c>
      <c r="E621" t="s">
        <v>154</v>
      </c>
      <c r="F621" t="s">
        <v>155</v>
      </c>
      <c r="G621" t="s">
        <v>156</v>
      </c>
      <c r="H621" t="s">
        <v>194</v>
      </c>
      <c r="I621" t="s">
        <v>158</v>
      </c>
      <c r="J621" t="s">
        <v>195</v>
      </c>
      <c r="K621" t="s">
        <v>160</v>
      </c>
      <c r="L621">
        <v>1</v>
      </c>
      <c r="M621" t="s">
        <v>189</v>
      </c>
      <c r="N621" t="s">
        <v>162</v>
      </c>
      <c r="O621" t="s">
        <v>210</v>
      </c>
      <c r="P621" t="s">
        <v>210</v>
      </c>
      <c r="Q621">
        <v>2025</v>
      </c>
      <c r="R621">
        <v>2</v>
      </c>
      <c r="S621" t="b">
        <v>0</v>
      </c>
      <c r="T621">
        <v>1383805</v>
      </c>
    </row>
    <row r="622" spans="1:20" x14ac:dyDescent="0.2">
      <c r="A622">
        <v>52</v>
      </c>
      <c r="B622" t="s">
        <v>151</v>
      </c>
      <c r="C622" t="s">
        <v>152</v>
      </c>
      <c r="D622" t="s">
        <v>153</v>
      </c>
      <c r="E622" t="s">
        <v>154</v>
      </c>
      <c r="F622" t="s">
        <v>155</v>
      </c>
      <c r="G622" t="s">
        <v>156</v>
      </c>
      <c r="H622" t="s">
        <v>194</v>
      </c>
      <c r="I622" t="s">
        <v>165</v>
      </c>
      <c r="J622" t="s">
        <v>195</v>
      </c>
      <c r="K622" t="s">
        <v>160</v>
      </c>
      <c r="L622">
        <v>1</v>
      </c>
      <c r="M622" t="s">
        <v>189</v>
      </c>
      <c r="N622" t="s">
        <v>162</v>
      </c>
      <c r="O622" t="s">
        <v>210</v>
      </c>
      <c r="P622" t="s">
        <v>210</v>
      </c>
      <c r="Q622">
        <v>2025</v>
      </c>
      <c r="R622">
        <v>2</v>
      </c>
      <c r="S622" t="b">
        <v>0</v>
      </c>
      <c r="T622">
        <v>1086477</v>
      </c>
    </row>
    <row r="623" spans="1:20" x14ac:dyDescent="0.2">
      <c r="A623">
        <v>53</v>
      </c>
      <c r="B623" t="s">
        <v>151</v>
      </c>
      <c r="C623" t="s">
        <v>152</v>
      </c>
      <c r="D623" t="s">
        <v>153</v>
      </c>
      <c r="E623" t="s">
        <v>154</v>
      </c>
      <c r="F623" t="s">
        <v>155</v>
      </c>
      <c r="G623" t="s">
        <v>156</v>
      </c>
      <c r="H623" t="s">
        <v>194</v>
      </c>
      <c r="I623" t="s">
        <v>166</v>
      </c>
      <c r="J623" t="s">
        <v>195</v>
      </c>
      <c r="K623" t="s">
        <v>160</v>
      </c>
      <c r="L623">
        <v>1</v>
      </c>
      <c r="M623" t="s">
        <v>189</v>
      </c>
      <c r="N623" t="s">
        <v>162</v>
      </c>
      <c r="O623" t="s">
        <v>210</v>
      </c>
      <c r="P623" t="s">
        <v>210</v>
      </c>
      <c r="Q623">
        <v>2025</v>
      </c>
      <c r="R623">
        <v>2</v>
      </c>
      <c r="S623" t="b">
        <v>0</v>
      </c>
      <c r="T623">
        <v>3102668</v>
      </c>
    </row>
    <row r="624" spans="1:20" x14ac:dyDescent="0.2">
      <c r="A624">
        <v>54</v>
      </c>
      <c r="B624" t="s">
        <v>151</v>
      </c>
      <c r="C624" t="s">
        <v>152</v>
      </c>
      <c r="D624" t="s">
        <v>153</v>
      </c>
      <c r="E624" t="s">
        <v>154</v>
      </c>
      <c r="F624" t="s">
        <v>155</v>
      </c>
      <c r="G624" t="s">
        <v>156</v>
      </c>
      <c r="H624" t="s">
        <v>194</v>
      </c>
      <c r="I624" t="s">
        <v>167</v>
      </c>
      <c r="J624" t="s">
        <v>195</v>
      </c>
      <c r="K624" t="s">
        <v>160</v>
      </c>
      <c r="L624">
        <v>1</v>
      </c>
      <c r="M624" t="s">
        <v>189</v>
      </c>
      <c r="N624" t="s">
        <v>162</v>
      </c>
      <c r="O624" t="s">
        <v>210</v>
      </c>
      <c r="P624" t="s">
        <v>210</v>
      </c>
      <c r="Q624">
        <v>2025</v>
      </c>
      <c r="R624">
        <v>2</v>
      </c>
      <c r="S624" t="b">
        <v>0</v>
      </c>
      <c r="T624">
        <v>1309435</v>
      </c>
    </row>
    <row r="625" spans="1:20" x14ac:dyDescent="0.2">
      <c r="A625">
        <v>55</v>
      </c>
      <c r="B625" t="s">
        <v>151</v>
      </c>
      <c r="C625" t="s">
        <v>152</v>
      </c>
      <c r="D625" t="s">
        <v>153</v>
      </c>
      <c r="E625" t="s">
        <v>154</v>
      </c>
      <c r="F625" t="s">
        <v>155</v>
      </c>
      <c r="G625" t="s">
        <v>156</v>
      </c>
      <c r="H625" t="s">
        <v>194</v>
      </c>
      <c r="I625" t="s">
        <v>168</v>
      </c>
      <c r="J625" t="s">
        <v>195</v>
      </c>
      <c r="K625" t="s">
        <v>160</v>
      </c>
      <c r="L625">
        <v>1</v>
      </c>
      <c r="M625" t="s">
        <v>189</v>
      </c>
      <c r="N625" t="s">
        <v>162</v>
      </c>
      <c r="O625" t="s">
        <v>210</v>
      </c>
      <c r="P625" t="s">
        <v>210</v>
      </c>
      <c r="Q625">
        <v>2025</v>
      </c>
      <c r="R625">
        <v>2</v>
      </c>
      <c r="S625" t="b">
        <v>0</v>
      </c>
      <c r="T625">
        <v>439472</v>
      </c>
    </row>
    <row r="626" spans="1:20" x14ac:dyDescent="0.2">
      <c r="A626">
        <v>56</v>
      </c>
      <c r="B626" t="s">
        <v>151</v>
      </c>
      <c r="C626" t="s">
        <v>152</v>
      </c>
      <c r="D626" t="s">
        <v>153</v>
      </c>
      <c r="E626" t="s">
        <v>154</v>
      </c>
      <c r="F626" t="s">
        <v>155</v>
      </c>
      <c r="G626" t="s">
        <v>156</v>
      </c>
      <c r="H626" t="s">
        <v>196</v>
      </c>
      <c r="I626" t="s">
        <v>169</v>
      </c>
      <c r="J626" t="s">
        <v>195</v>
      </c>
      <c r="K626" t="s">
        <v>160</v>
      </c>
      <c r="L626">
        <v>1</v>
      </c>
      <c r="M626" t="s">
        <v>189</v>
      </c>
      <c r="N626" t="s">
        <v>162</v>
      </c>
      <c r="O626" t="s">
        <v>210</v>
      </c>
      <c r="P626" t="s">
        <v>210</v>
      </c>
      <c r="Q626">
        <v>2025</v>
      </c>
      <c r="R626">
        <v>2</v>
      </c>
      <c r="S626" t="b">
        <v>0</v>
      </c>
      <c r="T626">
        <v>13663956</v>
      </c>
    </row>
    <row r="627" spans="1:20" x14ac:dyDescent="0.2">
      <c r="A627">
        <v>57</v>
      </c>
      <c r="B627" t="s">
        <v>151</v>
      </c>
      <c r="C627" t="s">
        <v>152</v>
      </c>
      <c r="D627" t="s">
        <v>153</v>
      </c>
      <c r="E627" t="s">
        <v>154</v>
      </c>
      <c r="F627" t="s">
        <v>155</v>
      </c>
      <c r="G627" t="s">
        <v>156</v>
      </c>
      <c r="H627" t="s">
        <v>197</v>
      </c>
      <c r="I627" t="s">
        <v>158</v>
      </c>
      <c r="J627" t="s">
        <v>198</v>
      </c>
      <c r="K627" t="s">
        <v>160</v>
      </c>
      <c r="L627">
        <v>1</v>
      </c>
      <c r="M627" t="s">
        <v>189</v>
      </c>
      <c r="N627" t="s">
        <v>162</v>
      </c>
      <c r="O627" t="s">
        <v>210</v>
      </c>
      <c r="P627" t="s">
        <v>210</v>
      </c>
      <c r="Q627">
        <v>2025</v>
      </c>
      <c r="R627">
        <v>2</v>
      </c>
      <c r="S627" t="b">
        <v>0</v>
      </c>
      <c r="T627">
        <v>23928765</v>
      </c>
    </row>
    <row r="628" spans="1:20" x14ac:dyDescent="0.2">
      <c r="A628">
        <v>58</v>
      </c>
      <c r="B628" t="s">
        <v>151</v>
      </c>
      <c r="C628" t="s">
        <v>152</v>
      </c>
      <c r="D628" t="s">
        <v>153</v>
      </c>
      <c r="E628" t="s">
        <v>154</v>
      </c>
      <c r="F628" t="s">
        <v>155</v>
      </c>
      <c r="G628" t="s">
        <v>156</v>
      </c>
      <c r="H628" t="s">
        <v>197</v>
      </c>
      <c r="I628" t="s">
        <v>165</v>
      </c>
      <c r="J628" t="s">
        <v>198</v>
      </c>
      <c r="K628" t="s">
        <v>160</v>
      </c>
      <c r="L628">
        <v>1</v>
      </c>
      <c r="M628" t="s">
        <v>189</v>
      </c>
      <c r="N628" t="s">
        <v>162</v>
      </c>
      <c r="O628" t="s">
        <v>210</v>
      </c>
      <c r="P628" t="s">
        <v>210</v>
      </c>
      <c r="Q628">
        <v>2025</v>
      </c>
      <c r="R628">
        <v>2</v>
      </c>
      <c r="S628" t="b">
        <v>0</v>
      </c>
      <c r="T628">
        <v>15608745</v>
      </c>
    </row>
    <row r="629" spans="1:20" x14ac:dyDescent="0.2">
      <c r="A629">
        <v>59</v>
      </c>
      <c r="B629" t="s">
        <v>151</v>
      </c>
      <c r="C629" t="s">
        <v>152</v>
      </c>
      <c r="D629" t="s">
        <v>153</v>
      </c>
      <c r="E629" t="s">
        <v>154</v>
      </c>
      <c r="F629" t="s">
        <v>155</v>
      </c>
      <c r="G629" t="s">
        <v>156</v>
      </c>
      <c r="H629" t="s">
        <v>197</v>
      </c>
      <c r="I629" t="s">
        <v>166</v>
      </c>
      <c r="J629" t="s">
        <v>198</v>
      </c>
      <c r="K629" t="s">
        <v>160</v>
      </c>
      <c r="L629">
        <v>1</v>
      </c>
      <c r="M629" t="s">
        <v>189</v>
      </c>
      <c r="N629" t="s">
        <v>162</v>
      </c>
      <c r="O629" t="s">
        <v>210</v>
      </c>
      <c r="P629" t="s">
        <v>210</v>
      </c>
      <c r="Q629">
        <v>2025</v>
      </c>
      <c r="R629">
        <v>2</v>
      </c>
      <c r="S629" t="b">
        <v>0</v>
      </c>
      <c r="T629">
        <v>30177178</v>
      </c>
    </row>
    <row r="630" spans="1:20" x14ac:dyDescent="0.2">
      <c r="A630">
        <v>60</v>
      </c>
      <c r="B630" t="s">
        <v>151</v>
      </c>
      <c r="C630" t="s">
        <v>152</v>
      </c>
      <c r="D630" t="s">
        <v>153</v>
      </c>
      <c r="E630" t="s">
        <v>154</v>
      </c>
      <c r="F630" t="s">
        <v>155</v>
      </c>
      <c r="G630" t="s">
        <v>156</v>
      </c>
      <c r="H630" t="s">
        <v>197</v>
      </c>
      <c r="I630" t="s">
        <v>167</v>
      </c>
      <c r="J630" t="s">
        <v>198</v>
      </c>
      <c r="K630" t="s">
        <v>160</v>
      </c>
      <c r="L630">
        <v>1</v>
      </c>
      <c r="M630" t="s">
        <v>189</v>
      </c>
      <c r="N630" t="s">
        <v>162</v>
      </c>
      <c r="O630" t="s">
        <v>210</v>
      </c>
      <c r="P630" t="s">
        <v>210</v>
      </c>
      <c r="Q630">
        <v>2025</v>
      </c>
      <c r="R630">
        <v>2</v>
      </c>
      <c r="S630" t="b">
        <v>0</v>
      </c>
      <c r="T630">
        <v>13917562</v>
      </c>
    </row>
    <row r="631" spans="1:20" x14ac:dyDescent="0.2">
      <c r="A631">
        <v>61</v>
      </c>
      <c r="B631" t="s">
        <v>151</v>
      </c>
      <c r="C631" t="s">
        <v>152</v>
      </c>
      <c r="D631" t="s">
        <v>153</v>
      </c>
      <c r="E631" t="s">
        <v>154</v>
      </c>
      <c r="F631" t="s">
        <v>155</v>
      </c>
      <c r="G631" t="s">
        <v>156</v>
      </c>
      <c r="H631" t="s">
        <v>197</v>
      </c>
      <c r="I631" t="s">
        <v>168</v>
      </c>
      <c r="J631" t="s">
        <v>198</v>
      </c>
      <c r="K631" t="s">
        <v>160</v>
      </c>
      <c r="L631">
        <v>1</v>
      </c>
      <c r="M631" t="s">
        <v>189</v>
      </c>
      <c r="N631" t="s">
        <v>162</v>
      </c>
      <c r="O631" t="s">
        <v>210</v>
      </c>
      <c r="P631" t="s">
        <v>210</v>
      </c>
      <c r="Q631">
        <v>2025</v>
      </c>
      <c r="R631">
        <v>2</v>
      </c>
      <c r="S631" t="b">
        <v>0</v>
      </c>
      <c r="T631">
        <v>4612468</v>
      </c>
    </row>
    <row r="632" spans="1:20" x14ac:dyDescent="0.2">
      <c r="A632">
        <v>62</v>
      </c>
      <c r="B632" t="s">
        <v>151</v>
      </c>
      <c r="C632" t="s">
        <v>152</v>
      </c>
      <c r="D632" t="s">
        <v>153</v>
      </c>
      <c r="E632" t="s">
        <v>154</v>
      </c>
      <c r="F632" t="s">
        <v>155</v>
      </c>
      <c r="G632" t="s">
        <v>156</v>
      </c>
      <c r="H632" t="s">
        <v>197</v>
      </c>
      <c r="I632" t="s">
        <v>169</v>
      </c>
      <c r="J632" t="s">
        <v>198</v>
      </c>
      <c r="K632" t="s">
        <v>160</v>
      </c>
      <c r="L632">
        <v>1</v>
      </c>
      <c r="M632" t="s">
        <v>189</v>
      </c>
      <c r="N632" t="s">
        <v>162</v>
      </c>
      <c r="O632" t="s">
        <v>210</v>
      </c>
      <c r="P632" t="s">
        <v>210</v>
      </c>
      <c r="Q632">
        <v>2025</v>
      </c>
      <c r="R632">
        <v>2</v>
      </c>
      <c r="S632" t="b">
        <v>0</v>
      </c>
      <c r="T632">
        <v>71161786</v>
      </c>
    </row>
    <row r="633" spans="1:20" x14ac:dyDescent="0.2">
      <c r="A633">
        <v>63</v>
      </c>
      <c r="B633" t="s">
        <v>151</v>
      </c>
      <c r="C633" t="s">
        <v>152</v>
      </c>
      <c r="D633" t="s">
        <v>153</v>
      </c>
      <c r="E633" t="s">
        <v>154</v>
      </c>
      <c r="F633" t="s">
        <v>155</v>
      </c>
      <c r="G633" t="s">
        <v>156</v>
      </c>
      <c r="H633" t="s">
        <v>201</v>
      </c>
      <c r="I633" t="s">
        <v>169</v>
      </c>
      <c r="J633" t="s">
        <v>202</v>
      </c>
      <c r="K633" t="s">
        <v>160</v>
      </c>
      <c r="L633">
        <v>1</v>
      </c>
      <c r="M633" t="s">
        <v>203</v>
      </c>
      <c r="N633" t="s">
        <v>162</v>
      </c>
      <c r="O633" t="s">
        <v>210</v>
      </c>
      <c r="P633" t="s">
        <v>210</v>
      </c>
      <c r="Q633">
        <v>2025</v>
      </c>
      <c r="R633">
        <v>2</v>
      </c>
      <c r="S633" t="b">
        <v>0</v>
      </c>
      <c r="T633">
        <v>9908697</v>
      </c>
    </row>
    <row r="634" spans="1:20" x14ac:dyDescent="0.2">
      <c r="A634">
        <v>64</v>
      </c>
      <c r="B634" t="s">
        <v>151</v>
      </c>
      <c r="C634" t="s">
        <v>152</v>
      </c>
      <c r="D634" t="s">
        <v>153</v>
      </c>
      <c r="E634" t="s">
        <v>154</v>
      </c>
      <c r="F634" t="s">
        <v>155</v>
      </c>
      <c r="G634" t="s">
        <v>156</v>
      </c>
      <c r="H634" t="s">
        <v>204</v>
      </c>
      <c r="I634" t="s">
        <v>169</v>
      </c>
      <c r="J634" t="s">
        <v>205</v>
      </c>
      <c r="K634" t="s">
        <v>160</v>
      </c>
      <c r="L634">
        <v>1</v>
      </c>
      <c r="M634" t="s">
        <v>203</v>
      </c>
      <c r="N634" t="s">
        <v>162</v>
      </c>
      <c r="O634" t="s">
        <v>210</v>
      </c>
      <c r="P634" t="s">
        <v>210</v>
      </c>
      <c r="Q634">
        <v>2025</v>
      </c>
      <c r="R634">
        <v>2</v>
      </c>
      <c r="S634" t="b">
        <v>0</v>
      </c>
      <c r="T634">
        <v>536039</v>
      </c>
    </row>
    <row r="635" spans="1:20" x14ac:dyDescent="0.2">
      <c r="A635">
        <v>65</v>
      </c>
      <c r="B635" t="s">
        <v>151</v>
      </c>
      <c r="C635" t="s">
        <v>152</v>
      </c>
      <c r="D635" t="s">
        <v>153</v>
      </c>
      <c r="E635" t="s">
        <v>154</v>
      </c>
      <c r="F635" t="s">
        <v>155</v>
      </c>
      <c r="G635" t="s">
        <v>156</v>
      </c>
      <c r="H635" t="s">
        <v>206</v>
      </c>
      <c r="I635" t="s">
        <v>169</v>
      </c>
      <c r="J635" t="s">
        <v>207</v>
      </c>
      <c r="K635" t="s">
        <v>160</v>
      </c>
      <c r="L635">
        <v>1</v>
      </c>
      <c r="M635" t="s">
        <v>208</v>
      </c>
      <c r="N635" t="s">
        <v>209</v>
      </c>
      <c r="O635" t="s">
        <v>210</v>
      </c>
      <c r="P635" t="s">
        <v>210</v>
      </c>
      <c r="Q635">
        <v>2025</v>
      </c>
      <c r="R635">
        <v>2</v>
      </c>
      <c r="S635" t="b">
        <v>0</v>
      </c>
      <c r="T635">
        <v>96118</v>
      </c>
    </row>
    <row r="636" spans="1:20" x14ac:dyDescent="0.2">
      <c r="A636">
        <v>1</v>
      </c>
      <c r="B636" t="s">
        <v>151</v>
      </c>
      <c r="C636" t="s">
        <v>152</v>
      </c>
      <c r="D636" t="s">
        <v>153</v>
      </c>
      <c r="E636" t="s">
        <v>154</v>
      </c>
      <c r="F636" t="s">
        <v>155</v>
      </c>
      <c r="G636" t="s">
        <v>156</v>
      </c>
      <c r="H636" t="s">
        <v>157</v>
      </c>
      <c r="I636" t="s">
        <v>158</v>
      </c>
      <c r="J636" t="s">
        <v>159</v>
      </c>
      <c r="K636" t="s">
        <v>160</v>
      </c>
      <c r="L636">
        <v>1</v>
      </c>
      <c r="M636" t="s">
        <v>161</v>
      </c>
      <c r="N636" t="s">
        <v>162</v>
      </c>
      <c r="O636" t="s">
        <v>211</v>
      </c>
      <c r="P636" t="s">
        <v>212</v>
      </c>
      <c r="Q636">
        <v>2025</v>
      </c>
      <c r="R636">
        <v>2</v>
      </c>
      <c r="S636" t="b">
        <v>0</v>
      </c>
      <c r="T636">
        <v>890</v>
      </c>
    </row>
    <row r="637" spans="1:20" x14ac:dyDescent="0.2">
      <c r="A637">
        <v>2</v>
      </c>
      <c r="B637" t="s">
        <v>151</v>
      </c>
      <c r="C637" t="s">
        <v>152</v>
      </c>
      <c r="D637" t="s">
        <v>153</v>
      </c>
      <c r="E637" t="s">
        <v>154</v>
      </c>
      <c r="F637" t="s">
        <v>155</v>
      </c>
      <c r="G637" t="s">
        <v>156</v>
      </c>
      <c r="H637" t="s">
        <v>157</v>
      </c>
      <c r="I637" t="s">
        <v>165</v>
      </c>
      <c r="J637" t="s">
        <v>159</v>
      </c>
      <c r="K637" t="s">
        <v>160</v>
      </c>
      <c r="L637">
        <v>1</v>
      </c>
      <c r="M637" t="s">
        <v>161</v>
      </c>
      <c r="N637" t="s">
        <v>162</v>
      </c>
      <c r="O637" t="s">
        <v>211</v>
      </c>
      <c r="P637" t="s">
        <v>212</v>
      </c>
      <c r="Q637">
        <v>2025</v>
      </c>
      <c r="R637">
        <v>2</v>
      </c>
      <c r="S637" t="b">
        <v>0</v>
      </c>
      <c r="T637">
        <v>1818</v>
      </c>
    </row>
    <row r="638" spans="1:20" x14ac:dyDescent="0.2">
      <c r="A638">
        <v>3</v>
      </c>
      <c r="B638" t="s">
        <v>151</v>
      </c>
      <c r="C638" t="s">
        <v>152</v>
      </c>
      <c r="D638" t="s">
        <v>153</v>
      </c>
      <c r="E638" t="s">
        <v>154</v>
      </c>
      <c r="F638" t="s">
        <v>155</v>
      </c>
      <c r="G638" t="s">
        <v>156</v>
      </c>
      <c r="H638" t="s">
        <v>157</v>
      </c>
      <c r="I638" t="s">
        <v>166</v>
      </c>
      <c r="J638" t="s">
        <v>159</v>
      </c>
      <c r="K638" t="s">
        <v>160</v>
      </c>
      <c r="L638">
        <v>1</v>
      </c>
      <c r="M638" t="s">
        <v>161</v>
      </c>
      <c r="N638" t="s">
        <v>162</v>
      </c>
      <c r="O638" t="s">
        <v>211</v>
      </c>
      <c r="P638" t="s">
        <v>212</v>
      </c>
      <c r="Q638">
        <v>2025</v>
      </c>
      <c r="R638">
        <v>2</v>
      </c>
      <c r="S638" t="b">
        <v>0</v>
      </c>
      <c r="T638">
        <v>5121</v>
      </c>
    </row>
    <row r="639" spans="1:20" x14ac:dyDescent="0.2">
      <c r="A639">
        <v>4</v>
      </c>
      <c r="B639" t="s">
        <v>151</v>
      </c>
      <c r="C639" t="s">
        <v>152</v>
      </c>
      <c r="D639" t="s">
        <v>153</v>
      </c>
      <c r="E639" t="s">
        <v>154</v>
      </c>
      <c r="F639" t="s">
        <v>155</v>
      </c>
      <c r="G639" t="s">
        <v>156</v>
      </c>
      <c r="H639" t="s">
        <v>157</v>
      </c>
      <c r="I639" t="s">
        <v>167</v>
      </c>
      <c r="J639" t="s">
        <v>159</v>
      </c>
      <c r="K639" t="s">
        <v>160</v>
      </c>
      <c r="L639">
        <v>1</v>
      </c>
      <c r="M639" t="s">
        <v>161</v>
      </c>
      <c r="N639" t="s">
        <v>162</v>
      </c>
      <c r="O639" t="s">
        <v>211</v>
      </c>
      <c r="P639" t="s">
        <v>212</v>
      </c>
      <c r="Q639">
        <v>2025</v>
      </c>
      <c r="R639">
        <v>2</v>
      </c>
      <c r="S639" t="b">
        <v>0</v>
      </c>
      <c r="T639">
        <v>2791</v>
      </c>
    </row>
    <row r="640" spans="1:20" x14ac:dyDescent="0.2">
      <c r="A640">
        <v>5</v>
      </c>
      <c r="B640" t="s">
        <v>151</v>
      </c>
      <c r="C640" t="s">
        <v>152</v>
      </c>
      <c r="D640" t="s">
        <v>153</v>
      </c>
      <c r="E640" t="s">
        <v>154</v>
      </c>
      <c r="F640" t="s">
        <v>155</v>
      </c>
      <c r="G640" t="s">
        <v>156</v>
      </c>
      <c r="H640" t="s">
        <v>157</v>
      </c>
      <c r="I640" t="s">
        <v>168</v>
      </c>
      <c r="J640" t="s">
        <v>159</v>
      </c>
      <c r="K640" t="s">
        <v>160</v>
      </c>
      <c r="L640">
        <v>1</v>
      </c>
      <c r="M640" t="s">
        <v>161</v>
      </c>
      <c r="N640" t="s">
        <v>162</v>
      </c>
      <c r="O640" t="s">
        <v>211</v>
      </c>
      <c r="P640" t="s">
        <v>212</v>
      </c>
      <c r="Q640">
        <v>2025</v>
      </c>
      <c r="R640">
        <v>2</v>
      </c>
      <c r="S640" t="b">
        <v>0</v>
      </c>
      <c r="T640">
        <v>876</v>
      </c>
    </row>
    <row r="641" spans="1:20" x14ac:dyDescent="0.2">
      <c r="A641">
        <v>6</v>
      </c>
      <c r="B641" t="s">
        <v>151</v>
      </c>
      <c r="C641" t="s">
        <v>152</v>
      </c>
      <c r="D641" t="s">
        <v>153</v>
      </c>
      <c r="E641" t="s">
        <v>154</v>
      </c>
      <c r="F641" t="s">
        <v>155</v>
      </c>
      <c r="G641" t="s">
        <v>156</v>
      </c>
      <c r="H641" t="s">
        <v>157</v>
      </c>
      <c r="I641" t="s">
        <v>169</v>
      </c>
      <c r="J641" t="s">
        <v>159</v>
      </c>
      <c r="K641" t="s">
        <v>160</v>
      </c>
      <c r="L641">
        <v>1</v>
      </c>
      <c r="M641" t="s">
        <v>161</v>
      </c>
      <c r="N641" t="s">
        <v>162</v>
      </c>
      <c r="O641" t="s">
        <v>211</v>
      </c>
      <c r="P641" t="s">
        <v>212</v>
      </c>
      <c r="Q641">
        <v>2025</v>
      </c>
      <c r="R641">
        <v>2</v>
      </c>
      <c r="S641" t="b">
        <v>0</v>
      </c>
      <c r="T641">
        <v>7921</v>
      </c>
    </row>
    <row r="642" spans="1:20" x14ac:dyDescent="0.2">
      <c r="A642">
        <v>7</v>
      </c>
      <c r="B642" t="s">
        <v>151</v>
      </c>
      <c r="C642" t="s">
        <v>152</v>
      </c>
      <c r="D642" t="s">
        <v>153</v>
      </c>
      <c r="E642" t="s">
        <v>154</v>
      </c>
      <c r="F642" t="s">
        <v>155</v>
      </c>
      <c r="G642" t="s">
        <v>156</v>
      </c>
      <c r="H642" t="s">
        <v>170</v>
      </c>
      <c r="I642" t="s">
        <v>158</v>
      </c>
      <c r="J642" t="s">
        <v>171</v>
      </c>
      <c r="K642" t="s">
        <v>160</v>
      </c>
      <c r="L642">
        <v>1</v>
      </c>
      <c r="M642" t="s">
        <v>161</v>
      </c>
      <c r="N642" t="s">
        <v>162</v>
      </c>
      <c r="O642" t="s">
        <v>211</v>
      </c>
      <c r="P642" t="s">
        <v>212</v>
      </c>
      <c r="Q642">
        <v>2025</v>
      </c>
      <c r="R642">
        <v>2</v>
      </c>
      <c r="S642" t="b">
        <v>0</v>
      </c>
      <c r="T642">
        <v>893</v>
      </c>
    </row>
    <row r="643" spans="1:20" x14ac:dyDescent="0.2">
      <c r="A643">
        <v>8</v>
      </c>
      <c r="B643" t="s">
        <v>151</v>
      </c>
      <c r="C643" t="s">
        <v>152</v>
      </c>
      <c r="D643" t="s">
        <v>153</v>
      </c>
      <c r="E643" t="s">
        <v>154</v>
      </c>
      <c r="F643" t="s">
        <v>155</v>
      </c>
      <c r="G643" t="s">
        <v>156</v>
      </c>
      <c r="H643" t="s">
        <v>170</v>
      </c>
      <c r="I643" t="s">
        <v>165</v>
      </c>
      <c r="J643" t="s">
        <v>171</v>
      </c>
      <c r="K643" t="s">
        <v>160</v>
      </c>
      <c r="L643">
        <v>1</v>
      </c>
      <c r="M643" t="s">
        <v>161</v>
      </c>
      <c r="N643" t="s">
        <v>162</v>
      </c>
      <c r="O643" t="s">
        <v>211</v>
      </c>
      <c r="P643" t="s">
        <v>212</v>
      </c>
      <c r="Q643">
        <v>2025</v>
      </c>
      <c r="R643">
        <v>2</v>
      </c>
      <c r="S643" t="b">
        <v>0</v>
      </c>
      <c r="T643">
        <v>1843</v>
      </c>
    </row>
    <row r="644" spans="1:20" x14ac:dyDescent="0.2">
      <c r="A644">
        <v>9</v>
      </c>
      <c r="B644" t="s">
        <v>151</v>
      </c>
      <c r="C644" t="s">
        <v>152</v>
      </c>
      <c r="D644" t="s">
        <v>153</v>
      </c>
      <c r="E644" t="s">
        <v>154</v>
      </c>
      <c r="F644" t="s">
        <v>155</v>
      </c>
      <c r="G644" t="s">
        <v>156</v>
      </c>
      <c r="H644" t="s">
        <v>170</v>
      </c>
      <c r="I644" t="s">
        <v>166</v>
      </c>
      <c r="J644" t="s">
        <v>171</v>
      </c>
      <c r="K644" t="s">
        <v>160</v>
      </c>
      <c r="L644">
        <v>1</v>
      </c>
      <c r="M644" t="s">
        <v>161</v>
      </c>
      <c r="N644" t="s">
        <v>162</v>
      </c>
      <c r="O644" t="s">
        <v>211</v>
      </c>
      <c r="P644" t="s">
        <v>212</v>
      </c>
      <c r="Q644">
        <v>2025</v>
      </c>
      <c r="R644">
        <v>2</v>
      </c>
      <c r="S644" t="b">
        <v>0</v>
      </c>
      <c r="T644">
        <v>5240</v>
      </c>
    </row>
    <row r="645" spans="1:20" x14ac:dyDescent="0.2">
      <c r="A645">
        <v>10</v>
      </c>
      <c r="B645" t="s">
        <v>151</v>
      </c>
      <c r="C645" t="s">
        <v>152</v>
      </c>
      <c r="D645" t="s">
        <v>153</v>
      </c>
      <c r="E645" t="s">
        <v>154</v>
      </c>
      <c r="F645" t="s">
        <v>155</v>
      </c>
      <c r="G645" t="s">
        <v>156</v>
      </c>
      <c r="H645" t="s">
        <v>170</v>
      </c>
      <c r="I645" t="s">
        <v>167</v>
      </c>
      <c r="J645" t="s">
        <v>171</v>
      </c>
      <c r="K645" t="s">
        <v>160</v>
      </c>
      <c r="L645">
        <v>1</v>
      </c>
      <c r="M645" t="s">
        <v>161</v>
      </c>
      <c r="N645" t="s">
        <v>162</v>
      </c>
      <c r="O645" t="s">
        <v>211</v>
      </c>
      <c r="P645" t="s">
        <v>212</v>
      </c>
      <c r="Q645">
        <v>2025</v>
      </c>
      <c r="R645">
        <v>2</v>
      </c>
      <c r="S645" t="b">
        <v>0</v>
      </c>
      <c r="T645">
        <v>2854</v>
      </c>
    </row>
    <row r="646" spans="1:20" x14ac:dyDescent="0.2">
      <c r="A646">
        <v>11</v>
      </c>
      <c r="B646" t="s">
        <v>151</v>
      </c>
      <c r="C646" t="s">
        <v>152</v>
      </c>
      <c r="D646" t="s">
        <v>153</v>
      </c>
      <c r="E646" t="s">
        <v>154</v>
      </c>
      <c r="F646" t="s">
        <v>155</v>
      </c>
      <c r="G646" t="s">
        <v>156</v>
      </c>
      <c r="H646" t="s">
        <v>170</v>
      </c>
      <c r="I646" t="s">
        <v>168</v>
      </c>
      <c r="J646" t="s">
        <v>171</v>
      </c>
      <c r="K646" t="s">
        <v>160</v>
      </c>
      <c r="L646">
        <v>1</v>
      </c>
      <c r="M646" t="s">
        <v>161</v>
      </c>
      <c r="N646" t="s">
        <v>162</v>
      </c>
      <c r="O646" t="s">
        <v>211</v>
      </c>
      <c r="P646" t="s">
        <v>212</v>
      </c>
      <c r="Q646">
        <v>2025</v>
      </c>
      <c r="R646">
        <v>2</v>
      </c>
      <c r="S646" t="b">
        <v>0</v>
      </c>
      <c r="T646">
        <v>885</v>
      </c>
    </row>
    <row r="647" spans="1:20" x14ac:dyDescent="0.2">
      <c r="A647">
        <v>12</v>
      </c>
      <c r="B647" t="s">
        <v>151</v>
      </c>
      <c r="C647" t="s">
        <v>152</v>
      </c>
      <c r="D647" t="s">
        <v>153</v>
      </c>
      <c r="E647" t="s">
        <v>154</v>
      </c>
      <c r="F647" t="s">
        <v>155</v>
      </c>
      <c r="G647" t="s">
        <v>156</v>
      </c>
      <c r="H647" t="s">
        <v>170</v>
      </c>
      <c r="I647" t="s">
        <v>169</v>
      </c>
      <c r="J647" t="s">
        <v>171</v>
      </c>
      <c r="K647" t="s">
        <v>160</v>
      </c>
      <c r="L647">
        <v>1</v>
      </c>
      <c r="M647" t="s">
        <v>161</v>
      </c>
      <c r="N647" t="s">
        <v>162</v>
      </c>
      <c r="O647" t="s">
        <v>211</v>
      </c>
      <c r="P647" t="s">
        <v>212</v>
      </c>
      <c r="Q647">
        <v>2025</v>
      </c>
      <c r="R647">
        <v>2</v>
      </c>
      <c r="S647" t="b">
        <v>0</v>
      </c>
      <c r="T647">
        <v>8193</v>
      </c>
    </row>
    <row r="648" spans="1:20" x14ac:dyDescent="0.2">
      <c r="A648">
        <v>13</v>
      </c>
      <c r="B648" t="s">
        <v>151</v>
      </c>
      <c r="C648" t="s">
        <v>152</v>
      </c>
      <c r="D648" t="s">
        <v>153</v>
      </c>
      <c r="E648" t="s">
        <v>154</v>
      </c>
      <c r="F648" t="s">
        <v>155</v>
      </c>
      <c r="G648" t="s">
        <v>156</v>
      </c>
      <c r="H648" t="s">
        <v>172</v>
      </c>
      <c r="I648" t="s">
        <v>158</v>
      </c>
      <c r="J648" t="s">
        <v>173</v>
      </c>
      <c r="K648" t="s">
        <v>160</v>
      </c>
      <c r="L648">
        <v>1</v>
      </c>
      <c r="M648" t="s">
        <v>174</v>
      </c>
      <c r="N648" t="s">
        <v>162</v>
      </c>
      <c r="O648" t="s">
        <v>211</v>
      </c>
      <c r="P648" t="s">
        <v>212</v>
      </c>
      <c r="Q648">
        <v>2025</v>
      </c>
      <c r="R648">
        <v>2</v>
      </c>
      <c r="S648" t="b">
        <v>0</v>
      </c>
      <c r="T648">
        <v>462520</v>
      </c>
    </row>
    <row r="649" spans="1:20" x14ac:dyDescent="0.2">
      <c r="A649">
        <v>14</v>
      </c>
      <c r="B649" t="s">
        <v>151</v>
      </c>
      <c r="C649" t="s">
        <v>152</v>
      </c>
      <c r="D649" t="s">
        <v>153</v>
      </c>
      <c r="E649" t="s">
        <v>154</v>
      </c>
      <c r="F649" t="s">
        <v>155</v>
      </c>
      <c r="G649" t="s">
        <v>156</v>
      </c>
      <c r="H649" t="s">
        <v>172</v>
      </c>
      <c r="I649" t="s">
        <v>165</v>
      </c>
      <c r="J649" t="s">
        <v>173</v>
      </c>
      <c r="K649" t="s">
        <v>160</v>
      </c>
      <c r="L649">
        <v>1</v>
      </c>
      <c r="M649" t="s">
        <v>174</v>
      </c>
      <c r="N649" t="s">
        <v>162</v>
      </c>
      <c r="O649" t="s">
        <v>211</v>
      </c>
      <c r="P649" t="s">
        <v>212</v>
      </c>
      <c r="Q649">
        <v>2025</v>
      </c>
      <c r="R649">
        <v>2</v>
      </c>
      <c r="S649" t="b">
        <v>0</v>
      </c>
      <c r="T649">
        <v>879175</v>
      </c>
    </row>
    <row r="650" spans="1:20" x14ac:dyDescent="0.2">
      <c r="A650">
        <v>15</v>
      </c>
      <c r="B650" t="s">
        <v>151</v>
      </c>
      <c r="C650" t="s">
        <v>152</v>
      </c>
      <c r="D650" t="s">
        <v>153</v>
      </c>
      <c r="E650" t="s">
        <v>154</v>
      </c>
      <c r="F650" t="s">
        <v>155</v>
      </c>
      <c r="G650" t="s">
        <v>156</v>
      </c>
      <c r="H650" t="s">
        <v>172</v>
      </c>
      <c r="I650" t="s">
        <v>166</v>
      </c>
      <c r="J650" t="s">
        <v>173</v>
      </c>
      <c r="K650" t="s">
        <v>160</v>
      </c>
      <c r="L650">
        <v>1</v>
      </c>
      <c r="M650" t="s">
        <v>174</v>
      </c>
      <c r="N650" t="s">
        <v>162</v>
      </c>
      <c r="O650" t="s">
        <v>211</v>
      </c>
      <c r="P650" t="s">
        <v>212</v>
      </c>
      <c r="Q650">
        <v>2025</v>
      </c>
      <c r="R650">
        <v>2</v>
      </c>
      <c r="S650" t="b">
        <v>0</v>
      </c>
      <c r="T650">
        <v>2355609</v>
      </c>
    </row>
    <row r="651" spans="1:20" x14ac:dyDescent="0.2">
      <c r="A651">
        <v>16</v>
      </c>
      <c r="B651" t="s">
        <v>151</v>
      </c>
      <c r="C651" t="s">
        <v>152</v>
      </c>
      <c r="D651" t="s">
        <v>153</v>
      </c>
      <c r="E651" t="s">
        <v>154</v>
      </c>
      <c r="F651" t="s">
        <v>155</v>
      </c>
      <c r="G651" t="s">
        <v>156</v>
      </c>
      <c r="H651" t="s">
        <v>172</v>
      </c>
      <c r="I651" t="s">
        <v>167</v>
      </c>
      <c r="J651" t="s">
        <v>173</v>
      </c>
      <c r="K651" t="s">
        <v>160</v>
      </c>
      <c r="L651">
        <v>1</v>
      </c>
      <c r="M651" t="s">
        <v>174</v>
      </c>
      <c r="N651" t="s">
        <v>162</v>
      </c>
      <c r="O651" t="s">
        <v>211</v>
      </c>
      <c r="P651" t="s">
        <v>212</v>
      </c>
      <c r="Q651">
        <v>2025</v>
      </c>
      <c r="R651">
        <v>2</v>
      </c>
      <c r="S651" t="b">
        <v>0</v>
      </c>
      <c r="T651">
        <v>1282073</v>
      </c>
    </row>
    <row r="652" spans="1:20" x14ac:dyDescent="0.2">
      <c r="A652">
        <v>17</v>
      </c>
      <c r="B652" t="s">
        <v>151</v>
      </c>
      <c r="C652" t="s">
        <v>152</v>
      </c>
      <c r="D652" t="s">
        <v>153</v>
      </c>
      <c r="E652" t="s">
        <v>154</v>
      </c>
      <c r="F652" t="s">
        <v>155</v>
      </c>
      <c r="G652" t="s">
        <v>156</v>
      </c>
      <c r="H652" t="s">
        <v>172</v>
      </c>
      <c r="I652" t="s">
        <v>168</v>
      </c>
      <c r="J652" t="s">
        <v>173</v>
      </c>
      <c r="K652" t="s">
        <v>160</v>
      </c>
      <c r="L652">
        <v>1</v>
      </c>
      <c r="M652" t="s">
        <v>174</v>
      </c>
      <c r="N652" t="s">
        <v>162</v>
      </c>
      <c r="O652" t="s">
        <v>211</v>
      </c>
      <c r="P652" t="s">
        <v>212</v>
      </c>
      <c r="Q652">
        <v>2025</v>
      </c>
      <c r="R652">
        <v>2</v>
      </c>
      <c r="S652" t="b">
        <v>0</v>
      </c>
      <c r="T652">
        <v>353991</v>
      </c>
    </row>
    <row r="653" spans="1:20" x14ac:dyDescent="0.2">
      <c r="A653">
        <v>18</v>
      </c>
      <c r="B653" t="s">
        <v>151</v>
      </c>
      <c r="C653" t="s">
        <v>152</v>
      </c>
      <c r="D653" t="s">
        <v>153</v>
      </c>
      <c r="E653" t="s">
        <v>154</v>
      </c>
      <c r="F653" t="s">
        <v>155</v>
      </c>
      <c r="G653" t="s">
        <v>156</v>
      </c>
      <c r="H653" t="s">
        <v>175</v>
      </c>
      <c r="I653" t="s">
        <v>169</v>
      </c>
      <c r="J653" t="s">
        <v>173</v>
      </c>
      <c r="K653" t="s">
        <v>160</v>
      </c>
      <c r="L653">
        <v>1</v>
      </c>
      <c r="M653" t="s">
        <v>174</v>
      </c>
      <c r="N653" t="s">
        <v>162</v>
      </c>
      <c r="O653" t="s">
        <v>211</v>
      </c>
      <c r="P653" t="s">
        <v>212</v>
      </c>
      <c r="Q653">
        <v>2025</v>
      </c>
      <c r="R653">
        <v>2</v>
      </c>
      <c r="S653" t="b">
        <v>0</v>
      </c>
      <c r="T653">
        <v>2737757</v>
      </c>
    </row>
    <row r="654" spans="1:20" x14ac:dyDescent="0.2">
      <c r="A654">
        <v>19</v>
      </c>
      <c r="B654" t="s">
        <v>151</v>
      </c>
      <c r="C654" t="s">
        <v>152</v>
      </c>
      <c r="D654" t="s">
        <v>153</v>
      </c>
      <c r="E654" t="s">
        <v>154</v>
      </c>
      <c r="F654" t="s">
        <v>155</v>
      </c>
      <c r="G654" t="s">
        <v>156</v>
      </c>
      <c r="H654" t="s">
        <v>176</v>
      </c>
      <c r="I654" t="s">
        <v>169</v>
      </c>
      <c r="J654" t="s">
        <v>177</v>
      </c>
      <c r="K654" t="s">
        <v>160</v>
      </c>
      <c r="L654">
        <v>1</v>
      </c>
      <c r="M654" t="s">
        <v>174</v>
      </c>
      <c r="N654" t="s">
        <v>162</v>
      </c>
      <c r="O654" t="s">
        <v>211</v>
      </c>
      <c r="P654" t="s">
        <v>212</v>
      </c>
      <c r="Q654">
        <v>2025</v>
      </c>
      <c r="R654">
        <v>2</v>
      </c>
      <c r="S654" t="b">
        <v>0</v>
      </c>
      <c r="T654">
        <v>3245515</v>
      </c>
    </row>
    <row r="655" spans="1:20" x14ac:dyDescent="0.2">
      <c r="A655">
        <v>20</v>
      </c>
      <c r="B655" t="s">
        <v>151</v>
      </c>
      <c r="C655" t="s">
        <v>152</v>
      </c>
      <c r="D655" t="s">
        <v>153</v>
      </c>
      <c r="E655" t="s">
        <v>154</v>
      </c>
      <c r="F655" t="s">
        <v>155</v>
      </c>
      <c r="G655" t="s">
        <v>156</v>
      </c>
      <c r="H655" t="s">
        <v>178</v>
      </c>
      <c r="I655" t="s">
        <v>158</v>
      </c>
      <c r="J655" t="s">
        <v>179</v>
      </c>
      <c r="K655" t="s">
        <v>160</v>
      </c>
      <c r="L655">
        <v>1</v>
      </c>
      <c r="M655" t="s">
        <v>174</v>
      </c>
      <c r="N655" t="s">
        <v>162</v>
      </c>
      <c r="O655" t="s">
        <v>211</v>
      </c>
      <c r="P655" t="s">
        <v>212</v>
      </c>
      <c r="Q655">
        <v>2025</v>
      </c>
      <c r="R655">
        <v>2</v>
      </c>
      <c r="S655" t="b">
        <v>0</v>
      </c>
      <c r="T655">
        <v>0</v>
      </c>
    </row>
    <row r="656" spans="1:20" x14ac:dyDescent="0.2">
      <c r="A656">
        <v>21</v>
      </c>
      <c r="B656" t="s">
        <v>151</v>
      </c>
      <c r="C656" t="s">
        <v>152</v>
      </c>
      <c r="D656" t="s">
        <v>153</v>
      </c>
      <c r="E656" t="s">
        <v>154</v>
      </c>
      <c r="F656" t="s">
        <v>155</v>
      </c>
      <c r="G656" t="s">
        <v>156</v>
      </c>
      <c r="H656" t="s">
        <v>178</v>
      </c>
      <c r="I656" t="s">
        <v>165</v>
      </c>
      <c r="J656" t="s">
        <v>179</v>
      </c>
      <c r="K656" t="s">
        <v>160</v>
      </c>
      <c r="L656">
        <v>1</v>
      </c>
      <c r="M656" t="s">
        <v>174</v>
      </c>
      <c r="N656" t="s">
        <v>162</v>
      </c>
      <c r="O656" t="s">
        <v>211</v>
      </c>
      <c r="P656" t="s">
        <v>212</v>
      </c>
      <c r="Q656">
        <v>2025</v>
      </c>
      <c r="R656">
        <v>2</v>
      </c>
      <c r="S656" t="b">
        <v>0</v>
      </c>
      <c r="T656">
        <v>30912</v>
      </c>
    </row>
    <row r="657" spans="1:20" x14ac:dyDescent="0.2">
      <c r="A657">
        <v>22</v>
      </c>
      <c r="B657" t="s">
        <v>151</v>
      </c>
      <c r="C657" t="s">
        <v>152</v>
      </c>
      <c r="D657" t="s">
        <v>153</v>
      </c>
      <c r="E657" t="s">
        <v>154</v>
      </c>
      <c r="F657" t="s">
        <v>155</v>
      </c>
      <c r="G657" t="s">
        <v>156</v>
      </c>
      <c r="H657" t="s">
        <v>178</v>
      </c>
      <c r="I657" t="s">
        <v>166</v>
      </c>
      <c r="J657" t="s">
        <v>179</v>
      </c>
      <c r="K657" t="s">
        <v>160</v>
      </c>
      <c r="L657">
        <v>1</v>
      </c>
      <c r="M657" t="s">
        <v>174</v>
      </c>
      <c r="N657" t="s">
        <v>162</v>
      </c>
      <c r="O657" t="s">
        <v>211</v>
      </c>
      <c r="P657" t="s">
        <v>212</v>
      </c>
      <c r="Q657">
        <v>2025</v>
      </c>
      <c r="R657">
        <v>2</v>
      </c>
      <c r="S657" t="b">
        <v>0</v>
      </c>
      <c r="T657">
        <v>404248</v>
      </c>
    </row>
    <row r="658" spans="1:20" x14ac:dyDescent="0.2">
      <c r="A658">
        <v>23</v>
      </c>
      <c r="B658" t="s">
        <v>151</v>
      </c>
      <c r="C658" t="s">
        <v>152</v>
      </c>
      <c r="D658" t="s">
        <v>153</v>
      </c>
      <c r="E658" t="s">
        <v>154</v>
      </c>
      <c r="F658" t="s">
        <v>155</v>
      </c>
      <c r="G658" t="s">
        <v>156</v>
      </c>
      <c r="H658" t="s">
        <v>178</v>
      </c>
      <c r="I658" t="s">
        <v>167</v>
      </c>
      <c r="J658" t="s">
        <v>179</v>
      </c>
      <c r="K658" t="s">
        <v>160</v>
      </c>
      <c r="L658">
        <v>1</v>
      </c>
      <c r="M658" t="s">
        <v>174</v>
      </c>
      <c r="N658" t="s">
        <v>162</v>
      </c>
      <c r="O658" t="s">
        <v>211</v>
      </c>
      <c r="P658" t="s">
        <v>212</v>
      </c>
      <c r="Q658">
        <v>2025</v>
      </c>
      <c r="R658">
        <v>2</v>
      </c>
      <c r="S658" t="b">
        <v>0</v>
      </c>
      <c r="T658">
        <v>136613</v>
      </c>
    </row>
    <row r="659" spans="1:20" x14ac:dyDescent="0.2">
      <c r="A659">
        <v>24</v>
      </c>
      <c r="B659" t="s">
        <v>151</v>
      </c>
      <c r="C659" t="s">
        <v>152</v>
      </c>
      <c r="D659" t="s">
        <v>153</v>
      </c>
      <c r="E659" t="s">
        <v>154</v>
      </c>
      <c r="F659" t="s">
        <v>155</v>
      </c>
      <c r="G659" t="s">
        <v>156</v>
      </c>
      <c r="H659" t="s">
        <v>178</v>
      </c>
      <c r="I659" t="s">
        <v>168</v>
      </c>
      <c r="J659" t="s">
        <v>179</v>
      </c>
      <c r="K659" t="s">
        <v>160</v>
      </c>
      <c r="L659">
        <v>1</v>
      </c>
      <c r="M659" t="s">
        <v>174</v>
      </c>
      <c r="N659" t="s">
        <v>162</v>
      </c>
      <c r="O659" t="s">
        <v>211</v>
      </c>
      <c r="P659" t="s">
        <v>212</v>
      </c>
      <c r="Q659">
        <v>2025</v>
      </c>
      <c r="R659">
        <v>2</v>
      </c>
      <c r="S659" t="b">
        <v>0</v>
      </c>
      <c r="T659">
        <v>39495</v>
      </c>
    </row>
    <row r="660" spans="1:20" x14ac:dyDescent="0.2">
      <c r="A660">
        <v>25</v>
      </c>
      <c r="B660" t="s">
        <v>151</v>
      </c>
      <c r="C660" t="s">
        <v>152</v>
      </c>
      <c r="D660" t="s">
        <v>153</v>
      </c>
      <c r="E660" t="s">
        <v>154</v>
      </c>
      <c r="F660" t="s">
        <v>155</v>
      </c>
      <c r="G660" t="s">
        <v>156</v>
      </c>
      <c r="H660" t="s">
        <v>180</v>
      </c>
      <c r="I660" t="s">
        <v>169</v>
      </c>
      <c r="J660" t="s">
        <v>179</v>
      </c>
      <c r="K660" t="s">
        <v>160</v>
      </c>
      <c r="L660">
        <v>1</v>
      </c>
      <c r="M660" t="s">
        <v>174</v>
      </c>
      <c r="N660" t="s">
        <v>162</v>
      </c>
      <c r="O660" t="s">
        <v>211</v>
      </c>
      <c r="P660" t="s">
        <v>212</v>
      </c>
      <c r="Q660">
        <v>2025</v>
      </c>
      <c r="R660">
        <v>2</v>
      </c>
      <c r="S660" t="b">
        <v>0</v>
      </c>
      <c r="T660">
        <v>278815</v>
      </c>
    </row>
    <row r="661" spans="1:20" x14ac:dyDescent="0.2">
      <c r="A661">
        <v>27</v>
      </c>
      <c r="B661" t="s">
        <v>151</v>
      </c>
      <c r="C661" t="s">
        <v>152</v>
      </c>
      <c r="D661" t="s">
        <v>153</v>
      </c>
      <c r="E661" t="s">
        <v>154</v>
      </c>
      <c r="F661" t="s">
        <v>155</v>
      </c>
      <c r="G661" t="s">
        <v>156</v>
      </c>
      <c r="H661" t="s">
        <v>181</v>
      </c>
      <c r="I661" t="s">
        <v>158</v>
      </c>
      <c r="J661" t="s">
        <v>182</v>
      </c>
      <c r="K661" t="s">
        <v>160</v>
      </c>
      <c r="L661">
        <v>1</v>
      </c>
      <c r="M661" t="s">
        <v>174</v>
      </c>
      <c r="N661" t="s">
        <v>162</v>
      </c>
      <c r="O661" t="s">
        <v>211</v>
      </c>
      <c r="P661" t="s">
        <v>212</v>
      </c>
      <c r="Q661">
        <v>2025</v>
      </c>
      <c r="R661">
        <v>2</v>
      </c>
      <c r="S661" t="b">
        <v>0</v>
      </c>
      <c r="T661">
        <v>0</v>
      </c>
    </row>
    <row r="662" spans="1:20" x14ac:dyDescent="0.2">
      <c r="A662">
        <v>28</v>
      </c>
      <c r="B662" t="s">
        <v>151</v>
      </c>
      <c r="C662" t="s">
        <v>152</v>
      </c>
      <c r="D662" t="s">
        <v>153</v>
      </c>
      <c r="E662" t="s">
        <v>154</v>
      </c>
      <c r="F662" t="s">
        <v>155</v>
      </c>
      <c r="G662" t="s">
        <v>156</v>
      </c>
      <c r="H662" t="s">
        <v>181</v>
      </c>
      <c r="I662" t="s">
        <v>165</v>
      </c>
      <c r="J662" t="s">
        <v>182</v>
      </c>
      <c r="K662" t="s">
        <v>160</v>
      </c>
      <c r="L662">
        <v>1</v>
      </c>
      <c r="M662" t="s">
        <v>174</v>
      </c>
      <c r="N662" t="s">
        <v>162</v>
      </c>
      <c r="O662" t="s">
        <v>211</v>
      </c>
      <c r="P662" t="s">
        <v>212</v>
      </c>
      <c r="Q662">
        <v>2025</v>
      </c>
      <c r="R662">
        <v>2</v>
      </c>
      <c r="S662" t="b">
        <v>0</v>
      </c>
      <c r="T662">
        <v>35010</v>
      </c>
    </row>
    <row r="663" spans="1:20" x14ac:dyDescent="0.2">
      <c r="A663">
        <v>29</v>
      </c>
      <c r="B663" t="s">
        <v>151</v>
      </c>
      <c r="C663" t="s">
        <v>152</v>
      </c>
      <c r="D663" t="s">
        <v>153</v>
      </c>
      <c r="E663" t="s">
        <v>154</v>
      </c>
      <c r="F663" t="s">
        <v>155</v>
      </c>
      <c r="G663" t="s">
        <v>156</v>
      </c>
      <c r="H663" t="s">
        <v>181</v>
      </c>
      <c r="I663" t="s">
        <v>166</v>
      </c>
      <c r="J663" t="s">
        <v>182</v>
      </c>
      <c r="K663" t="s">
        <v>160</v>
      </c>
      <c r="L663">
        <v>1</v>
      </c>
      <c r="M663" t="s">
        <v>174</v>
      </c>
      <c r="N663" t="s">
        <v>162</v>
      </c>
      <c r="O663" t="s">
        <v>211</v>
      </c>
      <c r="P663" t="s">
        <v>212</v>
      </c>
      <c r="Q663">
        <v>2025</v>
      </c>
      <c r="R663">
        <v>2</v>
      </c>
      <c r="S663" t="b">
        <v>0</v>
      </c>
      <c r="T663">
        <v>378652</v>
      </c>
    </row>
    <row r="664" spans="1:20" x14ac:dyDescent="0.2">
      <c r="A664">
        <v>30</v>
      </c>
      <c r="B664" t="s">
        <v>151</v>
      </c>
      <c r="C664" t="s">
        <v>152</v>
      </c>
      <c r="D664" t="s">
        <v>153</v>
      </c>
      <c r="E664" t="s">
        <v>154</v>
      </c>
      <c r="F664" t="s">
        <v>155</v>
      </c>
      <c r="G664" t="s">
        <v>156</v>
      </c>
      <c r="H664" t="s">
        <v>181</v>
      </c>
      <c r="I664" t="s">
        <v>167</v>
      </c>
      <c r="J664" t="s">
        <v>182</v>
      </c>
      <c r="K664" t="s">
        <v>160</v>
      </c>
      <c r="L664">
        <v>1</v>
      </c>
      <c r="M664" t="s">
        <v>174</v>
      </c>
      <c r="N664" t="s">
        <v>162</v>
      </c>
      <c r="O664" t="s">
        <v>211</v>
      </c>
      <c r="P664" t="s">
        <v>212</v>
      </c>
      <c r="Q664">
        <v>2025</v>
      </c>
      <c r="R664">
        <v>2</v>
      </c>
      <c r="S664" t="b">
        <v>0</v>
      </c>
      <c r="T664">
        <v>180811</v>
      </c>
    </row>
    <row r="665" spans="1:20" x14ac:dyDescent="0.2">
      <c r="A665">
        <v>31</v>
      </c>
      <c r="B665" t="s">
        <v>151</v>
      </c>
      <c r="C665" t="s">
        <v>152</v>
      </c>
      <c r="D665" t="s">
        <v>153</v>
      </c>
      <c r="E665" t="s">
        <v>154</v>
      </c>
      <c r="F665" t="s">
        <v>155</v>
      </c>
      <c r="G665" t="s">
        <v>156</v>
      </c>
      <c r="H665" t="s">
        <v>181</v>
      </c>
      <c r="I665" t="s">
        <v>168</v>
      </c>
      <c r="J665" t="s">
        <v>182</v>
      </c>
      <c r="K665" t="s">
        <v>160</v>
      </c>
      <c r="L665">
        <v>1</v>
      </c>
      <c r="M665" t="s">
        <v>174</v>
      </c>
      <c r="N665" t="s">
        <v>162</v>
      </c>
      <c r="O665" t="s">
        <v>211</v>
      </c>
      <c r="P665" t="s">
        <v>212</v>
      </c>
      <c r="Q665">
        <v>2025</v>
      </c>
      <c r="R665">
        <v>2</v>
      </c>
      <c r="S665" t="b">
        <v>0</v>
      </c>
      <c r="T665">
        <v>105723</v>
      </c>
    </row>
    <row r="666" spans="1:20" x14ac:dyDescent="0.2">
      <c r="A666">
        <v>32</v>
      </c>
      <c r="B666" t="s">
        <v>151</v>
      </c>
      <c r="C666" t="s">
        <v>152</v>
      </c>
      <c r="D666" t="s">
        <v>153</v>
      </c>
      <c r="E666" t="s">
        <v>154</v>
      </c>
      <c r="F666" t="s">
        <v>155</v>
      </c>
      <c r="G666" t="s">
        <v>156</v>
      </c>
      <c r="H666" t="s">
        <v>183</v>
      </c>
      <c r="I666" t="s">
        <v>169</v>
      </c>
      <c r="J666" t="s">
        <v>182</v>
      </c>
      <c r="K666" t="s">
        <v>160</v>
      </c>
      <c r="L666">
        <v>1</v>
      </c>
      <c r="M666" t="s">
        <v>174</v>
      </c>
      <c r="N666" t="s">
        <v>162</v>
      </c>
      <c r="O666" t="s">
        <v>211</v>
      </c>
      <c r="P666" t="s">
        <v>212</v>
      </c>
      <c r="Q666">
        <v>2025</v>
      </c>
      <c r="R666">
        <v>2</v>
      </c>
      <c r="S666" t="b">
        <v>0</v>
      </c>
      <c r="T666">
        <v>1404391</v>
      </c>
    </row>
    <row r="667" spans="1:20" x14ac:dyDescent="0.2">
      <c r="A667">
        <v>33</v>
      </c>
      <c r="B667" t="s">
        <v>151</v>
      </c>
      <c r="C667" t="s">
        <v>152</v>
      </c>
      <c r="D667" t="s">
        <v>153</v>
      </c>
      <c r="E667" t="s">
        <v>154</v>
      </c>
      <c r="F667" t="s">
        <v>155</v>
      </c>
      <c r="G667" t="s">
        <v>156</v>
      </c>
      <c r="H667" t="s">
        <v>184</v>
      </c>
      <c r="I667" t="s">
        <v>158</v>
      </c>
      <c r="J667" t="s">
        <v>185</v>
      </c>
      <c r="K667" t="s">
        <v>160</v>
      </c>
      <c r="L667">
        <v>1</v>
      </c>
      <c r="M667" t="s">
        <v>174</v>
      </c>
      <c r="N667" t="s">
        <v>162</v>
      </c>
      <c r="O667" t="s">
        <v>211</v>
      </c>
      <c r="P667" t="s">
        <v>212</v>
      </c>
      <c r="Q667">
        <v>2025</v>
      </c>
      <c r="R667">
        <v>2</v>
      </c>
      <c r="S667" t="b">
        <v>0</v>
      </c>
      <c r="T667">
        <v>462520</v>
      </c>
    </row>
    <row r="668" spans="1:20" x14ac:dyDescent="0.2">
      <c r="A668">
        <v>34</v>
      </c>
      <c r="B668" t="s">
        <v>151</v>
      </c>
      <c r="C668" t="s">
        <v>152</v>
      </c>
      <c r="D668" t="s">
        <v>153</v>
      </c>
      <c r="E668" t="s">
        <v>154</v>
      </c>
      <c r="F668" t="s">
        <v>155</v>
      </c>
      <c r="G668" t="s">
        <v>156</v>
      </c>
      <c r="H668" t="s">
        <v>184</v>
      </c>
      <c r="I668" t="s">
        <v>165</v>
      </c>
      <c r="J668" t="s">
        <v>185</v>
      </c>
      <c r="K668" t="s">
        <v>160</v>
      </c>
      <c r="L668">
        <v>1</v>
      </c>
      <c r="M668" t="s">
        <v>174</v>
      </c>
      <c r="N668" t="s">
        <v>162</v>
      </c>
      <c r="O668" t="s">
        <v>211</v>
      </c>
      <c r="P668" t="s">
        <v>212</v>
      </c>
      <c r="Q668">
        <v>2025</v>
      </c>
      <c r="R668">
        <v>2</v>
      </c>
      <c r="S668" t="b">
        <v>0</v>
      </c>
      <c r="T668">
        <v>945097</v>
      </c>
    </row>
    <row r="669" spans="1:20" x14ac:dyDescent="0.2">
      <c r="A669">
        <v>35</v>
      </c>
      <c r="B669" t="s">
        <v>151</v>
      </c>
      <c r="C669" t="s">
        <v>152</v>
      </c>
      <c r="D669" t="s">
        <v>153</v>
      </c>
      <c r="E669" t="s">
        <v>154</v>
      </c>
      <c r="F669" t="s">
        <v>155</v>
      </c>
      <c r="G669" t="s">
        <v>156</v>
      </c>
      <c r="H669" t="s">
        <v>184</v>
      </c>
      <c r="I669" t="s">
        <v>166</v>
      </c>
      <c r="J669" t="s">
        <v>185</v>
      </c>
      <c r="K669" t="s">
        <v>160</v>
      </c>
      <c r="L669">
        <v>1</v>
      </c>
      <c r="M669" t="s">
        <v>174</v>
      </c>
      <c r="N669" t="s">
        <v>162</v>
      </c>
      <c r="O669" t="s">
        <v>211</v>
      </c>
      <c r="P669" t="s">
        <v>212</v>
      </c>
      <c r="Q669">
        <v>2025</v>
      </c>
      <c r="R669">
        <v>2</v>
      </c>
      <c r="S669" t="b">
        <v>0</v>
      </c>
      <c r="T669">
        <v>3138510</v>
      </c>
    </row>
    <row r="670" spans="1:20" x14ac:dyDescent="0.2">
      <c r="A670">
        <v>36</v>
      </c>
      <c r="B670" t="s">
        <v>151</v>
      </c>
      <c r="C670" t="s">
        <v>152</v>
      </c>
      <c r="D670" t="s">
        <v>153</v>
      </c>
      <c r="E670" t="s">
        <v>154</v>
      </c>
      <c r="F670" t="s">
        <v>155</v>
      </c>
      <c r="G670" t="s">
        <v>156</v>
      </c>
      <c r="H670" t="s">
        <v>184</v>
      </c>
      <c r="I670" t="s">
        <v>167</v>
      </c>
      <c r="J670" t="s">
        <v>185</v>
      </c>
      <c r="K670" t="s">
        <v>160</v>
      </c>
      <c r="L670">
        <v>1</v>
      </c>
      <c r="M670" t="s">
        <v>174</v>
      </c>
      <c r="N670" t="s">
        <v>162</v>
      </c>
      <c r="O670" t="s">
        <v>211</v>
      </c>
      <c r="P670" t="s">
        <v>212</v>
      </c>
      <c r="Q670">
        <v>2025</v>
      </c>
      <c r="R670">
        <v>2</v>
      </c>
      <c r="S670" t="b">
        <v>0</v>
      </c>
      <c r="T670">
        <v>1599496</v>
      </c>
    </row>
    <row r="671" spans="1:20" x14ac:dyDescent="0.2">
      <c r="A671">
        <v>37</v>
      </c>
      <c r="B671" t="s">
        <v>151</v>
      </c>
      <c r="C671" t="s">
        <v>152</v>
      </c>
      <c r="D671" t="s">
        <v>153</v>
      </c>
      <c r="E671" t="s">
        <v>154</v>
      </c>
      <c r="F671" t="s">
        <v>155</v>
      </c>
      <c r="G671" t="s">
        <v>156</v>
      </c>
      <c r="H671" t="s">
        <v>184</v>
      </c>
      <c r="I671" t="s">
        <v>168</v>
      </c>
      <c r="J671" t="s">
        <v>185</v>
      </c>
      <c r="K671" t="s">
        <v>160</v>
      </c>
      <c r="L671">
        <v>1</v>
      </c>
      <c r="M671" t="s">
        <v>174</v>
      </c>
      <c r="N671" t="s">
        <v>162</v>
      </c>
      <c r="O671" t="s">
        <v>211</v>
      </c>
      <c r="P671" t="s">
        <v>212</v>
      </c>
      <c r="Q671">
        <v>2025</v>
      </c>
      <c r="R671">
        <v>2</v>
      </c>
      <c r="S671" t="b">
        <v>0</v>
      </c>
      <c r="T671">
        <v>499210</v>
      </c>
    </row>
    <row r="672" spans="1:20" x14ac:dyDescent="0.2">
      <c r="A672">
        <v>38</v>
      </c>
      <c r="B672" t="s">
        <v>151</v>
      </c>
      <c r="C672" t="s">
        <v>152</v>
      </c>
      <c r="D672" t="s">
        <v>153</v>
      </c>
      <c r="E672" t="s">
        <v>154</v>
      </c>
      <c r="F672" t="s">
        <v>155</v>
      </c>
      <c r="G672" t="s">
        <v>156</v>
      </c>
      <c r="H672" t="s">
        <v>186</v>
      </c>
      <c r="I672" t="s">
        <v>169</v>
      </c>
      <c r="J672" t="s">
        <v>185</v>
      </c>
      <c r="K672" t="s">
        <v>160</v>
      </c>
      <c r="L672">
        <v>1</v>
      </c>
      <c r="M672" t="s">
        <v>174</v>
      </c>
      <c r="N672" t="s">
        <v>162</v>
      </c>
      <c r="O672" t="s">
        <v>211</v>
      </c>
      <c r="P672" t="s">
        <v>212</v>
      </c>
      <c r="Q672">
        <v>2025</v>
      </c>
      <c r="R672">
        <v>2</v>
      </c>
      <c r="S672" t="b">
        <v>0</v>
      </c>
      <c r="T672">
        <v>4928722</v>
      </c>
    </row>
    <row r="673" spans="1:20" x14ac:dyDescent="0.2">
      <c r="A673">
        <v>39</v>
      </c>
      <c r="B673" t="s">
        <v>151</v>
      </c>
      <c r="C673" t="s">
        <v>152</v>
      </c>
      <c r="D673" t="s">
        <v>153</v>
      </c>
      <c r="E673" t="s">
        <v>154</v>
      </c>
      <c r="F673" t="s">
        <v>155</v>
      </c>
      <c r="G673" t="s">
        <v>156</v>
      </c>
      <c r="H673" t="s">
        <v>187</v>
      </c>
      <c r="I673" t="s">
        <v>158</v>
      </c>
      <c r="J673" t="s">
        <v>188</v>
      </c>
      <c r="K673" t="s">
        <v>160</v>
      </c>
      <c r="L673">
        <v>1</v>
      </c>
      <c r="M673" t="s">
        <v>189</v>
      </c>
      <c r="N673" t="s">
        <v>162</v>
      </c>
      <c r="O673" t="s">
        <v>211</v>
      </c>
      <c r="P673" t="s">
        <v>212</v>
      </c>
      <c r="Q673">
        <v>2025</v>
      </c>
      <c r="R673">
        <v>2</v>
      </c>
      <c r="S673" t="b">
        <v>0</v>
      </c>
      <c r="T673">
        <v>31522487</v>
      </c>
    </row>
    <row r="674" spans="1:20" x14ac:dyDescent="0.2">
      <c r="A674">
        <v>40</v>
      </c>
      <c r="B674" t="s">
        <v>151</v>
      </c>
      <c r="C674" t="s">
        <v>152</v>
      </c>
      <c r="D674" t="s">
        <v>153</v>
      </c>
      <c r="E674" t="s">
        <v>154</v>
      </c>
      <c r="F674" t="s">
        <v>155</v>
      </c>
      <c r="G674" t="s">
        <v>156</v>
      </c>
      <c r="H674" t="s">
        <v>187</v>
      </c>
      <c r="I674" t="s">
        <v>165</v>
      </c>
      <c r="J674" t="s">
        <v>188</v>
      </c>
      <c r="K674" t="s">
        <v>160</v>
      </c>
      <c r="L674">
        <v>1</v>
      </c>
      <c r="M674" t="s">
        <v>189</v>
      </c>
      <c r="N674" t="s">
        <v>162</v>
      </c>
      <c r="O674" t="s">
        <v>211</v>
      </c>
      <c r="P674" t="s">
        <v>212</v>
      </c>
      <c r="Q674">
        <v>2025</v>
      </c>
      <c r="R674">
        <v>2</v>
      </c>
      <c r="S674" t="b">
        <v>0</v>
      </c>
      <c r="T674">
        <v>45748648</v>
      </c>
    </row>
    <row r="675" spans="1:20" x14ac:dyDescent="0.2">
      <c r="A675">
        <v>41</v>
      </c>
      <c r="B675" t="s">
        <v>151</v>
      </c>
      <c r="C675" t="s">
        <v>152</v>
      </c>
      <c r="D675" t="s">
        <v>153</v>
      </c>
      <c r="E675" t="s">
        <v>154</v>
      </c>
      <c r="F675" t="s">
        <v>155</v>
      </c>
      <c r="G675" t="s">
        <v>156</v>
      </c>
      <c r="H675" t="s">
        <v>187</v>
      </c>
      <c r="I675" t="s">
        <v>166</v>
      </c>
      <c r="J675" t="s">
        <v>188</v>
      </c>
      <c r="K675" t="s">
        <v>160</v>
      </c>
      <c r="L675">
        <v>1</v>
      </c>
      <c r="M675" t="s">
        <v>189</v>
      </c>
      <c r="N675" t="s">
        <v>162</v>
      </c>
      <c r="O675" t="s">
        <v>211</v>
      </c>
      <c r="P675" t="s">
        <v>212</v>
      </c>
      <c r="Q675">
        <v>2025</v>
      </c>
      <c r="R675">
        <v>2</v>
      </c>
      <c r="S675" t="b">
        <v>0</v>
      </c>
      <c r="T675">
        <v>102153403</v>
      </c>
    </row>
    <row r="676" spans="1:20" x14ac:dyDescent="0.2">
      <c r="A676">
        <v>42</v>
      </c>
      <c r="B676" t="s">
        <v>151</v>
      </c>
      <c r="C676" t="s">
        <v>152</v>
      </c>
      <c r="D676" t="s">
        <v>153</v>
      </c>
      <c r="E676" t="s">
        <v>154</v>
      </c>
      <c r="F676" t="s">
        <v>155</v>
      </c>
      <c r="G676" t="s">
        <v>156</v>
      </c>
      <c r="H676" t="s">
        <v>187</v>
      </c>
      <c r="I676" t="s">
        <v>167</v>
      </c>
      <c r="J676" t="s">
        <v>188</v>
      </c>
      <c r="K676" t="s">
        <v>160</v>
      </c>
      <c r="L676">
        <v>1</v>
      </c>
      <c r="M676" t="s">
        <v>189</v>
      </c>
      <c r="N676" t="s">
        <v>162</v>
      </c>
      <c r="O676" t="s">
        <v>211</v>
      </c>
      <c r="P676" t="s">
        <v>212</v>
      </c>
      <c r="Q676">
        <v>2025</v>
      </c>
      <c r="R676">
        <v>2</v>
      </c>
      <c r="S676" t="b">
        <v>0</v>
      </c>
      <c r="T676">
        <v>54787014</v>
      </c>
    </row>
    <row r="677" spans="1:20" x14ac:dyDescent="0.2">
      <c r="A677">
        <v>43</v>
      </c>
      <c r="B677" t="s">
        <v>151</v>
      </c>
      <c r="C677" t="s">
        <v>152</v>
      </c>
      <c r="D677" t="s">
        <v>153</v>
      </c>
      <c r="E677" t="s">
        <v>154</v>
      </c>
      <c r="F677" t="s">
        <v>155</v>
      </c>
      <c r="G677" t="s">
        <v>156</v>
      </c>
      <c r="H677" t="s">
        <v>187</v>
      </c>
      <c r="I677" t="s">
        <v>168</v>
      </c>
      <c r="J677" t="s">
        <v>188</v>
      </c>
      <c r="K677" t="s">
        <v>160</v>
      </c>
      <c r="L677">
        <v>1</v>
      </c>
      <c r="M677" t="s">
        <v>189</v>
      </c>
      <c r="N677" t="s">
        <v>162</v>
      </c>
      <c r="O677" t="s">
        <v>211</v>
      </c>
      <c r="P677" t="s">
        <v>212</v>
      </c>
      <c r="Q677">
        <v>2025</v>
      </c>
      <c r="R677">
        <v>2</v>
      </c>
      <c r="S677" t="b">
        <v>0</v>
      </c>
      <c r="T677">
        <v>18250056</v>
      </c>
    </row>
    <row r="678" spans="1:20" x14ac:dyDescent="0.2">
      <c r="A678">
        <v>44</v>
      </c>
      <c r="B678" t="s">
        <v>151</v>
      </c>
      <c r="C678" t="s">
        <v>152</v>
      </c>
      <c r="D678" t="s">
        <v>153</v>
      </c>
      <c r="E678" t="s">
        <v>154</v>
      </c>
      <c r="F678" t="s">
        <v>155</v>
      </c>
      <c r="G678" t="s">
        <v>156</v>
      </c>
      <c r="H678" t="s">
        <v>190</v>
      </c>
      <c r="I678" t="s">
        <v>169</v>
      </c>
      <c r="J678" t="s">
        <v>188</v>
      </c>
      <c r="K678" t="s">
        <v>160</v>
      </c>
      <c r="L678">
        <v>1</v>
      </c>
      <c r="M678" t="s">
        <v>189</v>
      </c>
      <c r="N678" t="s">
        <v>162</v>
      </c>
      <c r="O678" t="s">
        <v>211</v>
      </c>
      <c r="P678" t="s">
        <v>212</v>
      </c>
      <c r="Q678">
        <v>2025</v>
      </c>
      <c r="R678">
        <v>2</v>
      </c>
      <c r="S678" t="b">
        <v>0</v>
      </c>
      <c r="T678">
        <v>138079263</v>
      </c>
    </row>
    <row r="679" spans="1:20" x14ac:dyDescent="0.2">
      <c r="A679">
        <v>45</v>
      </c>
      <c r="B679" t="s">
        <v>151</v>
      </c>
      <c r="C679" t="s">
        <v>152</v>
      </c>
      <c r="D679" t="s">
        <v>153</v>
      </c>
      <c r="E679" t="s">
        <v>154</v>
      </c>
      <c r="F679" t="s">
        <v>155</v>
      </c>
      <c r="G679" t="s">
        <v>156</v>
      </c>
      <c r="H679" t="s">
        <v>191</v>
      </c>
      <c r="I679" t="s">
        <v>158</v>
      </c>
      <c r="J679" t="s">
        <v>192</v>
      </c>
      <c r="K679" t="s">
        <v>160</v>
      </c>
      <c r="L679">
        <v>1</v>
      </c>
      <c r="M679" t="s">
        <v>189</v>
      </c>
      <c r="N679" t="s">
        <v>162</v>
      </c>
      <c r="O679" t="s">
        <v>211</v>
      </c>
      <c r="P679" t="s">
        <v>212</v>
      </c>
      <c r="Q679">
        <v>2025</v>
      </c>
      <c r="R679">
        <v>2</v>
      </c>
      <c r="S679" t="b">
        <v>0</v>
      </c>
      <c r="T679">
        <v>0</v>
      </c>
    </row>
    <row r="680" spans="1:20" x14ac:dyDescent="0.2">
      <c r="A680">
        <v>46</v>
      </c>
      <c r="B680" t="s">
        <v>151</v>
      </c>
      <c r="C680" t="s">
        <v>152</v>
      </c>
      <c r="D680" t="s">
        <v>153</v>
      </c>
      <c r="E680" t="s">
        <v>154</v>
      </c>
      <c r="F680" t="s">
        <v>155</v>
      </c>
      <c r="G680" t="s">
        <v>156</v>
      </c>
      <c r="H680" t="s">
        <v>191</v>
      </c>
      <c r="I680" t="s">
        <v>165</v>
      </c>
      <c r="J680" t="s">
        <v>192</v>
      </c>
      <c r="K680" t="s">
        <v>160</v>
      </c>
      <c r="L680">
        <v>1</v>
      </c>
      <c r="M680" t="s">
        <v>189</v>
      </c>
      <c r="N680" t="s">
        <v>162</v>
      </c>
      <c r="O680" t="s">
        <v>211</v>
      </c>
      <c r="P680" t="s">
        <v>212</v>
      </c>
      <c r="Q680">
        <v>2025</v>
      </c>
      <c r="R680">
        <v>2</v>
      </c>
      <c r="S680" t="b">
        <v>0</v>
      </c>
      <c r="T680">
        <v>1810806</v>
      </c>
    </row>
    <row r="681" spans="1:20" x14ac:dyDescent="0.2">
      <c r="A681">
        <v>47</v>
      </c>
      <c r="B681" t="s">
        <v>151</v>
      </c>
      <c r="C681" t="s">
        <v>152</v>
      </c>
      <c r="D681" t="s">
        <v>153</v>
      </c>
      <c r="E681" t="s">
        <v>154</v>
      </c>
      <c r="F681" t="s">
        <v>155</v>
      </c>
      <c r="G681" t="s">
        <v>156</v>
      </c>
      <c r="H681" t="s">
        <v>191</v>
      </c>
      <c r="I681" t="s">
        <v>166</v>
      </c>
      <c r="J681" t="s">
        <v>192</v>
      </c>
      <c r="K681" t="s">
        <v>160</v>
      </c>
      <c r="L681">
        <v>1</v>
      </c>
      <c r="M681" t="s">
        <v>189</v>
      </c>
      <c r="N681" t="s">
        <v>162</v>
      </c>
      <c r="O681" t="s">
        <v>211</v>
      </c>
      <c r="P681" t="s">
        <v>212</v>
      </c>
      <c r="Q681">
        <v>2025</v>
      </c>
      <c r="R681">
        <v>2</v>
      </c>
      <c r="S681" t="b">
        <v>0</v>
      </c>
      <c r="T681">
        <v>25568221</v>
      </c>
    </row>
    <row r="682" spans="1:20" x14ac:dyDescent="0.2">
      <c r="A682">
        <v>48</v>
      </c>
      <c r="B682" t="s">
        <v>151</v>
      </c>
      <c r="C682" t="s">
        <v>152</v>
      </c>
      <c r="D682" t="s">
        <v>153</v>
      </c>
      <c r="E682" t="s">
        <v>154</v>
      </c>
      <c r="F682" t="s">
        <v>155</v>
      </c>
      <c r="G682" t="s">
        <v>156</v>
      </c>
      <c r="H682" t="s">
        <v>191</v>
      </c>
      <c r="I682" t="s">
        <v>167</v>
      </c>
      <c r="J682" t="s">
        <v>192</v>
      </c>
      <c r="K682" t="s">
        <v>160</v>
      </c>
      <c r="L682">
        <v>1</v>
      </c>
      <c r="M682" t="s">
        <v>189</v>
      </c>
      <c r="N682" t="s">
        <v>162</v>
      </c>
      <c r="O682" t="s">
        <v>211</v>
      </c>
      <c r="P682" t="s">
        <v>212</v>
      </c>
      <c r="Q682">
        <v>2025</v>
      </c>
      <c r="R682">
        <v>2</v>
      </c>
      <c r="S682" t="b">
        <v>0</v>
      </c>
      <c r="T682">
        <v>8323323</v>
      </c>
    </row>
    <row r="683" spans="1:20" x14ac:dyDescent="0.2">
      <c r="A683">
        <v>49</v>
      </c>
      <c r="B683" t="s">
        <v>151</v>
      </c>
      <c r="C683" t="s">
        <v>152</v>
      </c>
      <c r="D683" t="s">
        <v>153</v>
      </c>
      <c r="E683" t="s">
        <v>154</v>
      </c>
      <c r="F683" t="s">
        <v>155</v>
      </c>
      <c r="G683" t="s">
        <v>156</v>
      </c>
      <c r="H683" t="s">
        <v>191</v>
      </c>
      <c r="I683" t="s">
        <v>168</v>
      </c>
      <c r="J683" t="s">
        <v>192</v>
      </c>
      <c r="K683" t="s">
        <v>160</v>
      </c>
      <c r="L683">
        <v>1</v>
      </c>
      <c r="M683" t="s">
        <v>189</v>
      </c>
      <c r="N683" t="s">
        <v>162</v>
      </c>
      <c r="O683" t="s">
        <v>211</v>
      </c>
      <c r="P683" t="s">
        <v>212</v>
      </c>
      <c r="Q683">
        <v>2025</v>
      </c>
      <c r="R683">
        <v>2</v>
      </c>
      <c r="S683" t="b">
        <v>0</v>
      </c>
      <c r="T683">
        <v>2836884</v>
      </c>
    </row>
    <row r="684" spans="1:20" x14ac:dyDescent="0.2">
      <c r="A684">
        <v>50</v>
      </c>
      <c r="B684" t="s">
        <v>151</v>
      </c>
      <c r="C684" t="s">
        <v>152</v>
      </c>
      <c r="D684" t="s">
        <v>153</v>
      </c>
      <c r="E684" t="s">
        <v>154</v>
      </c>
      <c r="F684" t="s">
        <v>155</v>
      </c>
      <c r="G684" t="s">
        <v>156</v>
      </c>
      <c r="H684" t="s">
        <v>193</v>
      </c>
      <c r="I684" t="s">
        <v>169</v>
      </c>
      <c r="J684" t="s">
        <v>192</v>
      </c>
      <c r="K684" t="s">
        <v>160</v>
      </c>
      <c r="L684">
        <v>1</v>
      </c>
      <c r="M684" t="s">
        <v>189</v>
      </c>
      <c r="N684" t="s">
        <v>162</v>
      </c>
      <c r="O684" t="s">
        <v>211</v>
      </c>
      <c r="P684" t="s">
        <v>212</v>
      </c>
      <c r="Q684">
        <v>2025</v>
      </c>
      <c r="R684">
        <v>2</v>
      </c>
      <c r="S684" t="b">
        <v>0</v>
      </c>
      <c r="T684">
        <v>17349290</v>
      </c>
    </row>
    <row r="685" spans="1:20" x14ac:dyDescent="0.2">
      <c r="A685">
        <v>51</v>
      </c>
      <c r="B685" t="s">
        <v>151</v>
      </c>
      <c r="C685" t="s">
        <v>152</v>
      </c>
      <c r="D685" t="s">
        <v>153</v>
      </c>
      <c r="E685" t="s">
        <v>154</v>
      </c>
      <c r="F685" t="s">
        <v>155</v>
      </c>
      <c r="G685" t="s">
        <v>156</v>
      </c>
      <c r="H685" t="s">
        <v>194</v>
      </c>
      <c r="I685" t="s">
        <v>158</v>
      </c>
      <c r="J685" t="s">
        <v>195</v>
      </c>
      <c r="K685" t="s">
        <v>160</v>
      </c>
      <c r="L685">
        <v>1</v>
      </c>
      <c r="M685" t="s">
        <v>189</v>
      </c>
      <c r="N685" t="s">
        <v>162</v>
      </c>
      <c r="O685" t="s">
        <v>211</v>
      </c>
      <c r="P685" t="s">
        <v>212</v>
      </c>
      <c r="Q685">
        <v>2025</v>
      </c>
      <c r="R685">
        <v>2</v>
      </c>
      <c r="S685" t="b">
        <v>0</v>
      </c>
      <c r="T685">
        <v>0</v>
      </c>
    </row>
    <row r="686" spans="1:20" x14ac:dyDescent="0.2">
      <c r="A686">
        <v>52</v>
      </c>
      <c r="B686" t="s">
        <v>151</v>
      </c>
      <c r="C686" t="s">
        <v>152</v>
      </c>
      <c r="D686" t="s">
        <v>153</v>
      </c>
      <c r="E686" t="s">
        <v>154</v>
      </c>
      <c r="F686" t="s">
        <v>155</v>
      </c>
      <c r="G686" t="s">
        <v>156</v>
      </c>
      <c r="H686" t="s">
        <v>194</v>
      </c>
      <c r="I686" t="s">
        <v>165</v>
      </c>
      <c r="J686" t="s">
        <v>195</v>
      </c>
      <c r="K686" t="s">
        <v>160</v>
      </c>
      <c r="L686">
        <v>1</v>
      </c>
      <c r="M686" t="s">
        <v>189</v>
      </c>
      <c r="N686" t="s">
        <v>162</v>
      </c>
      <c r="O686" t="s">
        <v>211</v>
      </c>
      <c r="P686" t="s">
        <v>212</v>
      </c>
      <c r="Q686">
        <v>2025</v>
      </c>
      <c r="R686">
        <v>2</v>
      </c>
      <c r="S686" t="b">
        <v>0</v>
      </c>
      <c r="T686">
        <v>2671168</v>
      </c>
    </row>
    <row r="687" spans="1:20" x14ac:dyDescent="0.2">
      <c r="A687">
        <v>53</v>
      </c>
      <c r="B687" t="s">
        <v>151</v>
      </c>
      <c r="C687" t="s">
        <v>152</v>
      </c>
      <c r="D687" t="s">
        <v>153</v>
      </c>
      <c r="E687" t="s">
        <v>154</v>
      </c>
      <c r="F687" t="s">
        <v>155</v>
      </c>
      <c r="G687" t="s">
        <v>156</v>
      </c>
      <c r="H687" t="s">
        <v>194</v>
      </c>
      <c r="I687" t="s">
        <v>166</v>
      </c>
      <c r="J687" t="s">
        <v>195</v>
      </c>
      <c r="K687" t="s">
        <v>160</v>
      </c>
      <c r="L687">
        <v>1</v>
      </c>
      <c r="M687" t="s">
        <v>189</v>
      </c>
      <c r="N687" t="s">
        <v>162</v>
      </c>
      <c r="O687" t="s">
        <v>211</v>
      </c>
      <c r="P687" t="s">
        <v>212</v>
      </c>
      <c r="Q687">
        <v>2025</v>
      </c>
      <c r="R687">
        <v>2</v>
      </c>
      <c r="S687" t="b">
        <v>0</v>
      </c>
      <c r="T687">
        <v>31254678</v>
      </c>
    </row>
    <row r="688" spans="1:20" x14ac:dyDescent="0.2">
      <c r="A688">
        <v>54</v>
      </c>
      <c r="B688" t="s">
        <v>151</v>
      </c>
      <c r="C688" t="s">
        <v>152</v>
      </c>
      <c r="D688" t="s">
        <v>153</v>
      </c>
      <c r="E688" t="s">
        <v>154</v>
      </c>
      <c r="F688" t="s">
        <v>155</v>
      </c>
      <c r="G688" t="s">
        <v>156</v>
      </c>
      <c r="H688" t="s">
        <v>194</v>
      </c>
      <c r="I688" t="s">
        <v>167</v>
      </c>
      <c r="J688" t="s">
        <v>195</v>
      </c>
      <c r="K688" t="s">
        <v>160</v>
      </c>
      <c r="L688">
        <v>1</v>
      </c>
      <c r="M688" t="s">
        <v>189</v>
      </c>
      <c r="N688" t="s">
        <v>162</v>
      </c>
      <c r="O688" t="s">
        <v>211</v>
      </c>
      <c r="P688" t="s">
        <v>212</v>
      </c>
      <c r="Q688">
        <v>2025</v>
      </c>
      <c r="R688">
        <v>2</v>
      </c>
      <c r="S688" t="b">
        <v>0</v>
      </c>
      <c r="T688">
        <v>7905820</v>
      </c>
    </row>
    <row r="689" spans="1:20" x14ac:dyDescent="0.2">
      <c r="A689">
        <v>55</v>
      </c>
      <c r="B689" t="s">
        <v>151</v>
      </c>
      <c r="C689" t="s">
        <v>152</v>
      </c>
      <c r="D689" t="s">
        <v>153</v>
      </c>
      <c r="E689" t="s">
        <v>154</v>
      </c>
      <c r="F689" t="s">
        <v>155</v>
      </c>
      <c r="G689" t="s">
        <v>156</v>
      </c>
      <c r="H689" t="s">
        <v>194</v>
      </c>
      <c r="I689" t="s">
        <v>168</v>
      </c>
      <c r="J689" t="s">
        <v>195</v>
      </c>
      <c r="K689" t="s">
        <v>160</v>
      </c>
      <c r="L689">
        <v>1</v>
      </c>
      <c r="M689" t="s">
        <v>189</v>
      </c>
      <c r="N689" t="s">
        <v>162</v>
      </c>
      <c r="O689" t="s">
        <v>211</v>
      </c>
      <c r="P689" t="s">
        <v>212</v>
      </c>
      <c r="Q689">
        <v>2025</v>
      </c>
      <c r="R689">
        <v>2</v>
      </c>
      <c r="S689" t="b">
        <v>0</v>
      </c>
      <c r="T689">
        <v>6215210</v>
      </c>
    </row>
    <row r="690" spans="1:20" x14ac:dyDescent="0.2">
      <c r="A690">
        <v>56</v>
      </c>
      <c r="B690" t="s">
        <v>151</v>
      </c>
      <c r="C690" t="s">
        <v>152</v>
      </c>
      <c r="D690" t="s">
        <v>153</v>
      </c>
      <c r="E690" t="s">
        <v>154</v>
      </c>
      <c r="F690" t="s">
        <v>155</v>
      </c>
      <c r="G690" t="s">
        <v>156</v>
      </c>
      <c r="H690" t="s">
        <v>196</v>
      </c>
      <c r="I690" t="s">
        <v>169</v>
      </c>
      <c r="J690" t="s">
        <v>195</v>
      </c>
      <c r="K690" t="s">
        <v>160</v>
      </c>
      <c r="L690">
        <v>1</v>
      </c>
      <c r="M690" t="s">
        <v>189</v>
      </c>
      <c r="N690" t="s">
        <v>162</v>
      </c>
      <c r="O690" t="s">
        <v>211</v>
      </c>
      <c r="P690" t="s">
        <v>212</v>
      </c>
      <c r="Q690">
        <v>2025</v>
      </c>
      <c r="R690">
        <v>2</v>
      </c>
      <c r="S690" t="b">
        <v>0</v>
      </c>
      <c r="T690">
        <v>61634652</v>
      </c>
    </row>
    <row r="691" spans="1:20" x14ac:dyDescent="0.2">
      <c r="A691">
        <v>57</v>
      </c>
      <c r="B691" t="s">
        <v>151</v>
      </c>
      <c r="C691" t="s">
        <v>152</v>
      </c>
      <c r="D691" t="s">
        <v>153</v>
      </c>
      <c r="E691" t="s">
        <v>154</v>
      </c>
      <c r="F691" t="s">
        <v>155</v>
      </c>
      <c r="G691" t="s">
        <v>156</v>
      </c>
      <c r="H691" t="s">
        <v>197</v>
      </c>
      <c r="I691" t="s">
        <v>158</v>
      </c>
      <c r="J691" t="s">
        <v>198</v>
      </c>
      <c r="K691" t="s">
        <v>160</v>
      </c>
      <c r="L691">
        <v>1</v>
      </c>
      <c r="M691" t="s">
        <v>189</v>
      </c>
      <c r="N691" t="s">
        <v>162</v>
      </c>
      <c r="O691" t="s">
        <v>211</v>
      </c>
      <c r="P691" t="s">
        <v>212</v>
      </c>
      <c r="Q691">
        <v>2025</v>
      </c>
      <c r="R691">
        <v>2</v>
      </c>
      <c r="S691" t="b">
        <v>0</v>
      </c>
      <c r="T691">
        <v>31522487</v>
      </c>
    </row>
    <row r="692" spans="1:20" x14ac:dyDescent="0.2">
      <c r="A692">
        <v>58</v>
      </c>
      <c r="B692" t="s">
        <v>151</v>
      </c>
      <c r="C692" t="s">
        <v>152</v>
      </c>
      <c r="D692" t="s">
        <v>153</v>
      </c>
      <c r="E692" t="s">
        <v>154</v>
      </c>
      <c r="F692" t="s">
        <v>155</v>
      </c>
      <c r="G692" t="s">
        <v>156</v>
      </c>
      <c r="H692" t="s">
        <v>197</v>
      </c>
      <c r="I692" t="s">
        <v>165</v>
      </c>
      <c r="J692" t="s">
        <v>198</v>
      </c>
      <c r="K692" t="s">
        <v>160</v>
      </c>
      <c r="L692">
        <v>1</v>
      </c>
      <c r="M692" t="s">
        <v>189</v>
      </c>
      <c r="N692" t="s">
        <v>162</v>
      </c>
      <c r="O692" t="s">
        <v>211</v>
      </c>
      <c r="P692" t="s">
        <v>212</v>
      </c>
      <c r="Q692">
        <v>2025</v>
      </c>
      <c r="R692">
        <v>2</v>
      </c>
      <c r="S692" t="b">
        <v>0</v>
      </c>
      <c r="T692">
        <v>50230622</v>
      </c>
    </row>
    <row r="693" spans="1:20" x14ac:dyDescent="0.2">
      <c r="A693">
        <v>59</v>
      </c>
      <c r="B693" t="s">
        <v>151</v>
      </c>
      <c r="C693" t="s">
        <v>152</v>
      </c>
      <c r="D693" t="s">
        <v>153</v>
      </c>
      <c r="E693" t="s">
        <v>154</v>
      </c>
      <c r="F693" t="s">
        <v>155</v>
      </c>
      <c r="G693" t="s">
        <v>156</v>
      </c>
      <c r="H693" t="s">
        <v>197</v>
      </c>
      <c r="I693" t="s">
        <v>166</v>
      </c>
      <c r="J693" t="s">
        <v>198</v>
      </c>
      <c r="K693" t="s">
        <v>160</v>
      </c>
      <c r="L693">
        <v>1</v>
      </c>
      <c r="M693" t="s">
        <v>189</v>
      </c>
      <c r="N693" t="s">
        <v>162</v>
      </c>
      <c r="O693" t="s">
        <v>211</v>
      </c>
      <c r="P693" t="s">
        <v>212</v>
      </c>
      <c r="Q693">
        <v>2025</v>
      </c>
      <c r="R693">
        <v>2</v>
      </c>
      <c r="S693" t="b">
        <v>0</v>
      </c>
      <c r="T693">
        <v>158976302</v>
      </c>
    </row>
    <row r="694" spans="1:20" x14ac:dyDescent="0.2">
      <c r="A694">
        <v>60</v>
      </c>
      <c r="B694" t="s">
        <v>151</v>
      </c>
      <c r="C694" t="s">
        <v>152</v>
      </c>
      <c r="D694" t="s">
        <v>153</v>
      </c>
      <c r="E694" t="s">
        <v>154</v>
      </c>
      <c r="F694" t="s">
        <v>155</v>
      </c>
      <c r="G694" t="s">
        <v>156</v>
      </c>
      <c r="H694" t="s">
        <v>197</v>
      </c>
      <c r="I694" t="s">
        <v>167</v>
      </c>
      <c r="J694" t="s">
        <v>198</v>
      </c>
      <c r="K694" t="s">
        <v>160</v>
      </c>
      <c r="L694">
        <v>1</v>
      </c>
      <c r="M694" t="s">
        <v>189</v>
      </c>
      <c r="N694" t="s">
        <v>162</v>
      </c>
      <c r="O694" t="s">
        <v>211</v>
      </c>
      <c r="P694" t="s">
        <v>212</v>
      </c>
      <c r="Q694">
        <v>2025</v>
      </c>
      <c r="R694">
        <v>2</v>
      </c>
      <c r="S694" t="b">
        <v>0</v>
      </c>
      <c r="T694">
        <v>71016157</v>
      </c>
    </row>
    <row r="695" spans="1:20" x14ac:dyDescent="0.2">
      <c r="A695">
        <v>61</v>
      </c>
      <c r="B695" t="s">
        <v>151</v>
      </c>
      <c r="C695" t="s">
        <v>152</v>
      </c>
      <c r="D695" t="s">
        <v>153</v>
      </c>
      <c r="E695" t="s">
        <v>154</v>
      </c>
      <c r="F695" t="s">
        <v>155</v>
      </c>
      <c r="G695" t="s">
        <v>156</v>
      </c>
      <c r="H695" t="s">
        <v>197</v>
      </c>
      <c r="I695" t="s">
        <v>168</v>
      </c>
      <c r="J695" t="s">
        <v>198</v>
      </c>
      <c r="K695" t="s">
        <v>160</v>
      </c>
      <c r="L695">
        <v>1</v>
      </c>
      <c r="M695" t="s">
        <v>189</v>
      </c>
      <c r="N695" t="s">
        <v>162</v>
      </c>
      <c r="O695" t="s">
        <v>211</v>
      </c>
      <c r="P695" t="s">
        <v>212</v>
      </c>
      <c r="Q695">
        <v>2025</v>
      </c>
      <c r="R695">
        <v>2</v>
      </c>
      <c r="S695" t="b">
        <v>0</v>
      </c>
      <c r="T695">
        <v>27302150</v>
      </c>
    </row>
    <row r="696" spans="1:20" x14ac:dyDescent="0.2">
      <c r="A696">
        <v>62</v>
      </c>
      <c r="B696" t="s">
        <v>151</v>
      </c>
      <c r="C696" t="s">
        <v>152</v>
      </c>
      <c r="D696" t="s">
        <v>153</v>
      </c>
      <c r="E696" t="s">
        <v>154</v>
      </c>
      <c r="F696" t="s">
        <v>155</v>
      </c>
      <c r="G696" t="s">
        <v>156</v>
      </c>
      <c r="H696" t="s">
        <v>197</v>
      </c>
      <c r="I696" t="s">
        <v>169</v>
      </c>
      <c r="J696" t="s">
        <v>198</v>
      </c>
      <c r="K696" t="s">
        <v>160</v>
      </c>
      <c r="L696">
        <v>1</v>
      </c>
      <c r="M696" t="s">
        <v>189</v>
      </c>
      <c r="N696" t="s">
        <v>162</v>
      </c>
      <c r="O696" t="s">
        <v>211</v>
      </c>
      <c r="P696" t="s">
        <v>212</v>
      </c>
      <c r="Q696">
        <v>2025</v>
      </c>
      <c r="R696">
        <v>2</v>
      </c>
      <c r="S696" t="b">
        <v>0</v>
      </c>
      <c r="T696">
        <v>217063205</v>
      </c>
    </row>
    <row r="697" spans="1:20" x14ac:dyDescent="0.2">
      <c r="A697">
        <v>63</v>
      </c>
      <c r="B697" t="s">
        <v>151</v>
      </c>
      <c r="C697" t="s">
        <v>152</v>
      </c>
      <c r="D697" t="s">
        <v>153</v>
      </c>
      <c r="E697" t="s">
        <v>154</v>
      </c>
      <c r="F697" t="s">
        <v>155</v>
      </c>
      <c r="G697" t="s">
        <v>156</v>
      </c>
      <c r="H697" t="s">
        <v>201</v>
      </c>
      <c r="I697" t="s">
        <v>169</v>
      </c>
      <c r="J697" t="s">
        <v>202</v>
      </c>
      <c r="K697" t="s">
        <v>160</v>
      </c>
      <c r="L697">
        <v>1</v>
      </c>
      <c r="M697" t="s">
        <v>203</v>
      </c>
      <c r="N697" t="s">
        <v>162</v>
      </c>
      <c r="O697" t="s">
        <v>211</v>
      </c>
      <c r="P697" t="s">
        <v>212</v>
      </c>
      <c r="Q697">
        <v>2025</v>
      </c>
      <c r="R697">
        <v>2</v>
      </c>
      <c r="S697" t="b">
        <v>0</v>
      </c>
      <c r="T697">
        <v>33376985</v>
      </c>
    </row>
    <row r="698" spans="1:20" x14ac:dyDescent="0.2">
      <c r="A698">
        <v>64</v>
      </c>
      <c r="B698" t="s">
        <v>151</v>
      </c>
      <c r="C698" t="s">
        <v>152</v>
      </c>
      <c r="D698" t="s">
        <v>153</v>
      </c>
      <c r="E698" t="s">
        <v>154</v>
      </c>
      <c r="F698" t="s">
        <v>155</v>
      </c>
      <c r="G698" t="s">
        <v>156</v>
      </c>
      <c r="H698" t="s">
        <v>204</v>
      </c>
      <c r="I698" t="s">
        <v>169</v>
      </c>
      <c r="J698" t="s">
        <v>205</v>
      </c>
      <c r="K698" t="s">
        <v>160</v>
      </c>
      <c r="L698">
        <v>1</v>
      </c>
      <c r="M698" t="s">
        <v>203</v>
      </c>
      <c r="N698" t="s">
        <v>162</v>
      </c>
      <c r="O698" t="s">
        <v>211</v>
      </c>
      <c r="P698" t="s">
        <v>212</v>
      </c>
      <c r="Q698">
        <v>2025</v>
      </c>
      <c r="R698">
        <v>2</v>
      </c>
      <c r="S698" t="b">
        <v>0</v>
      </c>
      <c r="T698">
        <v>5859048</v>
      </c>
    </row>
    <row r="699" spans="1:20" x14ac:dyDescent="0.2">
      <c r="A699">
        <v>65</v>
      </c>
      <c r="B699" t="s">
        <v>151</v>
      </c>
      <c r="C699" t="s">
        <v>152</v>
      </c>
      <c r="D699" t="s">
        <v>153</v>
      </c>
      <c r="E699" t="s">
        <v>154</v>
      </c>
      <c r="F699" t="s">
        <v>155</v>
      </c>
      <c r="G699" t="s">
        <v>156</v>
      </c>
      <c r="H699" t="s">
        <v>206</v>
      </c>
      <c r="I699" t="s">
        <v>169</v>
      </c>
      <c r="J699" t="s">
        <v>207</v>
      </c>
      <c r="K699" t="s">
        <v>160</v>
      </c>
      <c r="L699">
        <v>1</v>
      </c>
      <c r="M699" t="s">
        <v>208</v>
      </c>
      <c r="N699" t="s">
        <v>209</v>
      </c>
      <c r="O699" t="s">
        <v>211</v>
      </c>
      <c r="P699" t="s">
        <v>212</v>
      </c>
      <c r="Q699">
        <v>2025</v>
      </c>
      <c r="R699">
        <v>2</v>
      </c>
      <c r="S699" t="b">
        <v>0</v>
      </c>
      <c r="T699">
        <v>319841</v>
      </c>
    </row>
    <row r="700" spans="1:20" x14ac:dyDescent="0.2">
      <c r="A700">
        <v>1</v>
      </c>
      <c r="B700" t="s">
        <v>151</v>
      </c>
      <c r="C700" t="s">
        <v>152</v>
      </c>
      <c r="D700" t="s">
        <v>153</v>
      </c>
      <c r="E700" t="s">
        <v>154</v>
      </c>
      <c r="F700" t="s">
        <v>155</v>
      </c>
      <c r="G700" t="s">
        <v>156</v>
      </c>
      <c r="H700" t="s">
        <v>157</v>
      </c>
      <c r="I700" t="s">
        <v>158</v>
      </c>
      <c r="J700" t="s">
        <v>159</v>
      </c>
      <c r="K700" t="s">
        <v>160</v>
      </c>
      <c r="L700">
        <v>1</v>
      </c>
      <c r="M700" t="s">
        <v>161</v>
      </c>
      <c r="N700" t="s">
        <v>162</v>
      </c>
      <c r="O700" t="s">
        <v>213</v>
      </c>
      <c r="P700" t="s">
        <v>213</v>
      </c>
      <c r="Q700">
        <v>2025</v>
      </c>
      <c r="R700">
        <v>2</v>
      </c>
      <c r="S700" t="b">
        <v>0</v>
      </c>
      <c r="T700">
        <v>309</v>
      </c>
    </row>
    <row r="701" spans="1:20" x14ac:dyDescent="0.2">
      <c r="A701">
        <v>2</v>
      </c>
      <c r="B701" t="s">
        <v>151</v>
      </c>
      <c r="C701" t="s">
        <v>152</v>
      </c>
      <c r="D701" t="s">
        <v>153</v>
      </c>
      <c r="E701" t="s">
        <v>154</v>
      </c>
      <c r="F701" t="s">
        <v>155</v>
      </c>
      <c r="G701" t="s">
        <v>156</v>
      </c>
      <c r="H701" t="s">
        <v>157</v>
      </c>
      <c r="I701" t="s">
        <v>165</v>
      </c>
      <c r="J701" t="s">
        <v>159</v>
      </c>
      <c r="K701" t="s">
        <v>160</v>
      </c>
      <c r="L701">
        <v>1</v>
      </c>
      <c r="M701" t="s">
        <v>161</v>
      </c>
      <c r="N701" t="s">
        <v>162</v>
      </c>
      <c r="O701" t="s">
        <v>213</v>
      </c>
      <c r="P701" t="s">
        <v>213</v>
      </c>
      <c r="Q701">
        <v>2025</v>
      </c>
      <c r="R701">
        <v>2</v>
      </c>
      <c r="S701" t="b">
        <v>0</v>
      </c>
      <c r="T701">
        <v>583</v>
      </c>
    </row>
    <row r="702" spans="1:20" x14ac:dyDescent="0.2">
      <c r="A702">
        <v>3</v>
      </c>
      <c r="B702" t="s">
        <v>151</v>
      </c>
      <c r="C702" t="s">
        <v>152</v>
      </c>
      <c r="D702" t="s">
        <v>153</v>
      </c>
      <c r="E702" t="s">
        <v>154</v>
      </c>
      <c r="F702" t="s">
        <v>155</v>
      </c>
      <c r="G702" t="s">
        <v>156</v>
      </c>
      <c r="H702" t="s">
        <v>157</v>
      </c>
      <c r="I702" t="s">
        <v>166</v>
      </c>
      <c r="J702" t="s">
        <v>159</v>
      </c>
      <c r="K702" t="s">
        <v>160</v>
      </c>
      <c r="L702">
        <v>1</v>
      </c>
      <c r="M702" t="s">
        <v>161</v>
      </c>
      <c r="N702" t="s">
        <v>162</v>
      </c>
      <c r="O702" t="s">
        <v>213</v>
      </c>
      <c r="P702" t="s">
        <v>213</v>
      </c>
      <c r="Q702">
        <v>2025</v>
      </c>
      <c r="R702">
        <v>2</v>
      </c>
      <c r="S702" t="b">
        <v>0</v>
      </c>
      <c r="T702">
        <v>1947</v>
      </c>
    </row>
    <row r="703" spans="1:20" x14ac:dyDescent="0.2">
      <c r="A703">
        <v>4</v>
      </c>
      <c r="B703" t="s">
        <v>151</v>
      </c>
      <c r="C703" t="s">
        <v>152</v>
      </c>
      <c r="D703" t="s">
        <v>153</v>
      </c>
      <c r="E703" t="s">
        <v>154</v>
      </c>
      <c r="F703" t="s">
        <v>155</v>
      </c>
      <c r="G703" t="s">
        <v>156</v>
      </c>
      <c r="H703" t="s">
        <v>157</v>
      </c>
      <c r="I703" t="s">
        <v>167</v>
      </c>
      <c r="J703" t="s">
        <v>159</v>
      </c>
      <c r="K703" t="s">
        <v>160</v>
      </c>
      <c r="L703">
        <v>1</v>
      </c>
      <c r="M703" t="s">
        <v>161</v>
      </c>
      <c r="N703" t="s">
        <v>162</v>
      </c>
      <c r="O703" t="s">
        <v>213</v>
      </c>
      <c r="P703" t="s">
        <v>213</v>
      </c>
      <c r="Q703">
        <v>2025</v>
      </c>
      <c r="R703">
        <v>2</v>
      </c>
      <c r="S703" t="b">
        <v>0</v>
      </c>
      <c r="T703">
        <v>925</v>
      </c>
    </row>
    <row r="704" spans="1:20" x14ac:dyDescent="0.2">
      <c r="A704">
        <v>5</v>
      </c>
      <c r="B704" t="s">
        <v>151</v>
      </c>
      <c r="C704" t="s">
        <v>152</v>
      </c>
      <c r="D704" t="s">
        <v>153</v>
      </c>
      <c r="E704" t="s">
        <v>154</v>
      </c>
      <c r="F704" t="s">
        <v>155</v>
      </c>
      <c r="G704" t="s">
        <v>156</v>
      </c>
      <c r="H704" t="s">
        <v>157</v>
      </c>
      <c r="I704" t="s">
        <v>168</v>
      </c>
      <c r="J704" t="s">
        <v>159</v>
      </c>
      <c r="K704" t="s">
        <v>160</v>
      </c>
      <c r="L704">
        <v>1</v>
      </c>
      <c r="M704" t="s">
        <v>161</v>
      </c>
      <c r="N704" t="s">
        <v>162</v>
      </c>
      <c r="O704" t="s">
        <v>213</v>
      </c>
      <c r="P704" t="s">
        <v>213</v>
      </c>
      <c r="Q704">
        <v>2025</v>
      </c>
      <c r="R704">
        <v>2</v>
      </c>
      <c r="S704" t="b">
        <v>0</v>
      </c>
      <c r="T704">
        <v>291</v>
      </c>
    </row>
    <row r="705" spans="1:20" x14ac:dyDescent="0.2">
      <c r="A705">
        <v>6</v>
      </c>
      <c r="B705" t="s">
        <v>151</v>
      </c>
      <c r="C705" t="s">
        <v>152</v>
      </c>
      <c r="D705" t="s">
        <v>153</v>
      </c>
      <c r="E705" t="s">
        <v>154</v>
      </c>
      <c r="F705" t="s">
        <v>155</v>
      </c>
      <c r="G705" t="s">
        <v>156</v>
      </c>
      <c r="H705" t="s">
        <v>157</v>
      </c>
      <c r="I705" t="s">
        <v>169</v>
      </c>
      <c r="J705" t="s">
        <v>159</v>
      </c>
      <c r="K705" t="s">
        <v>160</v>
      </c>
      <c r="L705">
        <v>1</v>
      </c>
      <c r="M705" t="s">
        <v>161</v>
      </c>
      <c r="N705" t="s">
        <v>162</v>
      </c>
      <c r="O705" t="s">
        <v>213</v>
      </c>
      <c r="P705" t="s">
        <v>213</v>
      </c>
      <c r="Q705">
        <v>2025</v>
      </c>
      <c r="R705">
        <v>2</v>
      </c>
      <c r="S705" t="b">
        <v>0</v>
      </c>
      <c r="T705">
        <v>2404</v>
      </c>
    </row>
    <row r="706" spans="1:20" x14ac:dyDescent="0.2">
      <c r="A706">
        <v>7</v>
      </c>
      <c r="B706" t="s">
        <v>151</v>
      </c>
      <c r="C706" t="s">
        <v>152</v>
      </c>
      <c r="D706" t="s">
        <v>153</v>
      </c>
      <c r="E706" t="s">
        <v>154</v>
      </c>
      <c r="F706" t="s">
        <v>155</v>
      </c>
      <c r="G706" t="s">
        <v>156</v>
      </c>
      <c r="H706" t="s">
        <v>170</v>
      </c>
      <c r="I706" t="s">
        <v>158</v>
      </c>
      <c r="J706" t="s">
        <v>171</v>
      </c>
      <c r="K706" t="s">
        <v>160</v>
      </c>
      <c r="L706">
        <v>1</v>
      </c>
      <c r="M706" t="s">
        <v>161</v>
      </c>
      <c r="N706" t="s">
        <v>162</v>
      </c>
      <c r="O706" t="s">
        <v>213</v>
      </c>
      <c r="P706" t="s">
        <v>213</v>
      </c>
      <c r="Q706">
        <v>2025</v>
      </c>
      <c r="R706">
        <v>2</v>
      </c>
      <c r="S706" t="b">
        <v>0</v>
      </c>
      <c r="T706">
        <v>229</v>
      </c>
    </row>
    <row r="707" spans="1:20" x14ac:dyDescent="0.2">
      <c r="A707">
        <v>8</v>
      </c>
      <c r="B707" t="s">
        <v>151</v>
      </c>
      <c r="C707" t="s">
        <v>152</v>
      </c>
      <c r="D707" t="s">
        <v>153</v>
      </c>
      <c r="E707" t="s">
        <v>154</v>
      </c>
      <c r="F707" t="s">
        <v>155</v>
      </c>
      <c r="G707" t="s">
        <v>156</v>
      </c>
      <c r="H707" t="s">
        <v>170</v>
      </c>
      <c r="I707" t="s">
        <v>165</v>
      </c>
      <c r="J707" t="s">
        <v>171</v>
      </c>
      <c r="K707" t="s">
        <v>160</v>
      </c>
      <c r="L707">
        <v>1</v>
      </c>
      <c r="M707" t="s">
        <v>161</v>
      </c>
      <c r="N707" t="s">
        <v>162</v>
      </c>
      <c r="O707" t="s">
        <v>213</v>
      </c>
      <c r="P707" t="s">
        <v>213</v>
      </c>
      <c r="Q707">
        <v>2025</v>
      </c>
      <c r="R707">
        <v>2</v>
      </c>
      <c r="S707" t="b">
        <v>0</v>
      </c>
      <c r="T707">
        <v>733</v>
      </c>
    </row>
    <row r="708" spans="1:20" x14ac:dyDescent="0.2">
      <c r="A708">
        <v>9</v>
      </c>
      <c r="B708" t="s">
        <v>151</v>
      </c>
      <c r="C708" t="s">
        <v>152</v>
      </c>
      <c r="D708" t="s">
        <v>153</v>
      </c>
      <c r="E708" t="s">
        <v>154</v>
      </c>
      <c r="F708" t="s">
        <v>155</v>
      </c>
      <c r="G708" t="s">
        <v>156</v>
      </c>
      <c r="H708" t="s">
        <v>170</v>
      </c>
      <c r="I708" t="s">
        <v>166</v>
      </c>
      <c r="J708" t="s">
        <v>171</v>
      </c>
      <c r="K708" t="s">
        <v>160</v>
      </c>
      <c r="L708">
        <v>1</v>
      </c>
      <c r="M708" t="s">
        <v>161</v>
      </c>
      <c r="N708" t="s">
        <v>162</v>
      </c>
      <c r="O708" t="s">
        <v>213</v>
      </c>
      <c r="P708" t="s">
        <v>213</v>
      </c>
      <c r="Q708">
        <v>2025</v>
      </c>
      <c r="R708">
        <v>2</v>
      </c>
      <c r="S708" t="b">
        <v>0</v>
      </c>
      <c r="T708">
        <v>1942</v>
      </c>
    </row>
    <row r="709" spans="1:20" x14ac:dyDescent="0.2">
      <c r="A709">
        <v>10</v>
      </c>
      <c r="B709" t="s">
        <v>151</v>
      </c>
      <c r="C709" t="s">
        <v>152</v>
      </c>
      <c r="D709" t="s">
        <v>153</v>
      </c>
      <c r="E709" t="s">
        <v>154</v>
      </c>
      <c r="F709" t="s">
        <v>155</v>
      </c>
      <c r="G709" t="s">
        <v>156</v>
      </c>
      <c r="H709" t="s">
        <v>170</v>
      </c>
      <c r="I709" t="s">
        <v>167</v>
      </c>
      <c r="J709" t="s">
        <v>171</v>
      </c>
      <c r="K709" t="s">
        <v>160</v>
      </c>
      <c r="L709">
        <v>1</v>
      </c>
      <c r="M709" t="s">
        <v>161</v>
      </c>
      <c r="N709" t="s">
        <v>162</v>
      </c>
      <c r="O709" t="s">
        <v>213</v>
      </c>
      <c r="P709" t="s">
        <v>213</v>
      </c>
      <c r="Q709">
        <v>2025</v>
      </c>
      <c r="R709">
        <v>2</v>
      </c>
      <c r="S709" t="b">
        <v>0</v>
      </c>
      <c r="T709">
        <v>971</v>
      </c>
    </row>
    <row r="710" spans="1:20" x14ac:dyDescent="0.2">
      <c r="A710">
        <v>11</v>
      </c>
      <c r="B710" t="s">
        <v>151</v>
      </c>
      <c r="C710" t="s">
        <v>152</v>
      </c>
      <c r="D710" t="s">
        <v>153</v>
      </c>
      <c r="E710" t="s">
        <v>154</v>
      </c>
      <c r="F710" t="s">
        <v>155</v>
      </c>
      <c r="G710" t="s">
        <v>156</v>
      </c>
      <c r="H710" t="s">
        <v>170</v>
      </c>
      <c r="I710" t="s">
        <v>168</v>
      </c>
      <c r="J710" t="s">
        <v>171</v>
      </c>
      <c r="K710" t="s">
        <v>160</v>
      </c>
      <c r="L710">
        <v>1</v>
      </c>
      <c r="M710" t="s">
        <v>161</v>
      </c>
      <c r="N710" t="s">
        <v>162</v>
      </c>
      <c r="O710" t="s">
        <v>213</v>
      </c>
      <c r="P710" t="s">
        <v>213</v>
      </c>
      <c r="Q710">
        <v>2025</v>
      </c>
      <c r="R710">
        <v>2</v>
      </c>
      <c r="S710" t="b">
        <v>0</v>
      </c>
      <c r="T710">
        <v>292</v>
      </c>
    </row>
    <row r="711" spans="1:20" x14ac:dyDescent="0.2">
      <c r="A711">
        <v>12</v>
      </c>
      <c r="B711" t="s">
        <v>151</v>
      </c>
      <c r="C711" t="s">
        <v>152</v>
      </c>
      <c r="D711" t="s">
        <v>153</v>
      </c>
      <c r="E711" t="s">
        <v>154</v>
      </c>
      <c r="F711" t="s">
        <v>155</v>
      </c>
      <c r="G711" t="s">
        <v>156</v>
      </c>
      <c r="H711" t="s">
        <v>170</v>
      </c>
      <c r="I711" t="s">
        <v>169</v>
      </c>
      <c r="J711" t="s">
        <v>171</v>
      </c>
      <c r="K711" t="s">
        <v>160</v>
      </c>
      <c r="L711">
        <v>1</v>
      </c>
      <c r="M711" t="s">
        <v>161</v>
      </c>
      <c r="N711" t="s">
        <v>162</v>
      </c>
      <c r="O711" t="s">
        <v>213</v>
      </c>
      <c r="P711" t="s">
        <v>213</v>
      </c>
      <c r="Q711">
        <v>2025</v>
      </c>
      <c r="R711">
        <v>2</v>
      </c>
      <c r="S711" t="b">
        <v>0</v>
      </c>
      <c r="T711">
        <v>2575</v>
      </c>
    </row>
    <row r="712" spans="1:20" x14ac:dyDescent="0.2">
      <c r="A712">
        <v>13</v>
      </c>
      <c r="B712" t="s">
        <v>151</v>
      </c>
      <c r="C712" t="s">
        <v>152</v>
      </c>
      <c r="D712" t="s">
        <v>153</v>
      </c>
      <c r="E712" t="s">
        <v>154</v>
      </c>
      <c r="F712" t="s">
        <v>155</v>
      </c>
      <c r="G712" t="s">
        <v>156</v>
      </c>
      <c r="H712" t="s">
        <v>172</v>
      </c>
      <c r="I712" t="s">
        <v>158</v>
      </c>
      <c r="J712" t="s">
        <v>173</v>
      </c>
      <c r="K712" t="s">
        <v>160</v>
      </c>
      <c r="L712">
        <v>1</v>
      </c>
      <c r="M712" t="s">
        <v>174</v>
      </c>
      <c r="N712" t="s">
        <v>162</v>
      </c>
      <c r="O712" t="s">
        <v>213</v>
      </c>
      <c r="P712" t="s">
        <v>213</v>
      </c>
      <c r="Q712">
        <v>2025</v>
      </c>
      <c r="R712">
        <v>2</v>
      </c>
      <c r="S712" t="b">
        <v>0</v>
      </c>
      <c r="T712">
        <v>117867</v>
      </c>
    </row>
    <row r="713" spans="1:20" x14ac:dyDescent="0.2">
      <c r="A713">
        <v>14</v>
      </c>
      <c r="B713" t="s">
        <v>151</v>
      </c>
      <c r="C713" t="s">
        <v>152</v>
      </c>
      <c r="D713" t="s">
        <v>153</v>
      </c>
      <c r="E713" t="s">
        <v>154</v>
      </c>
      <c r="F713" t="s">
        <v>155</v>
      </c>
      <c r="G713" t="s">
        <v>156</v>
      </c>
      <c r="H713" t="s">
        <v>172</v>
      </c>
      <c r="I713" t="s">
        <v>165</v>
      </c>
      <c r="J713" t="s">
        <v>173</v>
      </c>
      <c r="K713" t="s">
        <v>160</v>
      </c>
      <c r="L713">
        <v>1</v>
      </c>
      <c r="M713" t="s">
        <v>174</v>
      </c>
      <c r="N713" t="s">
        <v>162</v>
      </c>
      <c r="O713" t="s">
        <v>213</v>
      </c>
      <c r="P713" t="s">
        <v>213</v>
      </c>
      <c r="Q713">
        <v>2025</v>
      </c>
      <c r="R713">
        <v>2</v>
      </c>
      <c r="S713" t="b">
        <v>0</v>
      </c>
      <c r="T713">
        <v>371499</v>
      </c>
    </row>
    <row r="714" spans="1:20" x14ac:dyDescent="0.2">
      <c r="A714">
        <v>15</v>
      </c>
      <c r="B714" t="s">
        <v>151</v>
      </c>
      <c r="C714" t="s">
        <v>152</v>
      </c>
      <c r="D714" t="s">
        <v>153</v>
      </c>
      <c r="E714" t="s">
        <v>154</v>
      </c>
      <c r="F714" t="s">
        <v>155</v>
      </c>
      <c r="G714" t="s">
        <v>156</v>
      </c>
      <c r="H714" t="s">
        <v>172</v>
      </c>
      <c r="I714" t="s">
        <v>166</v>
      </c>
      <c r="J714" t="s">
        <v>173</v>
      </c>
      <c r="K714" t="s">
        <v>160</v>
      </c>
      <c r="L714">
        <v>1</v>
      </c>
      <c r="M714" t="s">
        <v>174</v>
      </c>
      <c r="N714" t="s">
        <v>162</v>
      </c>
      <c r="O714" t="s">
        <v>213</v>
      </c>
      <c r="P714" t="s">
        <v>213</v>
      </c>
      <c r="Q714">
        <v>2025</v>
      </c>
      <c r="R714">
        <v>2</v>
      </c>
      <c r="S714" t="b">
        <v>0</v>
      </c>
      <c r="T714">
        <v>970405</v>
      </c>
    </row>
    <row r="715" spans="1:20" x14ac:dyDescent="0.2">
      <c r="A715">
        <v>16</v>
      </c>
      <c r="B715" t="s">
        <v>151</v>
      </c>
      <c r="C715" t="s">
        <v>152</v>
      </c>
      <c r="D715" t="s">
        <v>153</v>
      </c>
      <c r="E715" t="s">
        <v>154</v>
      </c>
      <c r="F715" t="s">
        <v>155</v>
      </c>
      <c r="G715" t="s">
        <v>156</v>
      </c>
      <c r="H715" t="s">
        <v>172</v>
      </c>
      <c r="I715" t="s">
        <v>167</v>
      </c>
      <c r="J715" t="s">
        <v>173</v>
      </c>
      <c r="K715" t="s">
        <v>160</v>
      </c>
      <c r="L715">
        <v>1</v>
      </c>
      <c r="M715" t="s">
        <v>174</v>
      </c>
      <c r="N715" t="s">
        <v>162</v>
      </c>
      <c r="O715" t="s">
        <v>213</v>
      </c>
      <c r="P715" t="s">
        <v>213</v>
      </c>
      <c r="Q715">
        <v>2025</v>
      </c>
      <c r="R715">
        <v>2</v>
      </c>
      <c r="S715" t="b">
        <v>0</v>
      </c>
      <c r="T715">
        <v>474393</v>
      </c>
    </row>
    <row r="716" spans="1:20" x14ac:dyDescent="0.2">
      <c r="A716">
        <v>17</v>
      </c>
      <c r="B716" t="s">
        <v>151</v>
      </c>
      <c r="C716" t="s">
        <v>152</v>
      </c>
      <c r="D716" t="s">
        <v>153</v>
      </c>
      <c r="E716" t="s">
        <v>154</v>
      </c>
      <c r="F716" t="s">
        <v>155</v>
      </c>
      <c r="G716" t="s">
        <v>156</v>
      </c>
      <c r="H716" t="s">
        <v>172</v>
      </c>
      <c r="I716" t="s">
        <v>168</v>
      </c>
      <c r="J716" t="s">
        <v>173</v>
      </c>
      <c r="K716" t="s">
        <v>160</v>
      </c>
      <c r="L716">
        <v>1</v>
      </c>
      <c r="M716" t="s">
        <v>174</v>
      </c>
      <c r="N716" t="s">
        <v>162</v>
      </c>
      <c r="O716" t="s">
        <v>213</v>
      </c>
      <c r="P716" t="s">
        <v>213</v>
      </c>
      <c r="Q716">
        <v>2025</v>
      </c>
      <c r="R716">
        <v>2</v>
      </c>
      <c r="S716" t="b">
        <v>0</v>
      </c>
      <c r="T716">
        <v>136810</v>
      </c>
    </row>
    <row r="717" spans="1:20" x14ac:dyDescent="0.2">
      <c r="A717">
        <v>18</v>
      </c>
      <c r="B717" t="s">
        <v>151</v>
      </c>
      <c r="C717" t="s">
        <v>152</v>
      </c>
      <c r="D717" t="s">
        <v>153</v>
      </c>
      <c r="E717" t="s">
        <v>154</v>
      </c>
      <c r="F717" t="s">
        <v>155</v>
      </c>
      <c r="G717" t="s">
        <v>156</v>
      </c>
      <c r="H717" t="s">
        <v>175</v>
      </c>
      <c r="I717" t="s">
        <v>169</v>
      </c>
      <c r="J717" t="s">
        <v>173</v>
      </c>
      <c r="K717" t="s">
        <v>160</v>
      </c>
      <c r="L717">
        <v>1</v>
      </c>
      <c r="M717" t="s">
        <v>174</v>
      </c>
      <c r="N717" t="s">
        <v>162</v>
      </c>
      <c r="O717" t="s">
        <v>213</v>
      </c>
      <c r="P717" t="s">
        <v>213</v>
      </c>
      <c r="Q717">
        <v>2025</v>
      </c>
      <c r="R717">
        <v>2</v>
      </c>
      <c r="S717" t="b">
        <v>0</v>
      </c>
      <c r="T717">
        <v>1113244</v>
      </c>
    </row>
    <row r="718" spans="1:20" x14ac:dyDescent="0.2">
      <c r="A718">
        <v>19</v>
      </c>
      <c r="B718" t="s">
        <v>151</v>
      </c>
      <c r="C718" t="s">
        <v>152</v>
      </c>
      <c r="D718" t="s">
        <v>153</v>
      </c>
      <c r="E718" t="s">
        <v>154</v>
      </c>
      <c r="F718" t="s">
        <v>155</v>
      </c>
      <c r="G718" t="s">
        <v>156</v>
      </c>
      <c r="H718" t="s">
        <v>176</v>
      </c>
      <c r="I718" t="s">
        <v>169</v>
      </c>
      <c r="J718" t="s">
        <v>177</v>
      </c>
      <c r="K718" t="s">
        <v>160</v>
      </c>
      <c r="L718">
        <v>1</v>
      </c>
      <c r="M718" t="s">
        <v>174</v>
      </c>
      <c r="N718" t="s">
        <v>162</v>
      </c>
      <c r="O718" t="s">
        <v>213</v>
      </c>
      <c r="P718" t="s">
        <v>213</v>
      </c>
      <c r="Q718">
        <v>2025</v>
      </c>
      <c r="R718">
        <v>2</v>
      </c>
      <c r="S718" t="b">
        <v>0</v>
      </c>
      <c r="T718">
        <v>1113244</v>
      </c>
    </row>
    <row r="719" spans="1:20" x14ac:dyDescent="0.2">
      <c r="A719">
        <v>20</v>
      </c>
      <c r="B719" t="s">
        <v>151</v>
      </c>
      <c r="C719" t="s">
        <v>152</v>
      </c>
      <c r="D719" t="s">
        <v>153</v>
      </c>
      <c r="E719" t="s">
        <v>154</v>
      </c>
      <c r="F719" t="s">
        <v>155</v>
      </c>
      <c r="G719" t="s">
        <v>156</v>
      </c>
      <c r="H719" t="s">
        <v>178</v>
      </c>
      <c r="I719" t="s">
        <v>158</v>
      </c>
      <c r="J719" t="s">
        <v>179</v>
      </c>
      <c r="K719" t="s">
        <v>160</v>
      </c>
      <c r="L719">
        <v>1</v>
      </c>
      <c r="M719" t="s">
        <v>174</v>
      </c>
      <c r="N719" t="s">
        <v>162</v>
      </c>
      <c r="O719" t="s">
        <v>213</v>
      </c>
      <c r="P719" t="s">
        <v>213</v>
      </c>
      <c r="Q719">
        <v>2025</v>
      </c>
      <c r="R719">
        <v>2</v>
      </c>
      <c r="S719" t="b">
        <v>0</v>
      </c>
      <c r="T719">
        <v>0</v>
      </c>
    </row>
    <row r="720" spans="1:20" x14ac:dyDescent="0.2">
      <c r="A720">
        <v>21</v>
      </c>
      <c r="B720" t="s">
        <v>151</v>
      </c>
      <c r="C720" t="s">
        <v>152</v>
      </c>
      <c r="D720" t="s">
        <v>153</v>
      </c>
      <c r="E720" t="s">
        <v>154</v>
      </c>
      <c r="F720" t="s">
        <v>155</v>
      </c>
      <c r="G720" t="s">
        <v>156</v>
      </c>
      <c r="H720" t="s">
        <v>178</v>
      </c>
      <c r="I720" t="s">
        <v>165</v>
      </c>
      <c r="J720" t="s">
        <v>179</v>
      </c>
      <c r="K720" t="s">
        <v>160</v>
      </c>
      <c r="L720">
        <v>1</v>
      </c>
      <c r="M720" t="s">
        <v>174</v>
      </c>
      <c r="N720" t="s">
        <v>162</v>
      </c>
      <c r="O720" t="s">
        <v>213</v>
      </c>
      <c r="P720" t="s">
        <v>213</v>
      </c>
      <c r="Q720">
        <v>2025</v>
      </c>
      <c r="R720">
        <v>2</v>
      </c>
      <c r="S720" t="b">
        <v>0</v>
      </c>
      <c r="T720">
        <v>2578</v>
      </c>
    </row>
    <row r="721" spans="1:20" x14ac:dyDescent="0.2">
      <c r="A721">
        <v>22</v>
      </c>
      <c r="B721" t="s">
        <v>151</v>
      </c>
      <c r="C721" t="s">
        <v>152</v>
      </c>
      <c r="D721" t="s">
        <v>153</v>
      </c>
      <c r="E721" t="s">
        <v>154</v>
      </c>
      <c r="F721" t="s">
        <v>155</v>
      </c>
      <c r="G721" t="s">
        <v>156</v>
      </c>
      <c r="H721" t="s">
        <v>178</v>
      </c>
      <c r="I721" t="s">
        <v>166</v>
      </c>
      <c r="J721" t="s">
        <v>179</v>
      </c>
      <c r="K721" t="s">
        <v>160</v>
      </c>
      <c r="L721">
        <v>1</v>
      </c>
      <c r="M721" t="s">
        <v>174</v>
      </c>
      <c r="N721" t="s">
        <v>162</v>
      </c>
      <c r="O721" t="s">
        <v>213</v>
      </c>
      <c r="P721" t="s">
        <v>213</v>
      </c>
      <c r="Q721">
        <v>2025</v>
      </c>
      <c r="R721">
        <v>2</v>
      </c>
      <c r="S721" t="b">
        <v>0</v>
      </c>
      <c r="T721">
        <v>95906</v>
      </c>
    </row>
    <row r="722" spans="1:20" x14ac:dyDescent="0.2">
      <c r="A722">
        <v>23</v>
      </c>
      <c r="B722" t="s">
        <v>151</v>
      </c>
      <c r="C722" t="s">
        <v>152</v>
      </c>
      <c r="D722" t="s">
        <v>153</v>
      </c>
      <c r="E722" t="s">
        <v>154</v>
      </c>
      <c r="F722" t="s">
        <v>155</v>
      </c>
      <c r="G722" t="s">
        <v>156</v>
      </c>
      <c r="H722" t="s">
        <v>178</v>
      </c>
      <c r="I722" t="s">
        <v>167</v>
      </c>
      <c r="J722" t="s">
        <v>179</v>
      </c>
      <c r="K722" t="s">
        <v>160</v>
      </c>
      <c r="L722">
        <v>1</v>
      </c>
      <c r="M722" t="s">
        <v>174</v>
      </c>
      <c r="N722" t="s">
        <v>162</v>
      </c>
      <c r="O722" t="s">
        <v>213</v>
      </c>
      <c r="P722" t="s">
        <v>213</v>
      </c>
      <c r="Q722">
        <v>2025</v>
      </c>
      <c r="R722">
        <v>2</v>
      </c>
      <c r="S722" t="b">
        <v>0</v>
      </c>
      <c r="T722">
        <v>45920</v>
      </c>
    </row>
    <row r="723" spans="1:20" x14ac:dyDescent="0.2">
      <c r="A723">
        <v>24</v>
      </c>
      <c r="B723" t="s">
        <v>151</v>
      </c>
      <c r="C723" t="s">
        <v>152</v>
      </c>
      <c r="D723" t="s">
        <v>153</v>
      </c>
      <c r="E723" t="s">
        <v>154</v>
      </c>
      <c r="F723" t="s">
        <v>155</v>
      </c>
      <c r="G723" t="s">
        <v>156</v>
      </c>
      <c r="H723" t="s">
        <v>178</v>
      </c>
      <c r="I723" t="s">
        <v>168</v>
      </c>
      <c r="J723" t="s">
        <v>179</v>
      </c>
      <c r="K723" t="s">
        <v>160</v>
      </c>
      <c r="L723">
        <v>1</v>
      </c>
      <c r="M723" t="s">
        <v>174</v>
      </c>
      <c r="N723" t="s">
        <v>162</v>
      </c>
      <c r="O723" t="s">
        <v>213</v>
      </c>
      <c r="P723" t="s">
        <v>213</v>
      </c>
      <c r="Q723">
        <v>2025</v>
      </c>
      <c r="R723">
        <v>2</v>
      </c>
      <c r="S723" t="b">
        <v>0</v>
      </c>
      <c r="T723">
        <v>10862</v>
      </c>
    </row>
    <row r="724" spans="1:20" x14ac:dyDescent="0.2">
      <c r="A724">
        <v>25</v>
      </c>
      <c r="B724" t="s">
        <v>151</v>
      </c>
      <c r="C724" t="s">
        <v>152</v>
      </c>
      <c r="D724" t="s">
        <v>153</v>
      </c>
      <c r="E724" t="s">
        <v>154</v>
      </c>
      <c r="F724" t="s">
        <v>155</v>
      </c>
      <c r="G724" t="s">
        <v>156</v>
      </c>
      <c r="H724" t="s">
        <v>180</v>
      </c>
      <c r="I724" t="s">
        <v>169</v>
      </c>
      <c r="J724" t="s">
        <v>179</v>
      </c>
      <c r="K724" t="s">
        <v>160</v>
      </c>
      <c r="L724">
        <v>1</v>
      </c>
      <c r="M724" t="s">
        <v>174</v>
      </c>
      <c r="N724" t="s">
        <v>162</v>
      </c>
      <c r="O724" t="s">
        <v>213</v>
      </c>
      <c r="P724" t="s">
        <v>213</v>
      </c>
      <c r="Q724">
        <v>2025</v>
      </c>
      <c r="R724">
        <v>2</v>
      </c>
      <c r="S724" t="b">
        <v>0</v>
      </c>
      <c r="T724">
        <v>49629</v>
      </c>
    </row>
    <row r="725" spans="1:20" x14ac:dyDescent="0.2">
      <c r="A725">
        <v>27</v>
      </c>
      <c r="B725" t="s">
        <v>151</v>
      </c>
      <c r="C725" t="s">
        <v>152</v>
      </c>
      <c r="D725" t="s">
        <v>153</v>
      </c>
      <c r="E725" t="s">
        <v>154</v>
      </c>
      <c r="F725" t="s">
        <v>155</v>
      </c>
      <c r="G725" t="s">
        <v>156</v>
      </c>
      <c r="H725" t="s">
        <v>181</v>
      </c>
      <c r="I725" t="s">
        <v>158</v>
      </c>
      <c r="J725" t="s">
        <v>182</v>
      </c>
      <c r="K725" t="s">
        <v>160</v>
      </c>
      <c r="L725">
        <v>1</v>
      </c>
      <c r="M725" t="s">
        <v>174</v>
      </c>
      <c r="N725" t="s">
        <v>162</v>
      </c>
      <c r="O725" t="s">
        <v>213</v>
      </c>
      <c r="P725" t="s">
        <v>213</v>
      </c>
      <c r="Q725">
        <v>2025</v>
      </c>
      <c r="R725">
        <v>2</v>
      </c>
      <c r="S725" t="b">
        <v>0</v>
      </c>
      <c r="T725">
        <v>0</v>
      </c>
    </row>
    <row r="726" spans="1:20" x14ac:dyDescent="0.2">
      <c r="A726">
        <v>28</v>
      </c>
      <c r="B726" t="s">
        <v>151</v>
      </c>
      <c r="C726" t="s">
        <v>152</v>
      </c>
      <c r="D726" t="s">
        <v>153</v>
      </c>
      <c r="E726" t="s">
        <v>154</v>
      </c>
      <c r="F726" t="s">
        <v>155</v>
      </c>
      <c r="G726" t="s">
        <v>156</v>
      </c>
      <c r="H726" t="s">
        <v>181</v>
      </c>
      <c r="I726" t="s">
        <v>165</v>
      </c>
      <c r="J726" t="s">
        <v>182</v>
      </c>
      <c r="K726" t="s">
        <v>160</v>
      </c>
      <c r="L726">
        <v>1</v>
      </c>
      <c r="M726" t="s">
        <v>174</v>
      </c>
      <c r="N726" t="s">
        <v>162</v>
      </c>
      <c r="O726" t="s">
        <v>213</v>
      </c>
      <c r="P726" t="s">
        <v>213</v>
      </c>
      <c r="Q726">
        <v>2025</v>
      </c>
      <c r="R726">
        <v>2</v>
      </c>
      <c r="S726" t="b">
        <v>0</v>
      </c>
      <c r="T726">
        <v>7165</v>
      </c>
    </row>
    <row r="727" spans="1:20" x14ac:dyDescent="0.2">
      <c r="A727">
        <v>29</v>
      </c>
      <c r="B727" t="s">
        <v>151</v>
      </c>
      <c r="C727" t="s">
        <v>152</v>
      </c>
      <c r="D727" t="s">
        <v>153</v>
      </c>
      <c r="E727" t="s">
        <v>154</v>
      </c>
      <c r="F727" t="s">
        <v>155</v>
      </c>
      <c r="G727" t="s">
        <v>156</v>
      </c>
      <c r="H727" t="s">
        <v>181</v>
      </c>
      <c r="I727" t="s">
        <v>166</v>
      </c>
      <c r="J727" t="s">
        <v>182</v>
      </c>
      <c r="K727" t="s">
        <v>160</v>
      </c>
      <c r="L727">
        <v>1</v>
      </c>
      <c r="M727" t="s">
        <v>174</v>
      </c>
      <c r="N727" t="s">
        <v>162</v>
      </c>
      <c r="O727" t="s">
        <v>213</v>
      </c>
      <c r="P727" t="s">
        <v>213</v>
      </c>
      <c r="Q727">
        <v>2025</v>
      </c>
      <c r="R727">
        <v>2</v>
      </c>
      <c r="S727" t="b">
        <v>0</v>
      </c>
      <c r="T727">
        <v>118604</v>
      </c>
    </row>
    <row r="728" spans="1:20" x14ac:dyDescent="0.2">
      <c r="A728">
        <v>30</v>
      </c>
      <c r="B728" t="s">
        <v>151</v>
      </c>
      <c r="C728" t="s">
        <v>152</v>
      </c>
      <c r="D728" t="s">
        <v>153</v>
      </c>
      <c r="E728" t="s">
        <v>154</v>
      </c>
      <c r="F728" t="s">
        <v>155</v>
      </c>
      <c r="G728" t="s">
        <v>156</v>
      </c>
      <c r="H728" t="s">
        <v>181</v>
      </c>
      <c r="I728" t="s">
        <v>167</v>
      </c>
      <c r="J728" t="s">
        <v>182</v>
      </c>
      <c r="K728" t="s">
        <v>160</v>
      </c>
      <c r="L728">
        <v>1</v>
      </c>
      <c r="M728" t="s">
        <v>174</v>
      </c>
      <c r="N728" t="s">
        <v>162</v>
      </c>
      <c r="O728" t="s">
        <v>213</v>
      </c>
      <c r="P728" t="s">
        <v>213</v>
      </c>
      <c r="Q728">
        <v>2025</v>
      </c>
      <c r="R728">
        <v>2</v>
      </c>
      <c r="S728" t="b">
        <v>0</v>
      </c>
      <c r="T728">
        <v>53276</v>
      </c>
    </row>
    <row r="729" spans="1:20" x14ac:dyDescent="0.2">
      <c r="A729">
        <v>31</v>
      </c>
      <c r="B729" t="s">
        <v>151</v>
      </c>
      <c r="C729" t="s">
        <v>152</v>
      </c>
      <c r="D729" t="s">
        <v>153</v>
      </c>
      <c r="E729" t="s">
        <v>154</v>
      </c>
      <c r="F729" t="s">
        <v>155</v>
      </c>
      <c r="G729" t="s">
        <v>156</v>
      </c>
      <c r="H729" t="s">
        <v>181</v>
      </c>
      <c r="I729" t="s">
        <v>168</v>
      </c>
      <c r="J729" t="s">
        <v>182</v>
      </c>
      <c r="K729" t="s">
        <v>160</v>
      </c>
      <c r="L729">
        <v>1</v>
      </c>
      <c r="M729" t="s">
        <v>174</v>
      </c>
      <c r="N729" t="s">
        <v>162</v>
      </c>
      <c r="O729" t="s">
        <v>213</v>
      </c>
      <c r="P729" t="s">
        <v>213</v>
      </c>
      <c r="Q729">
        <v>2025</v>
      </c>
      <c r="R729">
        <v>2</v>
      </c>
      <c r="S729" t="b">
        <v>0</v>
      </c>
      <c r="T729">
        <v>21326</v>
      </c>
    </row>
    <row r="730" spans="1:20" x14ac:dyDescent="0.2">
      <c r="A730">
        <v>32</v>
      </c>
      <c r="B730" t="s">
        <v>151</v>
      </c>
      <c r="C730" t="s">
        <v>152</v>
      </c>
      <c r="D730" t="s">
        <v>153</v>
      </c>
      <c r="E730" t="s">
        <v>154</v>
      </c>
      <c r="F730" t="s">
        <v>155</v>
      </c>
      <c r="G730" t="s">
        <v>156</v>
      </c>
      <c r="H730" t="s">
        <v>183</v>
      </c>
      <c r="I730" t="s">
        <v>169</v>
      </c>
      <c r="J730" t="s">
        <v>182</v>
      </c>
      <c r="K730" t="s">
        <v>160</v>
      </c>
      <c r="L730">
        <v>1</v>
      </c>
      <c r="M730" t="s">
        <v>174</v>
      </c>
      <c r="N730" t="s">
        <v>162</v>
      </c>
      <c r="O730" t="s">
        <v>213</v>
      </c>
      <c r="P730" t="s">
        <v>213</v>
      </c>
      <c r="Q730">
        <v>2025</v>
      </c>
      <c r="R730">
        <v>2</v>
      </c>
      <c r="S730" t="b">
        <v>0</v>
      </c>
      <c r="T730">
        <v>400190</v>
      </c>
    </row>
    <row r="731" spans="1:20" x14ac:dyDescent="0.2">
      <c r="A731">
        <v>33</v>
      </c>
      <c r="B731" t="s">
        <v>151</v>
      </c>
      <c r="C731" t="s">
        <v>152</v>
      </c>
      <c r="D731" t="s">
        <v>153</v>
      </c>
      <c r="E731" t="s">
        <v>154</v>
      </c>
      <c r="F731" t="s">
        <v>155</v>
      </c>
      <c r="G731" t="s">
        <v>156</v>
      </c>
      <c r="H731" t="s">
        <v>184</v>
      </c>
      <c r="I731" t="s">
        <v>158</v>
      </c>
      <c r="J731" t="s">
        <v>185</v>
      </c>
      <c r="K731" t="s">
        <v>160</v>
      </c>
      <c r="L731">
        <v>1</v>
      </c>
      <c r="M731" t="s">
        <v>174</v>
      </c>
      <c r="N731" t="s">
        <v>162</v>
      </c>
      <c r="O731" t="s">
        <v>213</v>
      </c>
      <c r="P731" t="s">
        <v>213</v>
      </c>
      <c r="Q731">
        <v>2025</v>
      </c>
      <c r="R731">
        <v>2</v>
      </c>
      <c r="S731" t="b">
        <v>0</v>
      </c>
      <c r="T731">
        <v>117867</v>
      </c>
    </row>
    <row r="732" spans="1:20" x14ac:dyDescent="0.2">
      <c r="A732">
        <v>34</v>
      </c>
      <c r="B732" t="s">
        <v>151</v>
      </c>
      <c r="C732" t="s">
        <v>152</v>
      </c>
      <c r="D732" t="s">
        <v>153</v>
      </c>
      <c r="E732" t="s">
        <v>154</v>
      </c>
      <c r="F732" t="s">
        <v>155</v>
      </c>
      <c r="G732" t="s">
        <v>156</v>
      </c>
      <c r="H732" t="s">
        <v>184</v>
      </c>
      <c r="I732" t="s">
        <v>165</v>
      </c>
      <c r="J732" t="s">
        <v>185</v>
      </c>
      <c r="K732" t="s">
        <v>160</v>
      </c>
      <c r="L732">
        <v>1</v>
      </c>
      <c r="M732" t="s">
        <v>174</v>
      </c>
      <c r="N732" t="s">
        <v>162</v>
      </c>
      <c r="O732" t="s">
        <v>213</v>
      </c>
      <c r="P732" t="s">
        <v>213</v>
      </c>
      <c r="Q732">
        <v>2025</v>
      </c>
      <c r="R732">
        <v>2</v>
      </c>
      <c r="S732" t="b">
        <v>0</v>
      </c>
      <c r="T732">
        <v>381242</v>
      </c>
    </row>
    <row r="733" spans="1:20" x14ac:dyDescent="0.2">
      <c r="A733">
        <v>35</v>
      </c>
      <c r="B733" t="s">
        <v>151</v>
      </c>
      <c r="C733" t="s">
        <v>152</v>
      </c>
      <c r="D733" t="s">
        <v>153</v>
      </c>
      <c r="E733" t="s">
        <v>154</v>
      </c>
      <c r="F733" t="s">
        <v>155</v>
      </c>
      <c r="G733" t="s">
        <v>156</v>
      </c>
      <c r="H733" t="s">
        <v>184</v>
      </c>
      <c r="I733" t="s">
        <v>166</v>
      </c>
      <c r="J733" t="s">
        <v>185</v>
      </c>
      <c r="K733" t="s">
        <v>160</v>
      </c>
      <c r="L733">
        <v>1</v>
      </c>
      <c r="M733" t="s">
        <v>174</v>
      </c>
      <c r="N733" t="s">
        <v>162</v>
      </c>
      <c r="O733" t="s">
        <v>213</v>
      </c>
      <c r="P733" t="s">
        <v>213</v>
      </c>
      <c r="Q733">
        <v>2025</v>
      </c>
      <c r="R733">
        <v>2</v>
      </c>
      <c r="S733" t="b">
        <v>0</v>
      </c>
      <c r="T733">
        <v>1184915</v>
      </c>
    </row>
    <row r="734" spans="1:20" x14ac:dyDescent="0.2">
      <c r="A734">
        <v>36</v>
      </c>
      <c r="B734" t="s">
        <v>151</v>
      </c>
      <c r="C734" t="s">
        <v>152</v>
      </c>
      <c r="D734" t="s">
        <v>153</v>
      </c>
      <c r="E734" t="s">
        <v>154</v>
      </c>
      <c r="F734" t="s">
        <v>155</v>
      </c>
      <c r="G734" t="s">
        <v>156</v>
      </c>
      <c r="H734" t="s">
        <v>184</v>
      </c>
      <c r="I734" t="s">
        <v>167</v>
      </c>
      <c r="J734" t="s">
        <v>185</v>
      </c>
      <c r="K734" t="s">
        <v>160</v>
      </c>
      <c r="L734">
        <v>1</v>
      </c>
      <c r="M734" t="s">
        <v>174</v>
      </c>
      <c r="N734" t="s">
        <v>162</v>
      </c>
      <c r="O734" t="s">
        <v>213</v>
      </c>
      <c r="P734" t="s">
        <v>213</v>
      </c>
      <c r="Q734">
        <v>2025</v>
      </c>
      <c r="R734">
        <v>2</v>
      </c>
      <c r="S734" t="b">
        <v>0</v>
      </c>
      <c r="T734">
        <v>573589</v>
      </c>
    </row>
    <row r="735" spans="1:20" x14ac:dyDescent="0.2">
      <c r="A735">
        <v>37</v>
      </c>
      <c r="B735" t="s">
        <v>151</v>
      </c>
      <c r="C735" t="s">
        <v>152</v>
      </c>
      <c r="D735" t="s">
        <v>153</v>
      </c>
      <c r="E735" t="s">
        <v>154</v>
      </c>
      <c r="F735" t="s">
        <v>155</v>
      </c>
      <c r="G735" t="s">
        <v>156</v>
      </c>
      <c r="H735" t="s">
        <v>184</v>
      </c>
      <c r="I735" t="s">
        <v>168</v>
      </c>
      <c r="J735" t="s">
        <v>185</v>
      </c>
      <c r="K735" t="s">
        <v>160</v>
      </c>
      <c r="L735">
        <v>1</v>
      </c>
      <c r="M735" t="s">
        <v>174</v>
      </c>
      <c r="N735" t="s">
        <v>162</v>
      </c>
      <c r="O735" t="s">
        <v>213</v>
      </c>
      <c r="P735" t="s">
        <v>213</v>
      </c>
      <c r="Q735">
        <v>2025</v>
      </c>
      <c r="R735">
        <v>2</v>
      </c>
      <c r="S735" t="b">
        <v>0</v>
      </c>
      <c r="T735">
        <v>168998</v>
      </c>
    </row>
    <row r="736" spans="1:20" x14ac:dyDescent="0.2">
      <c r="A736">
        <v>38</v>
      </c>
      <c r="B736" t="s">
        <v>151</v>
      </c>
      <c r="C736" t="s">
        <v>152</v>
      </c>
      <c r="D736" t="s">
        <v>153</v>
      </c>
      <c r="E736" t="s">
        <v>154</v>
      </c>
      <c r="F736" t="s">
        <v>155</v>
      </c>
      <c r="G736" t="s">
        <v>156</v>
      </c>
      <c r="H736" t="s">
        <v>186</v>
      </c>
      <c r="I736" t="s">
        <v>169</v>
      </c>
      <c r="J736" t="s">
        <v>185</v>
      </c>
      <c r="K736" t="s">
        <v>160</v>
      </c>
      <c r="L736">
        <v>1</v>
      </c>
      <c r="M736" t="s">
        <v>174</v>
      </c>
      <c r="N736" t="s">
        <v>162</v>
      </c>
      <c r="O736" t="s">
        <v>213</v>
      </c>
      <c r="P736" t="s">
        <v>213</v>
      </c>
      <c r="Q736">
        <v>2025</v>
      </c>
      <c r="R736">
        <v>2</v>
      </c>
      <c r="S736" t="b">
        <v>0</v>
      </c>
      <c r="T736">
        <v>1563063</v>
      </c>
    </row>
    <row r="737" spans="1:20" x14ac:dyDescent="0.2">
      <c r="A737">
        <v>39</v>
      </c>
      <c r="B737" t="s">
        <v>151</v>
      </c>
      <c r="C737" t="s">
        <v>152</v>
      </c>
      <c r="D737" t="s">
        <v>153</v>
      </c>
      <c r="E737" t="s">
        <v>154</v>
      </c>
      <c r="F737" t="s">
        <v>155</v>
      </c>
      <c r="G737" t="s">
        <v>156</v>
      </c>
      <c r="H737" t="s">
        <v>187</v>
      </c>
      <c r="I737" t="s">
        <v>158</v>
      </c>
      <c r="J737" t="s">
        <v>188</v>
      </c>
      <c r="K737" t="s">
        <v>160</v>
      </c>
      <c r="L737">
        <v>1</v>
      </c>
      <c r="M737" t="s">
        <v>189</v>
      </c>
      <c r="N737" t="s">
        <v>162</v>
      </c>
      <c r="O737" t="s">
        <v>213</v>
      </c>
      <c r="P737" t="s">
        <v>213</v>
      </c>
      <c r="Q737">
        <v>2025</v>
      </c>
      <c r="R737">
        <v>2</v>
      </c>
      <c r="S737" t="b">
        <v>0</v>
      </c>
      <c r="T737">
        <v>8265000</v>
      </c>
    </row>
    <row r="738" spans="1:20" x14ac:dyDescent="0.2">
      <c r="A738">
        <v>40</v>
      </c>
      <c r="B738" t="s">
        <v>151</v>
      </c>
      <c r="C738" t="s">
        <v>152</v>
      </c>
      <c r="D738" t="s">
        <v>153</v>
      </c>
      <c r="E738" t="s">
        <v>154</v>
      </c>
      <c r="F738" t="s">
        <v>155</v>
      </c>
      <c r="G738" t="s">
        <v>156</v>
      </c>
      <c r="H738" t="s">
        <v>187</v>
      </c>
      <c r="I738" t="s">
        <v>165</v>
      </c>
      <c r="J738" t="s">
        <v>188</v>
      </c>
      <c r="K738" t="s">
        <v>160</v>
      </c>
      <c r="L738">
        <v>1</v>
      </c>
      <c r="M738" t="s">
        <v>189</v>
      </c>
      <c r="N738" t="s">
        <v>162</v>
      </c>
      <c r="O738" t="s">
        <v>213</v>
      </c>
      <c r="P738" t="s">
        <v>213</v>
      </c>
      <c r="Q738">
        <v>2025</v>
      </c>
      <c r="R738">
        <v>2</v>
      </c>
      <c r="S738" t="b">
        <v>0</v>
      </c>
      <c r="T738">
        <v>20354000</v>
      </c>
    </row>
    <row r="739" spans="1:20" x14ac:dyDescent="0.2">
      <c r="A739">
        <v>41</v>
      </c>
      <c r="B739" t="s">
        <v>151</v>
      </c>
      <c r="C739" t="s">
        <v>152</v>
      </c>
      <c r="D739" t="s">
        <v>153</v>
      </c>
      <c r="E739" t="s">
        <v>154</v>
      </c>
      <c r="F739" t="s">
        <v>155</v>
      </c>
      <c r="G739" t="s">
        <v>156</v>
      </c>
      <c r="H739" t="s">
        <v>187</v>
      </c>
      <c r="I739" t="s">
        <v>166</v>
      </c>
      <c r="J739" t="s">
        <v>188</v>
      </c>
      <c r="K739" t="s">
        <v>160</v>
      </c>
      <c r="L739">
        <v>1</v>
      </c>
      <c r="M739" t="s">
        <v>189</v>
      </c>
      <c r="N739" t="s">
        <v>162</v>
      </c>
      <c r="O739" t="s">
        <v>213</v>
      </c>
      <c r="P739" t="s">
        <v>213</v>
      </c>
      <c r="Q739">
        <v>2025</v>
      </c>
      <c r="R739">
        <v>2</v>
      </c>
      <c r="S739" t="b">
        <v>0</v>
      </c>
      <c r="T739">
        <v>40700000</v>
      </c>
    </row>
    <row r="740" spans="1:20" x14ac:dyDescent="0.2">
      <c r="A740">
        <v>42</v>
      </c>
      <c r="B740" t="s">
        <v>151</v>
      </c>
      <c r="C740" t="s">
        <v>152</v>
      </c>
      <c r="D740" t="s">
        <v>153</v>
      </c>
      <c r="E740" t="s">
        <v>154</v>
      </c>
      <c r="F740" t="s">
        <v>155</v>
      </c>
      <c r="G740" t="s">
        <v>156</v>
      </c>
      <c r="H740" t="s">
        <v>187</v>
      </c>
      <c r="I740" t="s">
        <v>167</v>
      </c>
      <c r="J740" t="s">
        <v>188</v>
      </c>
      <c r="K740" t="s">
        <v>160</v>
      </c>
      <c r="L740">
        <v>1</v>
      </c>
      <c r="M740" t="s">
        <v>189</v>
      </c>
      <c r="N740" t="s">
        <v>162</v>
      </c>
      <c r="O740" t="s">
        <v>213</v>
      </c>
      <c r="P740" t="s">
        <v>213</v>
      </c>
      <c r="Q740">
        <v>2025</v>
      </c>
      <c r="R740">
        <v>2</v>
      </c>
      <c r="S740" t="b">
        <v>0</v>
      </c>
      <c r="T740">
        <v>19615000</v>
      </c>
    </row>
    <row r="741" spans="1:20" x14ac:dyDescent="0.2">
      <c r="A741">
        <v>43</v>
      </c>
      <c r="B741" t="s">
        <v>151</v>
      </c>
      <c r="C741" t="s">
        <v>152</v>
      </c>
      <c r="D741" t="s">
        <v>153</v>
      </c>
      <c r="E741" t="s">
        <v>154</v>
      </c>
      <c r="F741" t="s">
        <v>155</v>
      </c>
      <c r="G741" t="s">
        <v>156</v>
      </c>
      <c r="H741" t="s">
        <v>187</v>
      </c>
      <c r="I741" t="s">
        <v>168</v>
      </c>
      <c r="J741" t="s">
        <v>188</v>
      </c>
      <c r="K741" t="s">
        <v>160</v>
      </c>
      <c r="L741">
        <v>1</v>
      </c>
      <c r="M741" t="s">
        <v>189</v>
      </c>
      <c r="N741" t="s">
        <v>162</v>
      </c>
      <c r="O741" t="s">
        <v>213</v>
      </c>
      <c r="P741" t="s">
        <v>213</v>
      </c>
      <c r="Q741">
        <v>2025</v>
      </c>
      <c r="R741">
        <v>2</v>
      </c>
      <c r="S741" t="b">
        <v>0</v>
      </c>
      <c r="T741">
        <v>6724000</v>
      </c>
    </row>
    <row r="742" spans="1:20" x14ac:dyDescent="0.2">
      <c r="A742">
        <v>44</v>
      </c>
      <c r="B742" t="s">
        <v>151</v>
      </c>
      <c r="C742" t="s">
        <v>152</v>
      </c>
      <c r="D742" t="s">
        <v>153</v>
      </c>
      <c r="E742" t="s">
        <v>154</v>
      </c>
      <c r="F742" t="s">
        <v>155</v>
      </c>
      <c r="G742" t="s">
        <v>156</v>
      </c>
      <c r="H742" t="s">
        <v>190</v>
      </c>
      <c r="I742" t="s">
        <v>169</v>
      </c>
      <c r="J742" t="s">
        <v>188</v>
      </c>
      <c r="K742" t="s">
        <v>160</v>
      </c>
      <c r="L742">
        <v>1</v>
      </c>
      <c r="M742" t="s">
        <v>189</v>
      </c>
      <c r="N742" t="s">
        <v>162</v>
      </c>
      <c r="O742" t="s">
        <v>213</v>
      </c>
      <c r="P742" t="s">
        <v>213</v>
      </c>
      <c r="Q742">
        <v>2025</v>
      </c>
      <c r="R742">
        <v>2</v>
      </c>
      <c r="S742" t="b">
        <v>0</v>
      </c>
      <c r="T742">
        <v>65074000</v>
      </c>
    </row>
    <row r="743" spans="1:20" x14ac:dyDescent="0.2">
      <c r="A743">
        <v>45</v>
      </c>
      <c r="B743" t="s">
        <v>151</v>
      </c>
      <c r="C743" t="s">
        <v>152</v>
      </c>
      <c r="D743" t="s">
        <v>153</v>
      </c>
      <c r="E743" t="s">
        <v>154</v>
      </c>
      <c r="F743" t="s">
        <v>155</v>
      </c>
      <c r="G743" t="s">
        <v>156</v>
      </c>
      <c r="H743" t="s">
        <v>191</v>
      </c>
      <c r="I743" t="s">
        <v>158</v>
      </c>
      <c r="J743" t="s">
        <v>192</v>
      </c>
      <c r="K743" t="s">
        <v>160</v>
      </c>
      <c r="L743">
        <v>1</v>
      </c>
      <c r="M743" t="s">
        <v>189</v>
      </c>
      <c r="N743" t="s">
        <v>162</v>
      </c>
      <c r="O743" t="s">
        <v>213</v>
      </c>
      <c r="P743" t="s">
        <v>213</v>
      </c>
      <c r="Q743">
        <v>2025</v>
      </c>
      <c r="R743">
        <v>2</v>
      </c>
      <c r="S743" t="b">
        <v>0</v>
      </c>
      <c r="T743">
        <v>0</v>
      </c>
    </row>
    <row r="744" spans="1:20" x14ac:dyDescent="0.2">
      <c r="A744">
        <v>46</v>
      </c>
      <c r="B744" t="s">
        <v>151</v>
      </c>
      <c r="C744" t="s">
        <v>152</v>
      </c>
      <c r="D744" t="s">
        <v>153</v>
      </c>
      <c r="E744" t="s">
        <v>154</v>
      </c>
      <c r="F744" t="s">
        <v>155</v>
      </c>
      <c r="G744" t="s">
        <v>156</v>
      </c>
      <c r="H744" t="s">
        <v>191</v>
      </c>
      <c r="I744" t="s">
        <v>165</v>
      </c>
      <c r="J744" t="s">
        <v>192</v>
      </c>
      <c r="K744" t="s">
        <v>160</v>
      </c>
      <c r="L744">
        <v>1</v>
      </c>
      <c r="M744" t="s">
        <v>189</v>
      </c>
      <c r="N744" t="s">
        <v>162</v>
      </c>
      <c r="O744" t="s">
        <v>213</v>
      </c>
      <c r="P744" t="s">
        <v>213</v>
      </c>
      <c r="Q744">
        <v>2025</v>
      </c>
      <c r="R744">
        <v>2</v>
      </c>
      <c r="S744" t="b">
        <v>0</v>
      </c>
      <c r="T744">
        <v>163000</v>
      </c>
    </row>
    <row r="745" spans="1:20" x14ac:dyDescent="0.2">
      <c r="A745">
        <v>47</v>
      </c>
      <c r="B745" t="s">
        <v>151</v>
      </c>
      <c r="C745" t="s">
        <v>152</v>
      </c>
      <c r="D745" t="s">
        <v>153</v>
      </c>
      <c r="E745" t="s">
        <v>154</v>
      </c>
      <c r="F745" t="s">
        <v>155</v>
      </c>
      <c r="G745" t="s">
        <v>156</v>
      </c>
      <c r="H745" t="s">
        <v>191</v>
      </c>
      <c r="I745" t="s">
        <v>166</v>
      </c>
      <c r="J745" t="s">
        <v>192</v>
      </c>
      <c r="K745" t="s">
        <v>160</v>
      </c>
      <c r="L745">
        <v>1</v>
      </c>
      <c r="M745" t="s">
        <v>189</v>
      </c>
      <c r="N745" t="s">
        <v>162</v>
      </c>
      <c r="O745" t="s">
        <v>213</v>
      </c>
      <c r="P745" t="s">
        <v>213</v>
      </c>
      <c r="Q745">
        <v>2025</v>
      </c>
      <c r="R745">
        <v>2</v>
      </c>
      <c r="S745" t="b">
        <v>0</v>
      </c>
      <c r="T745">
        <v>5884000</v>
      </c>
    </row>
    <row r="746" spans="1:20" x14ac:dyDescent="0.2">
      <c r="A746">
        <v>48</v>
      </c>
      <c r="B746" t="s">
        <v>151</v>
      </c>
      <c r="C746" t="s">
        <v>152</v>
      </c>
      <c r="D746" t="s">
        <v>153</v>
      </c>
      <c r="E746" t="s">
        <v>154</v>
      </c>
      <c r="F746" t="s">
        <v>155</v>
      </c>
      <c r="G746" t="s">
        <v>156</v>
      </c>
      <c r="H746" t="s">
        <v>191</v>
      </c>
      <c r="I746" t="s">
        <v>167</v>
      </c>
      <c r="J746" t="s">
        <v>192</v>
      </c>
      <c r="K746" t="s">
        <v>160</v>
      </c>
      <c r="L746">
        <v>1</v>
      </c>
      <c r="M746" t="s">
        <v>189</v>
      </c>
      <c r="N746" t="s">
        <v>162</v>
      </c>
      <c r="O746" t="s">
        <v>213</v>
      </c>
      <c r="P746" t="s">
        <v>213</v>
      </c>
      <c r="Q746">
        <v>2025</v>
      </c>
      <c r="R746">
        <v>2</v>
      </c>
      <c r="S746" t="b">
        <v>0</v>
      </c>
      <c r="T746">
        <v>2814000</v>
      </c>
    </row>
    <row r="747" spans="1:20" x14ac:dyDescent="0.2">
      <c r="A747">
        <v>49</v>
      </c>
      <c r="B747" t="s">
        <v>151</v>
      </c>
      <c r="C747" t="s">
        <v>152</v>
      </c>
      <c r="D747" t="s">
        <v>153</v>
      </c>
      <c r="E747" t="s">
        <v>154</v>
      </c>
      <c r="F747" t="s">
        <v>155</v>
      </c>
      <c r="G747" t="s">
        <v>156</v>
      </c>
      <c r="H747" t="s">
        <v>191</v>
      </c>
      <c r="I747" t="s">
        <v>168</v>
      </c>
      <c r="J747" t="s">
        <v>192</v>
      </c>
      <c r="K747" t="s">
        <v>160</v>
      </c>
      <c r="L747">
        <v>1</v>
      </c>
      <c r="M747" t="s">
        <v>189</v>
      </c>
      <c r="N747" t="s">
        <v>162</v>
      </c>
      <c r="O747" t="s">
        <v>213</v>
      </c>
      <c r="P747" t="s">
        <v>213</v>
      </c>
      <c r="Q747">
        <v>2025</v>
      </c>
      <c r="R747">
        <v>2</v>
      </c>
      <c r="S747" t="b">
        <v>0</v>
      </c>
      <c r="T747">
        <v>733000</v>
      </c>
    </row>
    <row r="748" spans="1:20" x14ac:dyDescent="0.2">
      <c r="A748">
        <v>50</v>
      </c>
      <c r="B748" t="s">
        <v>151</v>
      </c>
      <c r="C748" t="s">
        <v>152</v>
      </c>
      <c r="D748" t="s">
        <v>153</v>
      </c>
      <c r="E748" t="s">
        <v>154</v>
      </c>
      <c r="F748" t="s">
        <v>155</v>
      </c>
      <c r="G748" t="s">
        <v>156</v>
      </c>
      <c r="H748" t="s">
        <v>193</v>
      </c>
      <c r="I748" t="s">
        <v>169</v>
      </c>
      <c r="J748" t="s">
        <v>192</v>
      </c>
      <c r="K748" t="s">
        <v>160</v>
      </c>
      <c r="L748">
        <v>1</v>
      </c>
      <c r="M748" t="s">
        <v>189</v>
      </c>
      <c r="N748" t="s">
        <v>162</v>
      </c>
      <c r="O748" t="s">
        <v>213</v>
      </c>
      <c r="P748" t="s">
        <v>213</v>
      </c>
      <c r="Q748">
        <v>2025</v>
      </c>
      <c r="R748">
        <v>2</v>
      </c>
      <c r="S748" t="b">
        <v>0</v>
      </c>
      <c r="T748">
        <v>4528000</v>
      </c>
    </row>
    <row r="749" spans="1:20" x14ac:dyDescent="0.2">
      <c r="A749">
        <v>51</v>
      </c>
      <c r="B749" t="s">
        <v>151</v>
      </c>
      <c r="C749" t="s">
        <v>152</v>
      </c>
      <c r="D749" t="s">
        <v>153</v>
      </c>
      <c r="E749" t="s">
        <v>154</v>
      </c>
      <c r="F749" t="s">
        <v>155</v>
      </c>
      <c r="G749" t="s">
        <v>156</v>
      </c>
      <c r="H749" t="s">
        <v>194</v>
      </c>
      <c r="I749" t="s">
        <v>158</v>
      </c>
      <c r="J749" t="s">
        <v>195</v>
      </c>
      <c r="K749" t="s">
        <v>160</v>
      </c>
      <c r="L749">
        <v>1</v>
      </c>
      <c r="M749" t="s">
        <v>189</v>
      </c>
      <c r="N749" t="s">
        <v>162</v>
      </c>
      <c r="O749" t="s">
        <v>213</v>
      </c>
      <c r="P749" t="s">
        <v>213</v>
      </c>
      <c r="Q749">
        <v>2025</v>
      </c>
      <c r="R749">
        <v>2</v>
      </c>
      <c r="S749" t="b">
        <v>0</v>
      </c>
      <c r="T749">
        <v>0</v>
      </c>
    </row>
    <row r="750" spans="1:20" x14ac:dyDescent="0.2">
      <c r="A750">
        <v>52</v>
      </c>
      <c r="B750" t="s">
        <v>151</v>
      </c>
      <c r="C750" t="s">
        <v>152</v>
      </c>
      <c r="D750" t="s">
        <v>153</v>
      </c>
      <c r="E750" t="s">
        <v>154</v>
      </c>
      <c r="F750" t="s">
        <v>155</v>
      </c>
      <c r="G750" t="s">
        <v>156</v>
      </c>
      <c r="H750" t="s">
        <v>194</v>
      </c>
      <c r="I750" t="s">
        <v>165</v>
      </c>
      <c r="J750" t="s">
        <v>195</v>
      </c>
      <c r="K750" t="s">
        <v>160</v>
      </c>
      <c r="L750">
        <v>1</v>
      </c>
      <c r="M750" t="s">
        <v>189</v>
      </c>
      <c r="N750" t="s">
        <v>162</v>
      </c>
      <c r="O750" t="s">
        <v>213</v>
      </c>
      <c r="P750" t="s">
        <v>213</v>
      </c>
      <c r="Q750">
        <v>2025</v>
      </c>
      <c r="R750">
        <v>2</v>
      </c>
      <c r="S750" t="b">
        <v>0</v>
      </c>
      <c r="T750">
        <v>303000</v>
      </c>
    </row>
    <row r="751" spans="1:20" x14ac:dyDescent="0.2">
      <c r="A751">
        <v>53</v>
      </c>
      <c r="B751" t="s">
        <v>151</v>
      </c>
      <c r="C751" t="s">
        <v>152</v>
      </c>
      <c r="D751" t="s">
        <v>153</v>
      </c>
      <c r="E751" t="s">
        <v>154</v>
      </c>
      <c r="F751" t="s">
        <v>155</v>
      </c>
      <c r="G751" t="s">
        <v>156</v>
      </c>
      <c r="H751" t="s">
        <v>194</v>
      </c>
      <c r="I751" t="s">
        <v>166</v>
      </c>
      <c r="J751" t="s">
        <v>195</v>
      </c>
      <c r="K751" t="s">
        <v>160</v>
      </c>
      <c r="L751">
        <v>1</v>
      </c>
      <c r="M751" t="s">
        <v>189</v>
      </c>
      <c r="N751" t="s">
        <v>162</v>
      </c>
      <c r="O751" t="s">
        <v>213</v>
      </c>
      <c r="P751" t="s">
        <v>213</v>
      </c>
      <c r="Q751">
        <v>2025</v>
      </c>
      <c r="R751">
        <v>2</v>
      </c>
      <c r="S751" t="b">
        <v>0</v>
      </c>
      <c r="T751">
        <v>4552000</v>
      </c>
    </row>
    <row r="752" spans="1:20" x14ac:dyDescent="0.2">
      <c r="A752">
        <v>54</v>
      </c>
      <c r="B752" t="s">
        <v>151</v>
      </c>
      <c r="C752" t="s">
        <v>152</v>
      </c>
      <c r="D752" t="s">
        <v>153</v>
      </c>
      <c r="E752" t="s">
        <v>154</v>
      </c>
      <c r="F752" t="s">
        <v>155</v>
      </c>
      <c r="G752" t="s">
        <v>156</v>
      </c>
      <c r="H752" t="s">
        <v>194</v>
      </c>
      <c r="I752" t="s">
        <v>167</v>
      </c>
      <c r="J752" t="s">
        <v>195</v>
      </c>
      <c r="K752" t="s">
        <v>160</v>
      </c>
      <c r="L752">
        <v>1</v>
      </c>
      <c r="M752" t="s">
        <v>189</v>
      </c>
      <c r="N752" t="s">
        <v>162</v>
      </c>
      <c r="O752" t="s">
        <v>213</v>
      </c>
      <c r="P752" t="s">
        <v>213</v>
      </c>
      <c r="Q752">
        <v>2025</v>
      </c>
      <c r="R752">
        <v>2</v>
      </c>
      <c r="S752" t="b">
        <v>0</v>
      </c>
      <c r="T752">
        <v>2158000</v>
      </c>
    </row>
    <row r="753" spans="1:20" x14ac:dyDescent="0.2">
      <c r="A753">
        <v>55</v>
      </c>
      <c r="B753" t="s">
        <v>151</v>
      </c>
      <c r="C753" t="s">
        <v>152</v>
      </c>
      <c r="D753" t="s">
        <v>153</v>
      </c>
      <c r="E753" t="s">
        <v>154</v>
      </c>
      <c r="F753" t="s">
        <v>155</v>
      </c>
      <c r="G753" t="s">
        <v>156</v>
      </c>
      <c r="H753" t="s">
        <v>194</v>
      </c>
      <c r="I753" t="s">
        <v>168</v>
      </c>
      <c r="J753" t="s">
        <v>195</v>
      </c>
      <c r="K753" t="s">
        <v>160</v>
      </c>
      <c r="L753">
        <v>1</v>
      </c>
      <c r="M753" t="s">
        <v>189</v>
      </c>
      <c r="N753" t="s">
        <v>162</v>
      </c>
      <c r="O753" t="s">
        <v>213</v>
      </c>
      <c r="P753" t="s">
        <v>213</v>
      </c>
      <c r="Q753">
        <v>2025</v>
      </c>
      <c r="R753">
        <v>2</v>
      </c>
      <c r="S753" t="b">
        <v>0</v>
      </c>
      <c r="T753">
        <v>1249000</v>
      </c>
    </row>
    <row r="754" spans="1:20" x14ac:dyDescent="0.2">
      <c r="A754">
        <v>56</v>
      </c>
      <c r="B754" t="s">
        <v>151</v>
      </c>
      <c r="C754" t="s">
        <v>152</v>
      </c>
      <c r="D754" t="s">
        <v>153</v>
      </c>
      <c r="E754" t="s">
        <v>154</v>
      </c>
      <c r="F754" t="s">
        <v>155</v>
      </c>
      <c r="G754" t="s">
        <v>156</v>
      </c>
      <c r="H754" t="s">
        <v>196</v>
      </c>
      <c r="I754" t="s">
        <v>169</v>
      </c>
      <c r="J754" t="s">
        <v>195</v>
      </c>
      <c r="K754" t="s">
        <v>160</v>
      </c>
      <c r="L754">
        <v>1</v>
      </c>
      <c r="M754" t="s">
        <v>189</v>
      </c>
      <c r="N754" t="s">
        <v>162</v>
      </c>
      <c r="O754" t="s">
        <v>213</v>
      </c>
      <c r="P754" t="s">
        <v>213</v>
      </c>
      <c r="Q754">
        <v>2025</v>
      </c>
      <c r="R754">
        <v>2</v>
      </c>
      <c r="S754" t="b">
        <v>0</v>
      </c>
      <c r="T754">
        <v>25016000</v>
      </c>
    </row>
    <row r="755" spans="1:20" x14ac:dyDescent="0.2">
      <c r="A755">
        <v>57</v>
      </c>
      <c r="B755" t="s">
        <v>151</v>
      </c>
      <c r="C755" t="s">
        <v>152</v>
      </c>
      <c r="D755" t="s">
        <v>153</v>
      </c>
      <c r="E755" t="s">
        <v>154</v>
      </c>
      <c r="F755" t="s">
        <v>155</v>
      </c>
      <c r="G755" t="s">
        <v>156</v>
      </c>
      <c r="H755" t="s">
        <v>197</v>
      </c>
      <c r="I755" t="s">
        <v>158</v>
      </c>
      <c r="J755" t="s">
        <v>198</v>
      </c>
      <c r="K755" t="s">
        <v>160</v>
      </c>
      <c r="L755">
        <v>1</v>
      </c>
      <c r="M755" t="s">
        <v>189</v>
      </c>
      <c r="N755" t="s">
        <v>162</v>
      </c>
      <c r="O755" t="s">
        <v>213</v>
      </c>
      <c r="P755" t="s">
        <v>213</v>
      </c>
      <c r="Q755">
        <v>2025</v>
      </c>
      <c r="R755">
        <v>2</v>
      </c>
      <c r="S755" t="b">
        <v>0</v>
      </c>
      <c r="T755">
        <v>8265000</v>
      </c>
    </row>
    <row r="756" spans="1:20" x14ac:dyDescent="0.2">
      <c r="A756">
        <v>58</v>
      </c>
      <c r="B756" t="s">
        <v>151</v>
      </c>
      <c r="C756" t="s">
        <v>152</v>
      </c>
      <c r="D756" t="s">
        <v>153</v>
      </c>
      <c r="E756" t="s">
        <v>154</v>
      </c>
      <c r="F756" t="s">
        <v>155</v>
      </c>
      <c r="G756" t="s">
        <v>156</v>
      </c>
      <c r="H756" t="s">
        <v>197</v>
      </c>
      <c r="I756" t="s">
        <v>165</v>
      </c>
      <c r="J756" t="s">
        <v>198</v>
      </c>
      <c r="K756" t="s">
        <v>160</v>
      </c>
      <c r="L756">
        <v>1</v>
      </c>
      <c r="M756" t="s">
        <v>189</v>
      </c>
      <c r="N756" t="s">
        <v>162</v>
      </c>
      <c r="O756" t="s">
        <v>213</v>
      </c>
      <c r="P756" t="s">
        <v>213</v>
      </c>
      <c r="Q756">
        <v>2025</v>
      </c>
      <c r="R756">
        <v>2</v>
      </c>
      <c r="S756" t="b">
        <v>0</v>
      </c>
      <c r="T756">
        <v>20820000</v>
      </c>
    </row>
    <row r="757" spans="1:20" x14ac:dyDescent="0.2">
      <c r="A757">
        <v>59</v>
      </c>
      <c r="B757" t="s">
        <v>151</v>
      </c>
      <c r="C757" t="s">
        <v>152</v>
      </c>
      <c r="D757" t="s">
        <v>153</v>
      </c>
      <c r="E757" t="s">
        <v>154</v>
      </c>
      <c r="F757" t="s">
        <v>155</v>
      </c>
      <c r="G757" t="s">
        <v>156</v>
      </c>
      <c r="H757" t="s">
        <v>197</v>
      </c>
      <c r="I757" t="s">
        <v>166</v>
      </c>
      <c r="J757" t="s">
        <v>198</v>
      </c>
      <c r="K757" t="s">
        <v>160</v>
      </c>
      <c r="L757">
        <v>1</v>
      </c>
      <c r="M757" t="s">
        <v>189</v>
      </c>
      <c r="N757" t="s">
        <v>162</v>
      </c>
      <c r="O757" t="s">
        <v>213</v>
      </c>
      <c r="P757" t="s">
        <v>213</v>
      </c>
      <c r="Q757">
        <v>2025</v>
      </c>
      <c r="R757">
        <v>2</v>
      </c>
      <c r="S757" t="b">
        <v>0</v>
      </c>
      <c r="T757">
        <v>51136000</v>
      </c>
    </row>
    <row r="758" spans="1:20" x14ac:dyDescent="0.2">
      <c r="A758">
        <v>60</v>
      </c>
      <c r="B758" t="s">
        <v>151</v>
      </c>
      <c r="C758" t="s">
        <v>152</v>
      </c>
      <c r="D758" t="s">
        <v>153</v>
      </c>
      <c r="E758" t="s">
        <v>154</v>
      </c>
      <c r="F758" t="s">
        <v>155</v>
      </c>
      <c r="G758" t="s">
        <v>156</v>
      </c>
      <c r="H758" t="s">
        <v>197</v>
      </c>
      <c r="I758" t="s">
        <v>167</v>
      </c>
      <c r="J758" t="s">
        <v>198</v>
      </c>
      <c r="K758" t="s">
        <v>160</v>
      </c>
      <c r="L758">
        <v>1</v>
      </c>
      <c r="M758" t="s">
        <v>189</v>
      </c>
      <c r="N758" t="s">
        <v>162</v>
      </c>
      <c r="O758" t="s">
        <v>213</v>
      </c>
      <c r="P758" t="s">
        <v>213</v>
      </c>
      <c r="Q758">
        <v>2025</v>
      </c>
      <c r="R758">
        <v>2</v>
      </c>
      <c r="S758" t="b">
        <v>0</v>
      </c>
      <c r="T758">
        <v>24587000</v>
      </c>
    </row>
    <row r="759" spans="1:20" x14ac:dyDescent="0.2">
      <c r="A759">
        <v>61</v>
      </c>
      <c r="B759" t="s">
        <v>151</v>
      </c>
      <c r="C759" t="s">
        <v>152</v>
      </c>
      <c r="D759" t="s">
        <v>153</v>
      </c>
      <c r="E759" t="s">
        <v>154</v>
      </c>
      <c r="F759" t="s">
        <v>155</v>
      </c>
      <c r="G759" t="s">
        <v>156</v>
      </c>
      <c r="H759" t="s">
        <v>197</v>
      </c>
      <c r="I759" t="s">
        <v>168</v>
      </c>
      <c r="J759" t="s">
        <v>198</v>
      </c>
      <c r="K759" t="s">
        <v>160</v>
      </c>
      <c r="L759">
        <v>1</v>
      </c>
      <c r="M759" t="s">
        <v>189</v>
      </c>
      <c r="N759" t="s">
        <v>162</v>
      </c>
      <c r="O759" t="s">
        <v>213</v>
      </c>
      <c r="P759" t="s">
        <v>213</v>
      </c>
      <c r="Q759">
        <v>2025</v>
      </c>
      <c r="R759">
        <v>2</v>
      </c>
      <c r="S759" t="b">
        <v>0</v>
      </c>
      <c r="T759">
        <v>8706000</v>
      </c>
    </row>
    <row r="760" spans="1:20" x14ac:dyDescent="0.2">
      <c r="A760">
        <v>62</v>
      </c>
      <c r="B760" t="s">
        <v>151</v>
      </c>
      <c r="C760" t="s">
        <v>152</v>
      </c>
      <c r="D760" t="s">
        <v>153</v>
      </c>
      <c r="E760" t="s">
        <v>154</v>
      </c>
      <c r="F760" t="s">
        <v>155</v>
      </c>
      <c r="G760" t="s">
        <v>156</v>
      </c>
      <c r="H760" t="s">
        <v>197</v>
      </c>
      <c r="I760" t="s">
        <v>169</v>
      </c>
      <c r="J760" t="s">
        <v>198</v>
      </c>
      <c r="K760" t="s">
        <v>160</v>
      </c>
      <c r="L760">
        <v>1</v>
      </c>
      <c r="M760" t="s">
        <v>189</v>
      </c>
      <c r="N760" t="s">
        <v>162</v>
      </c>
      <c r="O760" t="s">
        <v>213</v>
      </c>
      <c r="P760" t="s">
        <v>213</v>
      </c>
      <c r="Q760">
        <v>2025</v>
      </c>
      <c r="R760">
        <v>2</v>
      </c>
      <c r="S760" t="b">
        <v>0</v>
      </c>
      <c r="T760">
        <v>94618000</v>
      </c>
    </row>
    <row r="761" spans="1:20" x14ac:dyDescent="0.2">
      <c r="A761">
        <v>63</v>
      </c>
      <c r="B761" t="s">
        <v>151</v>
      </c>
      <c r="C761" t="s">
        <v>152</v>
      </c>
      <c r="D761" t="s">
        <v>153</v>
      </c>
      <c r="E761" t="s">
        <v>154</v>
      </c>
      <c r="F761" t="s">
        <v>155</v>
      </c>
      <c r="G761" t="s">
        <v>156</v>
      </c>
      <c r="H761" t="s">
        <v>201</v>
      </c>
      <c r="I761" t="s">
        <v>169</v>
      </c>
      <c r="J761" t="s">
        <v>202</v>
      </c>
      <c r="K761" t="s">
        <v>160</v>
      </c>
      <c r="L761">
        <v>1</v>
      </c>
      <c r="M761" t="s">
        <v>203</v>
      </c>
      <c r="N761" t="s">
        <v>162</v>
      </c>
      <c r="O761" t="s">
        <v>213</v>
      </c>
      <c r="P761" t="s">
        <v>213</v>
      </c>
      <c r="Q761">
        <v>2025</v>
      </c>
      <c r="R761">
        <v>2</v>
      </c>
      <c r="S761" t="b">
        <v>0</v>
      </c>
      <c r="T761">
        <v>10174179</v>
      </c>
    </row>
    <row r="762" spans="1:20" x14ac:dyDescent="0.2">
      <c r="A762">
        <v>64</v>
      </c>
      <c r="B762" t="s">
        <v>151</v>
      </c>
      <c r="C762" t="s">
        <v>152</v>
      </c>
      <c r="D762" t="s">
        <v>153</v>
      </c>
      <c r="E762" t="s">
        <v>154</v>
      </c>
      <c r="F762" t="s">
        <v>155</v>
      </c>
      <c r="G762" t="s">
        <v>156</v>
      </c>
      <c r="H762" t="s">
        <v>204</v>
      </c>
      <c r="I762" t="s">
        <v>169</v>
      </c>
      <c r="J762" t="s">
        <v>205</v>
      </c>
      <c r="K762" t="s">
        <v>160</v>
      </c>
      <c r="L762">
        <v>1</v>
      </c>
      <c r="M762" t="s">
        <v>203</v>
      </c>
      <c r="N762" t="s">
        <v>162</v>
      </c>
      <c r="O762" t="s">
        <v>213</v>
      </c>
      <c r="P762" t="s">
        <v>213</v>
      </c>
      <c r="Q762">
        <v>2025</v>
      </c>
      <c r="R762">
        <v>2</v>
      </c>
      <c r="S762" t="b">
        <v>0</v>
      </c>
      <c r="T762">
        <v>0</v>
      </c>
    </row>
    <row r="763" spans="1:20" x14ac:dyDescent="0.2">
      <c r="A763">
        <v>65</v>
      </c>
      <c r="B763" t="s">
        <v>151</v>
      </c>
      <c r="C763" t="s">
        <v>152</v>
      </c>
      <c r="D763" t="s">
        <v>153</v>
      </c>
      <c r="E763" t="s">
        <v>154</v>
      </c>
      <c r="F763" t="s">
        <v>155</v>
      </c>
      <c r="G763" t="s">
        <v>156</v>
      </c>
      <c r="H763" t="s">
        <v>206</v>
      </c>
      <c r="I763" t="s">
        <v>169</v>
      </c>
      <c r="J763" t="s">
        <v>207</v>
      </c>
      <c r="K763" t="s">
        <v>160</v>
      </c>
      <c r="L763">
        <v>1</v>
      </c>
      <c r="M763" t="s">
        <v>208</v>
      </c>
      <c r="N763" t="s">
        <v>209</v>
      </c>
      <c r="O763" t="s">
        <v>213</v>
      </c>
      <c r="P763" t="s">
        <v>213</v>
      </c>
      <c r="Q763">
        <v>2025</v>
      </c>
      <c r="R763">
        <v>2</v>
      </c>
      <c r="S763" t="b">
        <v>0</v>
      </c>
      <c r="T763">
        <v>153109</v>
      </c>
    </row>
    <row r="764" spans="1:20" x14ac:dyDescent="0.2">
      <c r="A764">
        <v>1</v>
      </c>
      <c r="B764" t="s">
        <v>151</v>
      </c>
      <c r="C764" t="s">
        <v>152</v>
      </c>
      <c r="D764" t="s">
        <v>153</v>
      </c>
      <c r="E764" t="s">
        <v>154</v>
      </c>
      <c r="F764" t="s">
        <v>155</v>
      </c>
      <c r="G764" t="s">
        <v>156</v>
      </c>
      <c r="H764" t="s">
        <v>157</v>
      </c>
      <c r="I764" t="s">
        <v>158</v>
      </c>
      <c r="J764" t="s">
        <v>159</v>
      </c>
      <c r="K764" t="s">
        <v>160</v>
      </c>
      <c r="L764">
        <v>1</v>
      </c>
      <c r="M764" t="s">
        <v>161</v>
      </c>
      <c r="N764" t="s">
        <v>162</v>
      </c>
      <c r="O764" t="s">
        <v>214</v>
      </c>
      <c r="P764" t="s">
        <v>215</v>
      </c>
      <c r="Q764">
        <v>2025</v>
      </c>
      <c r="R764">
        <v>2</v>
      </c>
      <c r="S764" t="b">
        <v>0</v>
      </c>
      <c r="T764">
        <v>1763</v>
      </c>
    </row>
    <row r="765" spans="1:20" x14ac:dyDescent="0.2">
      <c r="A765">
        <v>2</v>
      </c>
      <c r="B765" t="s">
        <v>151</v>
      </c>
      <c r="C765" t="s">
        <v>152</v>
      </c>
      <c r="D765" t="s">
        <v>153</v>
      </c>
      <c r="E765" t="s">
        <v>154</v>
      </c>
      <c r="F765" t="s">
        <v>155</v>
      </c>
      <c r="G765" t="s">
        <v>156</v>
      </c>
      <c r="H765" t="s">
        <v>157</v>
      </c>
      <c r="I765" t="s">
        <v>165</v>
      </c>
      <c r="J765" t="s">
        <v>159</v>
      </c>
      <c r="K765" t="s">
        <v>160</v>
      </c>
      <c r="L765">
        <v>1</v>
      </c>
      <c r="M765" t="s">
        <v>161</v>
      </c>
      <c r="N765" t="s">
        <v>162</v>
      </c>
      <c r="O765" t="s">
        <v>214</v>
      </c>
      <c r="P765" t="s">
        <v>215</v>
      </c>
      <c r="Q765">
        <v>2025</v>
      </c>
      <c r="R765">
        <v>2</v>
      </c>
      <c r="S765" t="b">
        <v>0</v>
      </c>
      <c r="T765">
        <v>1689</v>
      </c>
    </row>
    <row r="766" spans="1:20" x14ac:dyDescent="0.2">
      <c r="A766">
        <v>3</v>
      </c>
      <c r="B766" t="s">
        <v>151</v>
      </c>
      <c r="C766" t="s">
        <v>152</v>
      </c>
      <c r="D766" t="s">
        <v>153</v>
      </c>
      <c r="E766" t="s">
        <v>154</v>
      </c>
      <c r="F766" t="s">
        <v>155</v>
      </c>
      <c r="G766" t="s">
        <v>156</v>
      </c>
      <c r="H766" t="s">
        <v>157</v>
      </c>
      <c r="I766" t="s">
        <v>166</v>
      </c>
      <c r="J766" t="s">
        <v>159</v>
      </c>
      <c r="K766" t="s">
        <v>160</v>
      </c>
      <c r="L766">
        <v>1</v>
      </c>
      <c r="M766" t="s">
        <v>161</v>
      </c>
      <c r="N766" t="s">
        <v>162</v>
      </c>
      <c r="O766" t="s">
        <v>214</v>
      </c>
      <c r="P766" t="s">
        <v>215</v>
      </c>
      <c r="Q766">
        <v>2025</v>
      </c>
      <c r="R766">
        <v>2</v>
      </c>
      <c r="S766" t="b">
        <v>0</v>
      </c>
      <c r="T766">
        <v>4492</v>
      </c>
    </row>
    <row r="767" spans="1:20" x14ac:dyDescent="0.2">
      <c r="A767">
        <v>4</v>
      </c>
      <c r="B767" t="s">
        <v>151</v>
      </c>
      <c r="C767" t="s">
        <v>152</v>
      </c>
      <c r="D767" t="s">
        <v>153</v>
      </c>
      <c r="E767" t="s">
        <v>154</v>
      </c>
      <c r="F767" t="s">
        <v>155</v>
      </c>
      <c r="G767" t="s">
        <v>156</v>
      </c>
      <c r="H767" t="s">
        <v>157</v>
      </c>
      <c r="I767" t="s">
        <v>167</v>
      </c>
      <c r="J767" t="s">
        <v>159</v>
      </c>
      <c r="K767" t="s">
        <v>160</v>
      </c>
      <c r="L767">
        <v>1</v>
      </c>
      <c r="M767" t="s">
        <v>161</v>
      </c>
      <c r="N767" t="s">
        <v>162</v>
      </c>
      <c r="O767" t="s">
        <v>214</v>
      </c>
      <c r="P767" t="s">
        <v>215</v>
      </c>
      <c r="Q767">
        <v>2025</v>
      </c>
      <c r="R767">
        <v>2</v>
      </c>
      <c r="S767" t="b">
        <v>0</v>
      </c>
      <c r="T767">
        <v>2775</v>
      </c>
    </row>
    <row r="768" spans="1:20" x14ac:dyDescent="0.2">
      <c r="A768">
        <v>5</v>
      </c>
      <c r="B768" t="s">
        <v>151</v>
      </c>
      <c r="C768" t="s">
        <v>152</v>
      </c>
      <c r="D768" t="s">
        <v>153</v>
      </c>
      <c r="E768" t="s">
        <v>154</v>
      </c>
      <c r="F768" t="s">
        <v>155</v>
      </c>
      <c r="G768" t="s">
        <v>156</v>
      </c>
      <c r="H768" t="s">
        <v>157</v>
      </c>
      <c r="I768" t="s">
        <v>168</v>
      </c>
      <c r="J768" t="s">
        <v>159</v>
      </c>
      <c r="K768" t="s">
        <v>160</v>
      </c>
      <c r="L768">
        <v>1</v>
      </c>
      <c r="M768" t="s">
        <v>161</v>
      </c>
      <c r="N768" t="s">
        <v>162</v>
      </c>
      <c r="O768" t="s">
        <v>214</v>
      </c>
      <c r="P768" t="s">
        <v>215</v>
      </c>
      <c r="Q768">
        <v>2025</v>
      </c>
      <c r="R768">
        <v>2</v>
      </c>
      <c r="S768" t="b">
        <v>0</v>
      </c>
      <c r="T768">
        <v>793</v>
      </c>
    </row>
    <row r="769" spans="1:20" x14ac:dyDescent="0.2">
      <c r="A769">
        <v>6</v>
      </c>
      <c r="B769" t="s">
        <v>151</v>
      </c>
      <c r="C769" t="s">
        <v>152</v>
      </c>
      <c r="D769" t="s">
        <v>153</v>
      </c>
      <c r="E769" t="s">
        <v>154</v>
      </c>
      <c r="F769" t="s">
        <v>155</v>
      </c>
      <c r="G769" t="s">
        <v>156</v>
      </c>
      <c r="H769" t="s">
        <v>157</v>
      </c>
      <c r="I769" t="s">
        <v>169</v>
      </c>
      <c r="J769" t="s">
        <v>159</v>
      </c>
      <c r="K769" t="s">
        <v>160</v>
      </c>
      <c r="L769">
        <v>1</v>
      </c>
      <c r="M769" t="s">
        <v>161</v>
      </c>
      <c r="N769" t="s">
        <v>162</v>
      </c>
      <c r="O769" t="s">
        <v>214</v>
      </c>
      <c r="P769" t="s">
        <v>215</v>
      </c>
      <c r="Q769">
        <v>2025</v>
      </c>
      <c r="R769">
        <v>2</v>
      </c>
      <c r="S769" t="b">
        <v>0</v>
      </c>
      <c r="T769">
        <v>7922</v>
      </c>
    </row>
    <row r="770" spans="1:20" x14ac:dyDescent="0.2">
      <c r="A770">
        <v>7</v>
      </c>
      <c r="B770" t="s">
        <v>151</v>
      </c>
      <c r="C770" t="s">
        <v>152</v>
      </c>
      <c r="D770" t="s">
        <v>153</v>
      </c>
      <c r="E770" t="s">
        <v>154</v>
      </c>
      <c r="F770" t="s">
        <v>155</v>
      </c>
      <c r="G770" t="s">
        <v>156</v>
      </c>
      <c r="H770" t="s">
        <v>170</v>
      </c>
      <c r="I770" t="s">
        <v>158</v>
      </c>
      <c r="J770" t="s">
        <v>171</v>
      </c>
      <c r="K770" t="s">
        <v>160</v>
      </c>
      <c r="L770">
        <v>1</v>
      </c>
      <c r="M770" t="s">
        <v>161</v>
      </c>
      <c r="N770" t="s">
        <v>162</v>
      </c>
      <c r="O770" t="s">
        <v>214</v>
      </c>
      <c r="P770" t="s">
        <v>215</v>
      </c>
      <c r="Q770">
        <v>2025</v>
      </c>
      <c r="R770">
        <v>2</v>
      </c>
      <c r="S770" t="b">
        <v>0</v>
      </c>
      <c r="T770">
        <v>1769</v>
      </c>
    </row>
    <row r="771" spans="1:20" x14ac:dyDescent="0.2">
      <c r="A771">
        <v>8</v>
      </c>
      <c r="B771" t="s">
        <v>151</v>
      </c>
      <c r="C771" t="s">
        <v>152</v>
      </c>
      <c r="D771" t="s">
        <v>153</v>
      </c>
      <c r="E771" t="s">
        <v>154</v>
      </c>
      <c r="F771" t="s">
        <v>155</v>
      </c>
      <c r="G771" t="s">
        <v>156</v>
      </c>
      <c r="H771" t="s">
        <v>170</v>
      </c>
      <c r="I771" t="s">
        <v>165</v>
      </c>
      <c r="J771" t="s">
        <v>171</v>
      </c>
      <c r="K771" t="s">
        <v>160</v>
      </c>
      <c r="L771">
        <v>1</v>
      </c>
      <c r="M771" t="s">
        <v>161</v>
      </c>
      <c r="N771" t="s">
        <v>162</v>
      </c>
      <c r="O771" t="s">
        <v>214</v>
      </c>
      <c r="P771" t="s">
        <v>215</v>
      </c>
      <c r="Q771">
        <v>2025</v>
      </c>
      <c r="R771">
        <v>2</v>
      </c>
      <c r="S771" t="b">
        <v>0</v>
      </c>
      <c r="T771">
        <v>1706</v>
      </c>
    </row>
    <row r="772" spans="1:20" x14ac:dyDescent="0.2">
      <c r="A772">
        <v>9</v>
      </c>
      <c r="B772" t="s">
        <v>151</v>
      </c>
      <c r="C772" t="s">
        <v>152</v>
      </c>
      <c r="D772" t="s">
        <v>153</v>
      </c>
      <c r="E772" t="s">
        <v>154</v>
      </c>
      <c r="F772" t="s">
        <v>155</v>
      </c>
      <c r="G772" t="s">
        <v>156</v>
      </c>
      <c r="H772" t="s">
        <v>170</v>
      </c>
      <c r="I772" t="s">
        <v>166</v>
      </c>
      <c r="J772" t="s">
        <v>171</v>
      </c>
      <c r="K772" t="s">
        <v>160</v>
      </c>
      <c r="L772">
        <v>1</v>
      </c>
      <c r="M772" t="s">
        <v>161</v>
      </c>
      <c r="N772" t="s">
        <v>162</v>
      </c>
      <c r="O772" t="s">
        <v>214</v>
      </c>
      <c r="P772" t="s">
        <v>215</v>
      </c>
      <c r="Q772">
        <v>2025</v>
      </c>
      <c r="R772">
        <v>2</v>
      </c>
      <c r="S772" t="b">
        <v>0</v>
      </c>
      <c r="T772">
        <v>4510</v>
      </c>
    </row>
    <row r="773" spans="1:20" x14ac:dyDescent="0.2">
      <c r="A773">
        <v>10</v>
      </c>
      <c r="B773" t="s">
        <v>151</v>
      </c>
      <c r="C773" t="s">
        <v>152</v>
      </c>
      <c r="D773" t="s">
        <v>153</v>
      </c>
      <c r="E773" t="s">
        <v>154</v>
      </c>
      <c r="F773" t="s">
        <v>155</v>
      </c>
      <c r="G773" t="s">
        <v>156</v>
      </c>
      <c r="H773" t="s">
        <v>170</v>
      </c>
      <c r="I773" t="s">
        <v>167</v>
      </c>
      <c r="J773" t="s">
        <v>171</v>
      </c>
      <c r="K773" t="s">
        <v>160</v>
      </c>
      <c r="L773">
        <v>1</v>
      </c>
      <c r="M773" t="s">
        <v>161</v>
      </c>
      <c r="N773" t="s">
        <v>162</v>
      </c>
      <c r="O773" t="s">
        <v>214</v>
      </c>
      <c r="P773" t="s">
        <v>215</v>
      </c>
      <c r="Q773">
        <v>2025</v>
      </c>
      <c r="R773">
        <v>2</v>
      </c>
      <c r="S773" t="b">
        <v>0</v>
      </c>
      <c r="T773">
        <v>2804</v>
      </c>
    </row>
    <row r="774" spans="1:20" x14ac:dyDescent="0.2">
      <c r="A774">
        <v>11</v>
      </c>
      <c r="B774" t="s">
        <v>151</v>
      </c>
      <c r="C774" t="s">
        <v>152</v>
      </c>
      <c r="D774" t="s">
        <v>153</v>
      </c>
      <c r="E774" t="s">
        <v>154</v>
      </c>
      <c r="F774" t="s">
        <v>155</v>
      </c>
      <c r="G774" t="s">
        <v>156</v>
      </c>
      <c r="H774" t="s">
        <v>170</v>
      </c>
      <c r="I774" t="s">
        <v>168</v>
      </c>
      <c r="J774" t="s">
        <v>171</v>
      </c>
      <c r="K774" t="s">
        <v>160</v>
      </c>
      <c r="L774">
        <v>1</v>
      </c>
      <c r="M774" t="s">
        <v>161</v>
      </c>
      <c r="N774" t="s">
        <v>162</v>
      </c>
      <c r="O774" t="s">
        <v>214</v>
      </c>
      <c r="P774" t="s">
        <v>215</v>
      </c>
      <c r="Q774">
        <v>2025</v>
      </c>
      <c r="R774">
        <v>2</v>
      </c>
      <c r="S774" t="b">
        <v>0</v>
      </c>
      <c r="T774">
        <v>797</v>
      </c>
    </row>
    <row r="775" spans="1:20" x14ac:dyDescent="0.2">
      <c r="A775">
        <v>12</v>
      </c>
      <c r="B775" t="s">
        <v>151</v>
      </c>
      <c r="C775" t="s">
        <v>152</v>
      </c>
      <c r="D775" t="s">
        <v>153</v>
      </c>
      <c r="E775" t="s">
        <v>154</v>
      </c>
      <c r="F775" t="s">
        <v>155</v>
      </c>
      <c r="G775" t="s">
        <v>156</v>
      </c>
      <c r="H775" t="s">
        <v>170</v>
      </c>
      <c r="I775" t="s">
        <v>169</v>
      </c>
      <c r="J775" t="s">
        <v>171</v>
      </c>
      <c r="K775" t="s">
        <v>160</v>
      </c>
      <c r="L775">
        <v>1</v>
      </c>
      <c r="M775" t="s">
        <v>161</v>
      </c>
      <c r="N775" t="s">
        <v>162</v>
      </c>
      <c r="O775" t="s">
        <v>214</v>
      </c>
      <c r="P775" t="s">
        <v>215</v>
      </c>
      <c r="Q775">
        <v>2025</v>
      </c>
      <c r="R775">
        <v>2</v>
      </c>
      <c r="S775" t="b">
        <v>0</v>
      </c>
      <c r="T775">
        <v>8039</v>
      </c>
    </row>
    <row r="776" spans="1:20" x14ac:dyDescent="0.2">
      <c r="A776">
        <v>13</v>
      </c>
      <c r="B776" t="s">
        <v>151</v>
      </c>
      <c r="C776" t="s">
        <v>152</v>
      </c>
      <c r="D776" t="s">
        <v>153</v>
      </c>
      <c r="E776" t="s">
        <v>154</v>
      </c>
      <c r="F776" t="s">
        <v>155</v>
      </c>
      <c r="G776" t="s">
        <v>156</v>
      </c>
      <c r="H776" t="s">
        <v>172</v>
      </c>
      <c r="I776" t="s">
        <v>158</v>
      </c>
      <c r="J776" t="s">
        <v>173</v>
      </c>
      <c r="K776" t="s">
        <v>160</v>
      </c>
      <c r="L776">
        <v>1</v>
      </c>
      <c r="M776" t="s">
        <v>174</v>
      </c>
      <c r="N776" t="s">
        <v>162</v>
      </c>
      <c r="O776" t="s">
        <v>214</v>
      </c>
      <c r="P776" t="s">
        <v>215</v>
      </c>
      <c r="Q776">
        <v>2025</v>
      </c>
      <c r="R776">
        <v>2</v>
      </c>
      <c r="S776" t="b">
        <v>0</v>
      </c>
      <c r="T776">
        <v>923584</v>
      </c>
    </row>
    <row r="777" spans="1:20" x14ac:dyDescent="0.2">
      <c r="A777">
        <v>14</v>
      </c>
      <c r="B777" t="s">
        <v>151</v>
      </c>
      <c r="C777" t="s">
        <v>152</v>
      </c>
      <c r="D777" t="s">
        <v>153</v>
      </c>
      <c r="E777" t="s">
        <v>154</v>
      </c>
      <c r="F777" t="s">
        <v>155</v>
      </c>
      <c r="G777" t="s">
        <v>156</v>
      </c>
      <c r="H777" t="s">
        <v>172</v>
      </c>
      <c r="I777" t="s">
        <v>165</v>
      </c>
      <c r="J777" t="s">
        <v>173</v>
      </c>
      <c r="K777" t="s">
        <v>160</v>
      </c>
      <c r="L777">
        <v>1</v>
      </c>
      <c r="M777" t="s">
        <v>174</v>
      </c>
      <c r="N777" t="s">
        <v>162</v>
      </c>
      <c r="O777" t="s">
        <v>214</v>
      </c>
      <c r="P777" t="s">
        <v>215</v>
      </c>
      <c r="Q777">
        <v>2025</v>
      </c>
      <c r="R777">
        <v>2</v>
      </c>
      <c r="S777" t="b">
        <v>0</v>
      </c>
      <c r="T777">
        <v>882686</v>
      </c>
    </row>
    <row r="778" spans="1:20" x14ac:dyDescent="0.2">
      <c r="A778">
        <v>15</v>
      </c>
      <c r="B778" t="s">
        <v>151</v>
      </c>
      <c r="C778" t="s">
        <v>152</v>
      </c>
      <c r="D778" t="s">
        <v>153</v>
      </c>
      <c r="E778" t="s">
        <v>154</v>
      </c>
      <c r="F778" t="s">
        <v>155</v>
      </c>
      <c r="G778" t="s">
        <v>156</v>
      </c>
      <c r="H778" t="s">
        <v>172</v>
      </c>
      <c r="I778" t="s">
        <v>166</v>
      </c>
      <c r="J778" t="s">
        <v>173</v>
      </c>
      <c r="K778" t="s">
        <v>160</v>
      </c>
      <c r="L778">
        <v>1</v>
      </c>
      <c r="M778" t="s">
        <v>174</v>
      </c>
      <c r="N778" t="s">
        <v>162</v>
      </c>
      <c r="O778" t="s">
        <v>214</v>
      </c>
      <c r="P778" t="s">
        <v>215</v>
      </c>
      <c r="Q778">
        <v>2025</v>
      </c>
      <c r="R778">
        <v>2</v>
      </c>
      <c r="S778" t="b">
        <v>0</v>
      </c>
      <c r="T778">
        <v>2103915</v>
      </c>
    </row>
    <row r="779" spans="1:20" x14ac:dyDescent="0.2">
      <c r="A779">
        <v>16</v>
      </c>
      <c r="B779" t="s">
        <v>151</v>
      </c>
      <c r="C779" t="s">
        <v>152</v>
      </c>
      <c r="D779" t="s">
        <v>153</v>
      </c>
      <c r="E779" t="s">
        <v>154</v>
      </c>
      <c r="F779" t="s">
        <v>155</v>
      </c>
      <c r="G779" t="s">
        <v>156</v>
      </c>
      <c r="H779" t="s">
        <v>172</v>
      </c>
      <c r="I779" t="s">
        <v>167</v>
      </c>
      <c r="J779" t="s">
        <v>173</v>
      </c>
      <c r="K779" t="s">
        <v>160</v>
      </c>
      <c r="L779">
        <v>1</v>
      </c>
      <c r="M779" t="s">
        <v>174</v>
      </c>
      <c r="N779" t="s">
        <v>162</v>
      </c>
      <c r="O779" t="s">
        <v>214</v>
      </c>
      <c r="P779" t="s">
        <v>215</v>
      </c>
      <c r="Q779">
        <v>2025</v>
      </c>
      <c r="R779">
        <v>2</v>
      </c>
      <c r="S779" t="b">
        <v>0</v>
      </c>
      <c r="T779">
        <v>1299066</v>
      </c>
    </row>
    <row r="780" spans="1:20" x14ac:dyDescent="0.2">
      <c r="A780">
        <v>17</v>
      </c>
      <c r="B780" t="s">
        <v>151</v>
      </c>
      <c r="C780" t="s">
        <v>152</v>
      </c>
      <c r="D780" t="s">
        <v>153</v>
      </c>
      <c r="E780" t="s">
        <v>154</v>
      </c>
      <c r="F780" t="s">
        <v>155</v>
      </c>
      <c r="G780" t="s">
        <v>156</v>
      </c>
      <c r="H780" t="s">
        <v>172</v>
      </c>
      <c r="I780" t="s">
        <v>168</v>
      </c>
      <c r="J780" t="s">
        <v>173</v>
      </c>
      <c r="K780" t="s">
        <v>160</v>
      </c>
      <c r="L780">
        <v>1</v>
      </c>
      <c r="M780" t="s">
        <v>174</v>
      </c>
      <c r="N780" t="s">
        <v>162</v>
      </c>
      <c r="O780" t="s">
        <v>214</v>
      </c>
      <c r="P780" t="s">
        <v>215</v>
      </c>
      <c r="Q780">
        <v>2025</v>
      </c>
      <c r="R780">
        <v>2</v>
      </c>
      <c r="S780" t="b">
        <v>0</v>
      </c>
      <c r="T780">
        <v>347125</v>
      </c>
    </row>
    <row r="781" spans="1:20" x14ac:dyDescent="0.2">
      <c r="A781">
        <v>18</v>
      </c>
      <c r="B781" t="s">
        <v>151</v>
      </c>
      <c r="C781" t="s">
        <v>152</v>
      </c>
      <c r="D781" t="s">
        <v>153</v>
      </c>
      <c r="E781" t="s">
        <v>154</v>
      </c>
      <c r="F781" t="s">
        <v>155</v>
      </c>
      <c r="G781" t="s">
        <v>156</v>
      </c>
      <c r="H781" t="s">
        <v>175</v>
      </c>
      <c r="I781" t="s">
        <v>169</v>
      </c>
      <c r="J781" t="s">
        <v>173</v>
      </c>
      <c r="K781" t="s">
        <v>160</v>
      </c>
      <c r="L781">
        <v>1</v>
      </c>
      <c r="M781" t="s">
        <v>174</v>
      </c>
      <c r="N781" t="s">
        <v>162</v>
      </c>
      <c r="O781" t="s">
        <v>214</v>
      </c>
      <c r="P781" t="s">
        <v>215</v>
      </c>
      <c r="Q781">
        <v>2025</v>
      </c>
      <c r="R781">
        <v>2</v>
      </c>
      <c r="S781" t="b">
        <v>0</v>
      </c>
      <c r="T781">
        <v>3382992</v>
      </c>
    </row>
    <row r="782" spans="1:20" x14ac:dyDescent="0.2">
      <c r="A782">
        <v>19</v>
      </c>
      <c r="B782" t="s">
        <v>151</v>
      </c>
      <c r="C782" t="s">
        <v>152</v>
      </c>
      <c r="D782" t="s">
        <v>153</v>
      </c>
      <c r="E782" t="s">
        <v>154</v>
      </c>
      <c r="F782" t="s">
        <v>155</v>
      </c>
      <c r="G782" t="s">
        <v>156</v>
      </c>
      <c r="H782" t="s">
        <v>176</v>
      </c>
      <c r="I782" t="s">
        <v>169</v>
      </c>
      <c r="J782" t="s">
        <v>177</v>
      </c>
      <c r="K782" t="s">
        <v>160</v>
      </c>
      <c r="L782">
        <v>1</v>
      </c>
      <c r="M782" t="s">
        <v>174</v>
      </c>
      <c r="N782" t="s">
        <v>162</v>
      </c>
      <c r="O782" t="s">
        <v>214</v>
      </c>
      <c r="P782" t="s">
        <v>215</v>
      </c>
      <c r="Q782">
        <v>2025</v>
      </c>
      <c r="R782">
        <v>2</v>
      </c>
      <c r="S782" t="b">
        <v>0</v>
      </c>
      <c r="T782">
        <v>3526724</v>
      </c>
    </row>
    <row r="783" spans="1:20" x14ac:dyDescent="0.2">
      <c r="A783">
        <v>20</v>
      </c>
      <c r="B783" t="s">
        <v>151</v>
      </c>
      <c r="C783" t="s">
        <v>152</v>
      </c>
      <c r="D783" t="s">
        <v>153</v>
      </c>
      <c r="E783" t="s">
        <v>154</v>
      </c>
      <c r="F783" t="s">
        <v>155</v>
      </c>
      <c r="G783" t="s">
        <v>156</v>
      </c>
      <c r="H783" t="s">
        <v>178</v>
      </c>
      <c r="I783" t="s">
        <v>158</v>
      </c>
      <c r="J783" t="s">
        <v>179</v>
      </c>
      <c r="K783" t="s">
        <v>160</v>
      </c>
      <c r="L783">
        <v>1</v>
      </c>
      <c r="M783" t="s">
        <v>174</v>
      </c>
      <c r="N783" t="s">
        <v>162</v>
      </c>
      <c r="O783" t="s">
        <v>214</v>
      </c>
      <c r="P783" t="s">
        <v>215</v>
      </c>
      <c r="Q783">
        <v>2025</v>
      </c>
      <c r="R783">
        <v>2</v>
      </c>
      <c r="S783" t="b">
        <v>0</v>
      </c>
      <c r="T783">
        <v>0</v>
      </c>
    </row>
    <row r="784" spans="1:20" x14ac:dyDescent="0.2">
      <c r="A784">
        <v>21</v>
      </c>
      <c r="B784" t="s">
        <v>151</v>
      </c>
      <c r="C784" t="s">
        <v>152</v>
      </c>
      <c r="D784" t="s">
        <v>153</v>
      </c>
      <c r="E784" t="s">
        <v>154</v>
      </c>
      <c r="F784" t="s">
        <v>155</v>
      </c>
      <c r="G784" t="s">
        <v>156</v>
      </c>
      <c r="H784" t="s">
        <v>178</v>
      </c>
      <c r="I784" t="s">
        <v>165</v>
      </c>
      <c r="J784" t="s">
        <v>179</v>
      </c>
      <c r="K784" t="s">
        <v>160</v>
      </c>
      <c r="L784">
        <v>1</v>
      </c>
      <c r="M784" t="s">
        <v>174</v>
      </c>
      <c r="N784" t="s">
        <v>162</v>
      </c>
      <c r="O784" t="s">
        <v>214</v>
      </c>
      <c r="P784" t="s">
        <v>215</v>
      </c>
      <c r="Q784">
        <v>2025</v>
      </c>
      <c r="R784">
        <v>2</v>
      </c>
      <c r="S784" t="b">
        <v>0</v>
      </c>
      <c r="T784">
        <v>6406</v>
      </c>
    </row>
    <row r="785" spans="1:20" x14ac:dyDescent="0.2">
      <c r="A785">
        <v>22</v>
      </c>
      <c r="B785" t="s">
        <v>151</v>
      </c>
      <c r="C785" t="s">
        <v>152</v>
      </c>
      <c r="D785" t="s">
        <v>153</v>
      </c>
      <c r="E785" t="s">
        <v>154</v>
      </c>
      <c r="F785" t="s">
        <v>155</v>
      </c>
      <c r="G785" t="s">
        <v>156</v>
      </c>
      <c r="H785" t="s">
        <v>178</v>
      </c>
      <c r="I785" t="s">
        <v>166</v>
      </c>
      <c r="J785" t="s">
        <v>179</v>
      </c>
      <c r="K785" t="s">
        <v>160</v>
      </c>
      <c r="L785">
        <v>1</v>
      </c>
      <c r="M785" t="s">
        <v>174</v>
      </c>
      <c r="N785" t="s">
        <v>162</v>
      </c>
      <c r="O785" t="s">
        <v>214</v>
      </c>
      <c r="P785" t="s">
        <v>215</v>
      </c>
      <c r="Q785">
        <v>2025</v>
      </c>
      <c r="R785">
        <v>2</v>
      </c>
      <c r="S785" t="b">
        <v>0</v>
      </c>
      <c r="T785">
        <v>279755</v>
      </c>
    </row>
    <row r="786" spans="1:20" x14ac:dyDescent="0.2">
      <c r="A786">
        <v>23</v>
      </c>
      <c r="B786" t="s">
        <v>151</v>
      </c>
      <c r="C786" t="s">
        <v>152</v>
      </c>
      <c r="D786" t="s">
        <v>153</v>
      </c>
      <c r="E786" t="s">
        <v>154</v>
      </c>
      <c r="F786" t="s">
        <v>155</v>
      </c>
      <c r="G786" t="s">
        <v>156</v>
      </c>
      <c r="H786" t="s">
        <v>178</v>
      </c>
      <c r="I786" t="s">
        <v>167</v>
      </c>
      <c r="J786" t="s">
        <v>179</v>
      </c>
      <c r="K786" t="s">
        <v>160</v>
      </c>
      <c r="L786">
        <v>1</v>
      </c>
      <c r="M786" t="s">
        <v>174</v>
      </c>
      <c r="N786" t="s">
        <v>162</v>
      </c>
      <c r="O786" t="s">
        <v>214</v>
      </c>
      <c r="P786" t="s">
        <v>215</v>
      </c>
      <c r="Q786">
        <v>2025</v>
      </c>
      <c r="R786">
        <v>2</v>
      </c>
      <c r="S786" t="b">
        <v>0</v>
      </c>
      <c r="T786">
        <v>90263</v>
      </c>
    </row>
    <row r="787" spans="1:20" x14ac:dyDescent="0.2">
      <c r="A787">
        <v>24</v>
      </c>
      <c r="B787" t="s">
        <v>151</v>
      </c>
      <c r="C787" t="s">
        <v>152</v>
      </c>
      <c r="D787" t="s">
        <v>153</v>
      </c>
      <c r="E787" t="s">
        <v>154</v>
      </c>
      <c r="F787" t="s">
        <v>155</v>
      </c>
      <c r="G787" t="s">
        <v>156</v>
      </c>
      <c r="H787" t="s">
        <v>178</v>
      </c>
      <c r="I787" t="s">
        <v>168</v>
      </c>
      <c r="J787" t="s">
        <v>179</v>
      </c>
      <c r="K787" t="s">
        <v>160</v>
      </c>
      <c r="L787">
        <v>1</v>
      </c>
      <c r="M787" t="s">
        <v>174</v>
      </c>
      <c r="N787" t="s">
        <v>162</v>
      </c>
      <c r="O787" t="s">
        <v>214</v>
      </c>
      <c r="P787" t="s">
        <v>215</v>
      </c>
      <c r="Q787">
        <v>2025</v>
      </c>
      <c r="R787">
        <v>2</v>
      </c>
      <c r="S787" t="b">
        <v>0</v>
      </c>
      <c r="T787">
        <v>26001</v>
      </c>
    </row>
    <row r="788" spans="1:20" x14ac:dyDescent="0.2">
      <c r="A788">
        <v>25</v>
      </c>
      <c r="B788" t="s">
        <v>151</v>
      </c>
      <c r="C788" t="s">
        <v>152</v>
      </c>
      <c r="D788" t="s">
        <v>153</v>
      </c>
      <c r="E788" t="s">
        <v>154</v>
      </c>
      <c r="F788" t="s">
        <v>155</v>
      </c>
      <c r="G788" t="s">
        <v>156</v>
      </c>
      <c r="H788" t="s">
        <v>180</v>
      </c>
      <c r="I788" t="s">
        <v>169</v>
      </c>
      <c r="J788" t="s">
        <v>179</v>
      </c>
      <c r="K788" t="s">
        <v>160</v>
      </c>
      <c r="L788">
        <v>1</v>
      </c>
      <c r="M788" t="s">
        <v>174</v>
      </c>
      <c r="N788" t="s">
        <v>162</v>
      </c>
      <c r="O788" t="s">
        <v>214</v>
      </c>
      <c r="P788" t="s">
        <v>215</v>
      </c>
      <c r="Q788">
        <v>2025</v>
      </c>
      <c r="R788">
        <v>2</v>
      </c>
      <c r="S788" t="b">
        <v>0</v>
      </c>
      <c r="T788">
        <v>473565</v>
      </c>
    </row>
    <row r="789" spans="1:20" x14ac:dyDescent="0.2">
      <c r="A789">
        <v>27</v>
      </c>
      <c r="B789" t="s">
        <v>151</v>
      </c>
      <c r="C789" t="s">
        <v>152</v>
      </c>
      <c r="D789" t="s">
        <v>153</v>
      </c>
      <c r="E789" t="s">
        <v>154</v>
      </c>
      <c r="F789" t="s">
        <v>155</v>
      </c>
      <c r="G789" t="s">
        <v>156</v>
      </c>
      <c r="H789" t="s">
        <v>181</v>
      </c>
      <c r="I789" t="s">
        <v>158</v>
      </c>
      <c r="J789" t="s">
        <v>182</v>
      </c>
      <c r="K789" t="s">
        <v>160</v>
      </c>
      <c r="L789">
        <v>1</v>
      </c>
      <c r="M789" t="s">
        <v>174</v>
      </c>
      <c r="N789" t="s">
        <v>162</v>
      </c>
      <c r="O789" t="s">
        <v>214</v>
      </c>
      <c r="P789" t="s">
        <v>215</v>
      </c>
      <c r="Q789">
        <v>2025</v>
      </c>
      <c r="R789">
        <v>2</v>
      </c>
      <c r="S789" t="b">
        <v>0</v>
      </c>
      <c r="T789">
        <v>0</v>
      </c>
    </row>
    <row r="790" spans="1:20" x14ac:dyDescent="0.2">
      <c r="A790">
        <v>28</v>
      </c>
      <c r="B790" t="s">
        <v>151</v>
      </c>
      <c r="C790" t="s">
        <v>152</v>
      </c>
      <c r="D790" t="s">
        <v>153</v>
      </c>
      <c r="E790" t="s">
        <v>154</v>
      </c>
      <c r="F790" t="s">
        <v>155</v>
      </c>
      <c r="G790" t="s">
        <v>156</v>
      </c>
      <c r="H790" t="s">
        <v>181</v>
      </c>
      <c r="I790" t="s">
        <v>165</v>
      </c>
      <c r="J790" t="s">
        <v>182</v>
      </c>
      <c r="K790" t="s">
        <v>160</v>
      </c>
      <c r="L790">
        <v>1</v>
      </c>
      <c r="M790" t="s">
        <v>174</v>
      </c>
      <c r="N790" t="s">
        <v>162</v>
      </c>
      <c r="O790" t="s">
        <v>214</v>
      </c>
      <c r="P790" t="s">
        <v>215</v>
      </c>
      <c r="Q790">
        <v>2025</v>
      </c>
      <c r="R790">
        <v>2</v>
      </c>
      <c r="S790" t="b">
        <v>0</v>
      </c>
      <c r="T790">
        <v>20457</v>
      </c>
    </row>
    <row r="791" spans="1:20" x14ac:dyDescent="0.2">
      <c r="A791">
        <v>29</v>
      </c>
      <c r="B791" t="s">
        <v>151</v>
      </c>
      <c r="C791" t="s">
        <v>152</v>
      </c>
      <c r="D791" t="s">
        <v>153</v>
      </c>
      <c r="E791" t="s">
        <v>154</v>
      </c>
      <c r="F791" t="s">
        <v>155</v>
      </c>
      <c r="G791" t="s">
        <v>156</v>
      </c>
      <c r="H791" t="s">
        <v>181</v>
      </c>
      <c r="I791" t="s">
        <v>166</v>
      </c>
      <c r="J791" t="s">
        <v>182</v>
      </c>
      <c r="K791" t="s">
        <v>160</v>
      </c>
      <c r="L791">
        <v>1</v>
      </c>
      <c r="M791" t="s">
        <v>174</v>
      </c>
      <c r="N791" t="s">
        <v>162</v>
      </c>
      <c r="O791" t="s">
        <v>214</v>
      </c>
      <c r="P791" t="s">
        <v>215</v>
      </c>
      <c r="Q791">
        <v>2025</v>
      </c>
      <c r="R791">
        <v>2</v>
      </c>
      <c r="S791" t="b">
        <v>0</v>
      </c>
      <c r="T791">
        <v>260970</v>
      </c>
    </row>
    <row r="792" spans="1:20" x14ac:dyDescent="0.2">
      <c r="A792">
        <v>30</v>
      </c>
      <c r="B792" t="s">
        <v>151</v>
      </c>
      <c r="C792" t="s">
        <v>152</v>
      </c>
      <c r="D792" t="s">
        <v>153</v>
      </c>
      <c r="E792" t="s">
        <v>154</v>
      </c>
      <c r="F792" t="s">
        <v>155</v>
      </c>
      <c r="G792" t="s">
        <v>156</v>
      </c>
      <c r="H792" t="s">
        <v>181</v>
      </c>
      <c r="I792" t="s">
        <v>167</v>
      </c>
      <c r="J792" t="s">
        <v>182</v>
      </c>
      <c r="K792" t="s">
        <v>160</v>
      </c>
      <c r="L792">
        <v>1</v>
      </c>
      <c r="M792" t="s">
        <v>174</v>
      </c>
      <c r="N792" t="s">
        <v>162</v>
      </c>
      <c r="O792" t="s">
        <v>214</v>
      </c>
      <c r="P792" t="s">
        <v>215</v>
      </c>
      <c r="Q792">
        <v>2025</v>
      </c>
      <c r="R792">
        <v>2</v>
      </c>
      <c r="S792" t="b">
        <v>0</v>
      </c>
      <c r="T792">
        <v>175150</v>
      </c>
    </row>
    <row r="793" spans="1:20" x14ac:dyDescent="0.2">
      <c r="A793">
        <v>31</v>
      </c>
      <c r="B793" t="s">
        <v>151</v>
      </c>
      <c r="C793" t="s">
        <v>152</v>
      </c>
      <c r="D793" t="s">
        <v>153</v>
      </c>
      <c r="E793" t="s">
        <v>154</v>
      </c>
      <c r="F793" t="s">
        <v>155</v>
      </c>
      <c r="G793" t="s">
        <v>156</v>
      </c>
      <c r="H793" t="s">
        <v>181</v>
      </c>
      <c r="I793" t="s">
        <v>168</v>
      </c>
      <c r="J793" t="s">
        <v>182</v>
      </c>
      <c r="K793" t="s">
        <v>160</v>
      </c>
      <c r="L793">
        <v>1</v>
      </c>
      <c r="M793" t="s">
        <v>174</v>
      </c>
      <c r="N793" t="s">
        <v>162</v>
      </c>
      <c r="O793" t="s">
        <v>214</v>
      </c>
      <c r="P793" t="s">
        <v>215</v>
      </c>
      <c r="Q793">
        <v>2025</v>
      </c>
      <c r="R793">
        <v>2</v>
      </c>
      <c r="S793" t="b">
        <v>0</v>
      </c>
      <c r="T793">
        <v>67078</v>
      </c>
    </row>
    <row r="794" spans="1:20" x14ac:dyDescent="0.2">
      <c r="A794">
        <v>32</v>
      </c>
      <c r="B794" t="s">
        <v>151</v>
      </c>
      <c r="C794" t="s">
        <v>152</v>
      </c>
      <c r="D794" t="s">
        <v>153</v>
      </c>
      <c r="E794" t="s">
        <v>154</v>
      </c>
      <c r="F794" t="s">
        <v>155</v>
      </c>
      <c r="G794" t="s">
        <v>156</v>
      </c>
      <c r="H794" t="s">
        <v>183</v>
      </c>
      <c r="I794" t="s">
        <v>169</v>
      </c>
      <c r="J794" t="s">
        <v>182</v>
      </c>
      <c r="K794" t="s">
        <v>160</v>
      </c>
      <c r="L794">
        <v>1</v>
      </c>
      <c r="M794" t="s">
        <v>174</v>
      </c>
      <c r="N794" t="s">
        <v>162</v>
      </c>
      <c r="O794" t="s">
        <v>214</v>
      </c>
      <c r="P794" t="s">
        <v>215</v>
      </c>
      <c r="Q794">
        <v>2025</v>
      </c>
      <c r="R794">
        <v>2</v>
      </c>
      <c r="S794" t="b">
        <v>0</v>
      </c>
      <c r="T794">
        <v>931318</v>
      </c>
    </row>
    <row r="795" spans="1:20" x14ac:dyDescent="0.2">
      <c r="A795">
        <v>33</v>
      </c>
      <c r="B795" t="s">
        <v>151</v>
      </c>
      <c r="C795" t="s">
        <v>152</v>
      </c>
      <c r="D795" t="s">
        <v>153</v>
      </c>
      <c r="E795" t="s">
        <v>154</v>
      </c>
      <c r="F795" t="s">
        <v>155</v>
      </c>
      <c r="G795" t="s">
        <v>156</v>
      </c>
      <c r="H795" t="s">
        <v>184</v>
      </c>
      <c r="I795" t="s">
        <v>158</v>
      </c>
      <c r="J795" t="s">
        <v>185</v>
      </c>
      <c r="K795" t="s">
        <v>160</v>
      </c>
      <c r="L795">
        <v>1</v>
      </c>
      <c r="M795" t="s">
        <v>174</v>
      </c>
      <c r="N795" t="s">
        <v>162</v>
      </c>
      <c r="O795" t="s">
        <v>214</v>
      </c>
      <c r="P795" t="s">
        <v>215</v>
      </c>
      <c r="Q795">
        <v>2025</v>
      </c>
      <c r="R795">
        <v>2</v>
      </c>
      <c r="S795" t="b">
        <v>0</v>
      </c>
      <c r="T795">
        <v>923584</v>
      </c>
    </row>
    <row r="796" spans="1:20" x14ac:dyDescent="0.2">
      <c r="A796">
        <v>34</v>
      </c>
      <c r="B796" t="s">
        <v>151</v>
      </c>
      <c r="C796" t="s">
        <v>152</v>
      </c>
      <c r="D796" t="s">
        <v>153</v>
      </c>
      <c r="E796" t="s">
        <v>154</v>
      </c>
      <c r="F796" t="s">
        <v>155</v>
      </c>
      <c r="G796" t="s">
        <v>156</v>
      </c>
      <c r="H796" t="s">
        <v>184</v>
      </c>
      <c r="I796" t="s">
        <v>165</v>
      </c>
      <c r="J796" t="s">
        <v>185</v>
      </c>
      <c r="K796" t="s">
        <v>160</v>
      </c>
      <c r="L796">
        <v>1</v>
      </c>
      <c r="M796" t="s">
        <v>174</v>
      </c>
      <c r="N796" t="s">
        <v>162</v>
      </c>
      <c r="O796" t="s">
        <v>214</v>
      </c>
      <c r="P796" t="s">
        <v>215</v>
      </c>
      <c r="Q796">
        <v>2025</v>
      </c>
      <c r="R796">
        <v>2</v>
      </c>
      <c r="S796" t="b">
        <v>0</v>
      </c>
      <c r="T796">
        <v>909549</v>
      </c>
    </row>
    <row r="797" spans="1:20" x14ac:dyDescent="0.2">
      <c r="A797">
        <v>35</v>
      </c>
      <c r="B797" t="s">
        <v>151</v>
      </c>
      <c r="C797" t="s">
        <v>152</v>
      </c>
      <c r="D797" t="s">
        <v>153</v>
      </c>
      <c r="E797" t="s">
        <v>154</v>
      </c>
      <c r="F797" t="s">
        <v>155</v>
      </c>
      <c r="G797" t="s">
        <v>156</v>
      </c>
      <c r="H797" t="s">
        <v>184</v>
      </c>
      <c r="I797" t="s">
        <v>166</v>
      </c>
      <c r="J797" t="s">
        <v>185</v>
      </c>
      <c r="K797" t="s">
        <v>160</v>
      </c>
      <c r="L797">
        <v>1</v>
      </c>
      <c r="M797" t="s">
        <v>174</v>
      </c>
      <c r="N797" t="s">
        <v>162</v>
      </c>
      <c r="O797" t="s">
        <v>214</v>
      </c>
      <c r="P797" t="s">
        <v>215</v>
      </c>
      <c r="Q797">
        <v>2025</v>
      </c>
      <c r="R797">
        <v>2</v>
      </c>
      <c r="S797" t="b">
        <v>0</v>
      </c>
      <c r="T797">
        <v>2644640</v>
      </c>
    </row>
    <row r="798" spans="1:20" x14ac:dyDescent="0.2">
      <c r="A798">
        <v>36</v>
      </c>
      <c r="B798" t="s">
        <v>151</v>
      </c>
      <c r="C798" t="s">
        <v>152</v>
      </c>
      <c r="D798" t="s">
        <v>153</v>
      </c>
      <c r="E798" t="s">
        <v>154</v>
      </c>
      <c r="F798" t="s">
        <v>155</v>
      </c>
      <c r="G798" t="s">
        <v>156</v>
      </c>
      <c r="H798" t="s">
        <v>184</v>
      </c>
      <c r="I798" t="s">
        <v>167</v>
      </c>
      <c r="J798" t="s">
        <v>185</v>
      </c>
      <c r="K798" t="s">
        <v>160</v>
      </c>
      <c r="L798">
        <v>1</v>
      </c>
      <c r="M798" t="s">
        <v>174</v>
      </c>
      <c r="N798" t="s">
        <v>162</v>
      </c>
      <c r="O798" t="s">
        <v>214</v>
      </c>
      <c r="P798" t="s">
        <v>215</v>
      </c>
      <c r="Q798">
        <v>2025</v>
      </c>
      <c r="R798">
        <v>2</v>
      </c>
      <c r="S798" t="b">
        <v>0</v>
      </c>
      <c r="T798">
        <v>1564479</v>
      </c>
    </row>
    <row r="799" spans="1:20" x14ac:dyDescent="0.2">
      <c r="A799">
        <v>37</v>
      </c>
      <c r="B799" t="s">
        <v>151</v>
      </c>
      <c r="C799" t="s">
        <v>152</v>
      </c>
      <c r="D799" t="s">
        <v>153</v>
      </c>
      <c r="E799" t="s">
        <v>154</v>
      </c>
      <c r="F799" t="s">
        <v>155</v>
      </c>
      <c r="G799" t="s">
        <v>156</v>
      </c>
      <c r="H799" t="s">
        <v>184</v>
      </c>
      <c r="I799" t="s">
        <v>168</v>
      </c>
      <c r="J799" t="s">
        <v>185</v>
      </c>
      <c r="K799" t="s">
        <v>160</v>
      </c>
      <c r="L799">
        <v>1</v>
      </c>
      <c r="M799" t="s">
        <v>174</v>
      </c>
      <c r="N799" t="s">
        <v>162</v>
      </c>
      <c r="O799" t="s">
        <v>214</v>
      </c>
      <c r="P799" t="s">
        <v>215</v>
      </c>
      <c r="Q799">
        <v>2025</v>
      </c>
      <c r="R799">
        <v>2</v>
      </c>
      <c r="S799" t="b">
        <v>0</v>
      </c>
      <c r="T799">
        <v>440204</v>
      </c>
    </row>
    <row r="800" spans="1:20" x14ac:dyDescent="0.2">
      <c r="A800">
        <v>38</v>
      </c>
      <c r="B800" t="s">
        <v>151</v>
      </c>
      <c r="C800" t="s">
        <v>152</v>
      </c>
      <c r="D800" t="s">
        <v>153</v>
      </c>
      <c r="E800" t="s">
        <v>154</v>
      </c>
      <c r="F800" t="s">
        <v>155</v>
      </c>
      <c r="G800" t="s">
        <v>156</v>
      </c>
      <c r="H800" t="s">
        <v>186</v>
      </c>
      <c r="I800" t="s">
        <v>169</v>
      </c>
      <c r="J800" t="s">
        <v>185</v>
      </c>
      <c r="K800" t="s">
        <v>160</v>
      </c>
      <c r="L800">
        <v>1</v>
      </c>
      <c r="M800" t="s">
        <v>174</v>
      </c>
      <c r="N800" t="s">
        <v>162</v>
      </c>
      <c r="O800" t="s">
        <v>214</v>
      </c>
      <c r="P800" t="s">
        <v>215</v>
      </c>
      <c r="Q800">
        <v>2025</v>
      </c>
      <c r="R800">
        <v>2</v>
      </c>
      <c r="S800" t="b">
        <v>0</v>
      </c>
      <c r="T800">
        <v>4931607</v>
      </c>
    </row>
    <row r="801" spans="1:20" x14ac:dyDescent="0.2">
      <c r="A801">
        <v>39</v>
      </c>
      <c r="B801" t="s">
        <v>151</v>
      </c>
      <c r="C801" t="s">
        <v>152</v>
      </c>
      <c r="D801" t="s">
        <v>153</v>
      </c>
      <c r="E801" t="s">
        <v>154</v>
      </c>
      <c r="F801" t="s">
        <v>155</v>
      </c>
      <c r="G801" t="s">
        <v>156</v>
      </c>
      <c r="H801" t="s">
        <v>187</v>
      </c>
      <c r="I801" t="s">
        <v>158</v>
      </c>
      <c r="J801" t="s">
        <v>188</v>
      </c>
      <c r="K801" t="s">
        <v>160</v>
      </c>
      <c r="L801">
        <v>1</v>
      </c>
      <c r="M801" t="s">
        <v>189</v>
      </c>
      <c r="N801" t="s">
        <v>162</v>
      </c>
      <c r="O801" t="s">
        <v>214</v>
      </c>
      <c r="P801" t="s">
        <v>215</v>
      </c>
      <c r="Q801">
        <v>2025</v>
      </c>
      <c r="R801">
        <v>2</v>
      </c>
      <c r="S801" t="b">
        <v>0</v>
      </c>
      <c r="T801">
        <v>59977451</v>
      </c>
    </row>
    <row r="802" spans="1:20" x14ac:dyDescent="0.2">
      <c r="A802">
        <v>40</v>
      </c>
      <c r="B802" t="s">
        <v>151</v>
      </c>
      <c r="C802" t="s">
        <v>152</v>
      </c>
      <c r="D802" t="s">
        <v>153</v>
      </c>
      <c r="E802" t="s">
        <v>154</v>
      </c>
      <c r="F802" t="s">
        <v>155</v>
      </c>
      <c r="G802" t="s">
        <v>156</v>
      </c>
      <c r="H802" t="s">
        <v>187</v>
      </c>
      <c r="I802" t="s">
        <v>165</v>
      </c>
      <c r="J802" t="s">
        <v>188</v>
      </c>
      <c r="K802" t="s">
        <v>160</v>
      </c>
      <c r="L802">
        <v>1</v>
      </c>
      <c r="M802" t="s">
        <v>189</v>
      </c>
      <c r="N802" t="s">
        <v>162</v>
      </c>
      <c r="O802" t="s">
        <v>214</v>
      </c>
      <c r="P802" t="s">
        <v>215</v>
      </c>
      <c r="Q802">
        <v>2025</v>
      </c>
      <c r="R802">
        <v>2</v>
      </c>
      <c r="S802" t="b">
        <v>0</v>
      </c>
      <c r="T802">
        <v>44153484</v>
      </c>
    </row>
    <row r="803" spans="1:20" x14ac:dyDescent="0.2">
      <c r="A803">
        <v>41</v>
      </c>
      <c r="B803" t="s">
        <v>151</v>
      </c>
      <c r="C803" t="s">
        <v>152</v>
      </c>
      <c r="D803" t="s">
        <v>153</v>
      </c>
      <c r="E803" t="s">
        <v>154</v>
      </c>
      <c r="F803" t="s">
        <v>155</v>
      </c>
      <c r="G803" t="s">
        <v>156</v>
      </c>
      <c r="H803" t="s">
        <v>187</v>
      </c>
      <c r="I803" t="s">
        <v>166</v>
      </c>
      <c r="J803" t="s">
        <v>188</v>
      </c>
      <c r="K803" t="s">
        <v>160</v>
      </c>
      <c r="L803">
        <v>1</v>
      </c>
      <c r="M803" t="s">
        <v>189</v>
      </c>
      <c r="N803" t="s">
        <v>162</v>
      </c>
      <c r="O803" t="s">
        <v>214</v>
      </c>
      <c r="P803" t="s">
        <v>215</v>
      </c>
      <c r="Q803">
        <v>2025</v>
      </c>
      <c r="R803">
        <v>2</v>
      </c>
      <c r="S803" t="b">
        <v>0</v>
      </c>
      <c r="T803">
        <v>85033495</v>
      </c>
    </row>
    <row r="804" spans="1:20" x14ac:dyDescent="0.2">
      <c r="A804">
        <v>42</v>
      </c>
      <c r="B804" t="s">
        <v>151</v>
      </c>
      <c r="C804" t="s">
        <v>152</v>
      </c>
      <c r="D804" t="s">
        <v>153</v>
      </c>
      <c r="E804" t="s">
        <v>154</v>
      </c>
      <c r="F804" t="s">
        <v>155</v>
      </c>
      <c r="G804" t="s">
        <v>156</v>
      </c>
      <c r="H804" t="s">
        <v>187</v>
      </c>
      <c r="I804" t="s">
        <v>167</v>
      </c>
      <c r="J804" t="s">
        <v>188</v>
      </c>
      <c r="K804" t="s">
        <v>160</v>
      </c>
      <c r="L804">
        <v>1</v>
      </c>
      <c r="M804" t="s">
        <v>189</v>
      </c>
      <c r="N804" t="s">
        <v>162</v>
      </c>
      <c r="O804" t="s">
        <v>214</v>
      </c>
      <c r="P804" t="s">
        <v>215</v>
      </c>
      <c r="Q804">
        <v>2025</v>
      </c>
      <c r="R804">
        <v>2</v>
      </c>
      <c r="S804" t="b">
        <v>0</v>
      </c>
      <c r="T804">
        <v>51733811</v>
      </c>
    </row>
    <row r="805" spans="1:20" x14ac:dyDescent="0.2">
      <c r="A805">
        <v>43</v>
      </c>
      <c r="B805" t="s">
        <v>151</v>
      </c>
      <c r="C805" t="s">
        <v>152</v>
      </c>
      <c r="D805" t="s">
        <v>153</v>
      </c>
      <c r="E805" t="s">
        <v>154</v>
      </c>
      <c r="F805" t="s">
        <v>155</v>
      </c>
      <c r="G805" t="s">
        <v>156</v>
      </c>
      <c r="H805" t="s">
        <v>187</v>
      </c>
      <c r="I805" t="s">
        <v>168</v>
      </c>
      <c r="J805" t="s">
        <v>188</v>
      </c>
      <c r="K805" t="s">
        <v>160</v>
      </c>
      <c r="L805">
        <v>1</v>
      </c>
      <c r="M805" t="s">
        <v>189</v>
      </c>
      <c r="N805" t="s">
        <v>162</v>
      </c>
      <c r="O805" t="s">
        <v>214</v>
      </c>
      <c r="P805" t="s">
        <v>215</v>
      </c>
      <c r="Q805">
        <v>2025</v>
      </c>
      <c r="R805">
        <v>2</v>
      </c>
      <c r="S805" t="b">
        <v>0</v>
      </c>
      <c r="T805">
        <v>17619690</v>
      </c>
    </row>
    <row r="806" spans="1:20" x14ac:dyDescent="0.2">
      <c r="A806">
        <v>44</v>
      </c>
      <c r="B806" t="s">
        <v>151</v>
      </c>
      <c r="C806" t="s">
        <v>152</v>
      </c>
      <c r="D806" t="s">
        <v>153</v>
      </c>
      <c r="E806" t="s">
        <v>154</v>
      </c>
      <c r="F806" t="s">
        <v>155</v>
      </c>
      <c r="G806" t="s">
        <v>156</v>
      </c>
      <c r="H806" t="s">
        <v>190</v>
      </c>
      <c r="I806" t="s">
        <v>169</v>
      </c>
      <c r="J806" t="s">
        <v>188</v>
      </c>
      <c r="K806" t="s">
        <v>160</v>
      </c>
      <c r="L806">
        <v>1</v>
      </c>
      <c r="M806" t="s">
        <v>189</v>
      </c>
      <c r="N806" t="s">
        <v>162</v>
      </c>
      <c r="O806" t="s">
        <v>214</v>
      </c>
      <c r="P806" t="s">
        <v>215</v>
      </c>
      <c r="Q806">
        <v>2025</v>
      </c>
      <c r="R806">
        <v>2</v>
      </c>
      <c r="S806" t="b">
        <v>0</v>
      </c>
      <c r="T806">
        <v>135080202</v>
      </c>
    </row>
    <row r="807" spans="1:20" x14ac:dyDescent="0.2">
      <c r="A807">
        <v>45</v>
      </c>
      <c r="B807" t="s">
        <v>151</v>
      </c>
      <c r="C807" t="s">
        <v>152</v>
      </c>
      <c r="D807" t="s">
        <v>153</v>
      </c>
      <c r="E807" t="s">
        <v>154</v>
      </c>
      <c r="F807" t="s">
        <v>155</v>
      </c>
      <c r="G807" t="s">
        <v>156</v>
      </c>
      <c r="H807" t="s">
        <v>191</v>
      </c>
      <c r="I807" t="s">
        <v>158</v>
      </c>
      <c r="J807" t="s">
        <v>192</v>
      </c>
      <c r="K807" t="s">
        <v>160</v>
      </c>
      <c r="L807">
        <v>1</v>
      </c>
      <c r="M807" t="s">
        <v>189</v>
      </c>
      <c r="N807" t="s">
        <v>162</v>
      </c>
      <c r="O807" t="s">
        <v>214</v>
      </c>
      <c r="P807" t="s">
        <v>215</v>
      </c>
      <c r="Q807">
        <v>2025</v>
      </c>
      <c r="R807">
        <v>2</v>
      </c>
      <c r="S807" t="b">
        <v>0</v>
      </c>
      <c r="T807">
        <v>0</v>
      </c>
    </row>
    <row r="808" spans="1:20" x14ac:dyDescent="0.2">
      <c r="A808">
        <v>46</v>
      </c>
      <c r="B808" t="s">
        <v>151</v>
      </c>
      <c r="C808" t="s">
        <v>152</v>
      </c>
      <c r="D808" t="s">
        <v>153</v>
      </c>
      <c r="E808" t="s">
        <v>154</v>
      </c>
      <c r="F808" t="s">
        <v>155</v>
      </c>
      <c r="G808" t="s">
        <v>156</v>
      </c>
      <c r="H808" t="s">
        <v>191</v>
      </c>
      <c r="I808" t="s">
        <v>165</v>
      </c>
      <c r="J808" t="s">
        <v>192</v>
      </c>
      <c r="K808" t="s">
        <v>160</v>
      </c>
      <c r="L808">
        <v>1</v>
      </c>
      <c r="M808" t="s">
        <v>189</v>
      </c>
      <c r="N808" t="s">
        <v>162</v>
      </c>
      <c r="O808" t="s">
        <v>214</v>
      </c>
      <c r="P808" t="s">
        <v>215</v>
      </c>
      <c r="Q808">
        <v>2025</v>
      </c>
      <c r="R808">
        <v>2</v>
      </c>
      <c r="S808" t="b">
        <v>0</v>
      </c>
      <c r="T808">
        <v>370521</v>
      </c>
    </row>
    <row r="809" spans="1:20" x14ac:dyDescent="0.2">
      <c r="A809">
        <v>47</v>
      </c>
      <c r="B809" t="s">
        <v>151</v>
      </c>
      <c r="C809" t="s">
        <v>152</v>
      </c>
      <c r="D809" t="s">
        <v>153</v>
      </c>
      <c r="E809" t="s">
        <v>154</v>
      </c>
      <c r="F809" t="s">
        <v>155</v>
      </c>
      <c r="G809" t="s">
        <v>156</v>
      </c>
      <c r="H809" t="s">
        <v>191</v>
      </c>
      <c r="I809" t="s">
        <v>166</v>
      </c>
      <c r="J809" t="s">
        <v>192</v>
      </c>
      <c r="K809" t="s">
        <v>160</v>
      </c>
      <c r="L809">
        <v>1</v>
      </c>
      <c r="M809" t="s">
        <v>189</v>
      </c>
      <c r="N809" t="s">
        <v>162</v>
      </c>
      <c r="O809" t="s">
        <v>214</v>
      </c>
      <c r="P809" t="s">
        <v>215</v>
      </c>
      <c r="Q809">
        <v>2025</v>
      </c>
      <c r="R809">
        <v>2</v>
      </c>
      <c r="S809" t="b">
        <v>0</v>
      </c>
      <c r="T809">
        <v>16256786</v>
      </c>
    </row>
    <row r="810" spans="1:20" x14ac:dyDescent="0.2">
      <c r="A810">
        <v>48</v>
      </c>
      <c r="B810" t="s">
        <v>151</v>
      </c>
      <c r="C810" t="s">
        <v>152</v>
      </c>
      <c r="D810" t="s">
        <v>153</v>
      </c>
      <c r="E810" t="s">
        <v>154</v>
      </c>
      <c r="F810" t="s">
        <v>155</v>
      </c>
      <c r="G810" t="s">
        <v>156</v>
      </c>
      <c r="H810" t="s">
        <v>191</v>
      </c>
      <c r="I810" t="s">
        <v>167</v>
      </c>
      <c r="J810" t="s">
        <v>192</v>
      </c>
      <c r="K810" t="s">
        <v>160</v>
      </c>
      <c r="L810">
        <v>1</v>
      </c>
      <c r="M810" t="s">
        <v>189</v>
      </c>
      <c r="N810" t="s">
        <v>162</v>
      </c>
      <c r="O810" t="s">
        <v>214</v>
      </c>
      <c r="P810" t="s">
        <v>215</v>
      </c>
      <c r="Q810">
        <v>2025</v>
      </c>
      <c r="R810">
        <v>2</v>
      </c>
      <c r="S810" t="b">
        <v>0</v>
      </c>
      <c r="T810">
        <v>5402539</v>
      </c>
    </row>
    <row r="811" spans="1:20" x14ac:dyDescent="0.2">
      <c r="A811">
        <v>49</v>
      </c>
      <c r="B811" t="s">
        <v>151</v>
      </c>
      <c r="C811" t="s">
        <v>152</v>
      </c>
      <c r="D811" t="s">
        <v>153</v>
      </c>
      <c r="E811" t="s">
        <v>154</v>
      </c>
      <c r="F811" t="s">
        <v>155</v>
      </c>
      <c r="G811" t="s">
        <v>156</v>
      </c>
      <c r="H811" t="s">
        <v>191</v>
      </c>
      <c r="I811" t="s">
        <v>168</v>
      </c>
      <c r="J811" t="s">
        <v>192</v>
      </c>
      <c r="K811" t="s">
        <v>160</v>
      </c>
      <c r="L811">
        <v>1</v>
      </c>
      <c r="M811" t="s">
        <v>189</v>
      </c>
      <c r="N811" t="s">
        <v>162</v>
      </c>
      <c r="O811" t="s">
        <v>214</v>
      </c>
      <c r="P811" t="s">
        <v>215</v>
      </c>
      <c r="Q811">
        <v>2025</v>
      </c>
      <c r="R811">
        <v>2</v>
      </c>
      <c r="S811" t="b">
        <v>0</v>
      </c>
      <c r="T811">
        <v>1756089</v>
      </c>
    </row>
    <row r="812" spans="1:20" x14ac:dyDescent="0.2">
      <c r="A812">
        <v>50</v>
      </c>
      <c r="B812" t="s">
        <v>151</v>
      </c>
      <c r="C812" t="s">
        <v>152</v>
      </c>
      <c r="D812" t="s">
        <v>153</v>
      </c>
      <c r="E812" t="s">
        <v>154</v>
      </c>
      <c r="F812" t="s">
        <v>155</v>
      </c>
      <c r="G812" t="s">
        <v>156</v>
      </c>
      <c r="H812" t="s">
        <v>193</v>
      </c>
      <c r="I812" t="s">
        <v>169</v>
      </c>
      <c r="J812" t="s">
        <v>192</v>
      </c>
      <c r="K812" t="s">
        <v>160</v>
      </c>
      <c r="L812">
        <v>1</v>
      </c>
      <c r="M812" t="s">
        <v>189</v>
      </c>
      <c r="N812" t="s">
        <v>162</v>
      </c>
      <c r="O812" t="s">
        <v>214</v>
      </c>
      <c r="P812" t="s">
        <v>215</v>
      </c>
      <c r="Q812">
        <v>2025</v>
      </c>
      <c r="R812">
        <v>2</v>
      </c>
      <c r="S812" t="b">
        <v>0</v>
      </c>
      <c r="T812">
        <v>27533627</v>
      </c>
    </row>
    <row r="813" spans="1:20" x14ac:dyDescent="0.2">
      <c r="A813">
        <v>51</v>
      </c>
      <c r="B813" t="s">
        <v>151</v>
      </c>
      <c r="C813" t="s">
        <v>152</v>
      </c>
      <c r="D813" t="s">
        <v>153</v>
      </c>
      <c r="E813" t="s">
        <v>154</v>
      </c>
      <c r="F813" t="s">
        <v>155</v>
      </c>
      <c r="G813" t="s">
        <v>156</v>
      </c>
      <c r="H813" t="s">
        <v>194</v>
      </c>
      <c r="I813" t="s">
        <v>158</v>
      </c>
      <c r="J813" t="s">
        <v>195</v>
      </c>
      <c r="K813" t="s">
        <v>160</v>
      </c>
      <c r="L813">
        <v>1</v>
      </c>
      <c r="M813" t="s">
        <v>189</v>
      </c>
      <c r="N813" t="s">
        <v>162</v>
      </c>
      <c r="O813" t="s">
        <v>214</v>
      </c>
      <c r="P813" t="s">
        <v>215</v>
      </c>
      <c r="Q813">
        <v>2025</v>
      </c>
      <c r="R813">
        <v>2</v>
      </c>
      <c r="S813" t="b">
        <v>0</v>
      </c>
      <c r="T813">
        <v>0</v>
      </c>
    </row>
    <row r="814" spans="1:20" x14ac:dyDescent="0.2">
      <c r="A814">
        <v>52</v>
      </c>
      <c r="B814" t="s">
        <v>151</v>
      </c>
      <c r="C814" t="s">
        <v>152</v>
      </c>
      <c r="D814" t="s">
        <v>153</v>
      </c>
      <c r="E814" t="s">
        <v>154</v>
      </c>
      <c r="F814" t="s">
        <v>155</v>
      </c>
      <c r="G814" t="s">
        <v>156</v>
      </c>
      <c r="H814" t="s">
        <v>194</v>
      </c>
      <c r="I814" t="s">
        <v>165</v>
      </c>
      <c r="J814" t="s">
        <v>195</v>
      </c>
      <c r="K814" t="s">
        <v>160</v>
      </c>
      <c r="L814">
        <v>1</v>
      </c>
      <c r="M814" t="s">
        <v>189</v>
      </c>
      <c r="N814" t="s">
        <v>162</v>
      </c>
      <c r="O814" t="s">
        <v>214</v>
      </c>
      <c r="P814" t="s">
        <v>215</v>
      </c>
      <c r="Q814">
        <v>2025</v>
      </c>
      <c r="R814">
        <v>2</v>
      </c>
      <c r="S814" t="b">
        <v>0</v>
      </c>
      <c r="T814">
        <v>801859</v>
      </c>
    </row>
    <row r="815" spans="1:20" x14ac:dyDescent="0.2">
      <c r="A815">
        <v>53</v>
      </c>
      <c r="B815" t="s">
        <v>151</v>
      </c>
      <c r="C815" t="s">
        <v>152</v>
      </c>
      <c r="D815" t="s">
        <v>153</v>
      </c>
      <c r="E815" t="s">
        <v>154</v>
      </c>
      <c r="F815" t="s">
        <v>155</v>
      </c>
      <c r="G815" t="s">
        <v>156</v>
      </c>
      <c r="H815" t="s">
        <v>194</v>
      </c>
      <c r="I815" t="s">
        <v>166</v>
      </c>
      <c r="J815" t="s">
        <v>195</v>
      </c>
      <c r="K815" t="s">
        <v>160</v>
      </c>
      <c r="L815">
        <v>1</v>
      </c>
      <c r="M815" t="s">
        <v>189</v>
      </c>
      <c r="N815" t="s">
        <v>162</v>
      </c>
      <c r="O815" t="s">
        <v>214</v>
      </c>
      <c r="P815" t="s">
        <v>215</v>
      </c>
      <c r="Q815">
        <v>2025</v>
      </c>
      <c r="R815">
        <v>2</v>
      </c>
      <c r="S815" t="b">
        <v>0</v>
      </c>
      <c r="T815">
        <v>13540591</v>
      </c>
    </row>
    <row r="816" spans="1:20" x14ac:dyDescent="0.2">
      <c r="A816">
        <v>54</v>
      </c>
      <c r="B816" t="s">
        <v>151</v>
      </c>
      <c r="C816" t="s">
        <v>152</v>
      </c>
      <c r="D816" t="s">
        <v>153</v>
      </c>
      <c r="E816" t="s">
        <v>154</v>
      </c>
      <c r="F816" t="s">
        <v>155</v>
      </c>
      <c r="G816" t="s">
        <v>156</v>
      </c>
      <c r="H816" t="s">
        <v>194</v>
      </c>
      <c r="I816" t="s">
        <v>167</v>
      </c>
      <c r="J816" t="s">
        <v>195</v>
      </c>
      <c r="K816" t="s">
        <v>160</v>
      </c>
      <c r="L816">
        <v>1</v>
      </c>
      <c r="M816" t="s">
        <v>189</v>
      </c>
      <c r="N816" t="s">
        <v>162</v>
      </c>
      <c r="O816" t="s">
        <v>214</v>
      </c>
      <c r="P816" t="s">
        <v>215</v>
      </c>
      <c r="Q816">
        <v>2025</v>
      </c>
      <c r="R816">
        <v>2</v>
      </c>
      <c r="S816" t="b">
        <v>0</v>
      </c>
      <c r="T816">
        <v>7568489</v>
      </c>
    </row>
    <row r="817" spans="1:20" x14ac:dyDescent="0.2">
      <c r="A817">
        <v>55</v>
      </c>
      <c r="B817" t="s">
        <v>151</v>
      </c>
      <c r="C817" t="s">
        <v>152</v>
      </c>
      <c r="D817" t="s">
        <v>153</v>
      </c>
      <c r="E817" t="s">
        <v>154</v>
      </c>
      <c r="F817" t="s">
        <v>155</v>
      </c>
      <c r="G817" t="s">
        <v>156</v>
      </c>
      <c r="H817" t="s">
        <v>194</v>
      </c>
      <c r="I817" t="s">
        <v>168</v>
      </c>
      <c r="J817" t="s">
        <v>195</v>
      </c>
      <c r="K817" t="s">
        <v>160</v>
      </c>
      <c r="L817">
        <v>1</v>
      </c>
      <c r="M817" t="s">
        <v>189</v>
      </c>
      <c r="N817" t="s">
        <v>162</v>
      </c>
      <c r="O817" t="s">
        <v>214</v>
      </c>
      <c r="P817" t="s">
        <v>215</v>
      </c>
      <c r="Q817">
        <v>2025</v>
      </c>
      <c r="R817">
        <v>2</v>
      </c>
      <c r="S817" t="b">
        <v>0</v>
      </c>
      <c r="T817">
        <v>3255282</v>
      </c>
    </row>
    <row r="818" spans="1:20" x14ac:dyDescent="0.2">
      <c r="A818">
        <v>56</v>
      </c>
      <c r="B818" t="s">
        <v>151</v>
      </c>
      <c r="C818" t="s">
        <v>152</v>
      </c>
      <c r="D818" t="s">
        <v>153</v>
      </c>
      <c r="E818" t="s">
        <v>154</v>
      </c>
      <c r="F818" t="s">
        <v>155</v>
      </c>
      <c r="G818" t="s">
        <v>156</v>
      </c>
      <c r="H818" t="s">
        <v>196</v>
      </c>
      <c r="I818" t="s">
        <v>169</v>
      </c>
      <c r="J818" t="s">
        <v>195</v>
      </c>
      <c r="K818" t="s">
        <v>160</v>
      </c>
      <c r="L818">
        <v>1</v>
      </c>
      <c r="M818" t="s">
        <v>189</v>
      </c>
      <c r="N818" t="s">
        <v>162</v>
      </c>
      <c r="O818" t="s">
        <v>214</v>
      </c>
      <c r="P818" t="s">
        <v>215</v>
      </c>
      <c r="Q818">
        <v>2025</v>
      </c>
      <c r="R818">
        <v>2</v>
      </c>
      <c r="S818" t="b">
        <v>0</v>
      </c>
      <c r="T818">
        <v>49286333</v>
      </c>
    </row>
    <row r="819" spans="1:20" x14ac:dyDescent="0.2">
      <c r="A819">
        <v>57</v>
      </c>
      <c r="B819" t="s">
        <v>151</v>
      </c>
      <c r="C819" t="s">
        <v>152</v>
      </c>
      <c r="D819" t="s">
        <v>153</v>
      </c>
      <c r="E819" t="s">
        <v>154</v>
      </c>
      <c r="F819" t="s">
        <v>155</v>
      </c>
      <c r="G819" t="s">
        <v>156</v>
      </c>
      <c r="H819" t="s">
        <v>197</v>
      </c>
      <c r="I819" t="s">
        <v>158</v>
      </c>
      <c r="J819" t="s">
        <v>198</v>
      </c>
      <c r="K819" t="s">
        <v>160</v>
      </c>
      <c r="L819">
        <v>1</v>
      </c>
      <c r="M819" t="s">
        <v>189</v>
      </c>
      <c r="N819" t="s">
        <v>162</v>
      </c>
      <c r="O819" t="s">
        <v>214</v>
      </c>
      <c r="P819" t="s">
        <v>215</v>
      </c>
      <c r="Q819">
        <v>2025</v>
      </c>
      <c r="R819">
        <v>2</v>
      </c>
      <c r="S819" t="b">
        <v>0</v>
      </c>
      <c r="T819">
        <v>59977451</v>
      </c>
    </row>
    <row r="820" spans="1:20" x14ac:dyDescent="0.2">
      <c r="A820">
        <v>58</v>
      </c>
      <c r="B820" t="s">
        <v>151</v>
      </c>
      <c r="C820" t="s">
        <v>152</v>
      </c>
      <c r="D820" t="s">
        <v>153</v>
      </c>
      <c r="E820" t="s">
        <v>154</v>
      </c>
      <c r="F820" t="s">
        <v>155</v>
      </c>
      <c r="G820" t="s">
        <v>156</v>
      </c>
      <c r="H820" t="s">
        <v>197</v>
      </c>
      <c r="I820" t="s">
        <v>165</v>
      </c>
      <c r="J820" t="s">
        <v>198</v>
      </c>
      <c r="K820" t="s">
        <v>160</v>
      </c>
      <c r="L820">
        <v>1</v>
      </c>
      <c r="M820" t="s">
        <v>189</v>
      </c>
      <c r="N820" t="s">
        <v>162</v>
      </c>
      <c r="O820" t="s">
        <v>214</v>
      </c>
      <c r="P820" t="s">
        <v>215</v>
      </c>
      <c r="Q820">
        <v>2025</v>
      </c>
      <c r="R820">
        <v>2</v>
      </c>
      <c r="S820" t="b">
        <v>0</v>
      </c>
      <c r="T820">
        <v>45325864</v>
      </c>
    </row>
    <row r="821" spans="1:20" x14ac:dyDescent="0.2">
      <c r="A821">
        <v>59</v>
      </c>
      <c r="B821" t="s">
        <v>151</v>
      </c>
      <c r="C821" t="s">
        <v>152</v>
      </c>
      <c r="D821" t="s">
        <v>153</v>
      </c>
      <c r="E821" t="s">
        <v>154</v>
      </c>
      <c r="F821" t="s">
        <v>155</v>
      </c>
      <c r="G821" t="s">
        <v>156</v>
      </c>
      <c r="H821" t="s">
        <v>197</v>
      </c>
      <c r="I821" t="s">
        <v>166</v>
      </c>
      <c r="J821" t="s">
        <v>198</v>
      </c>
      <c r="K821" t="s">
        <v>160</v>
      </c>
      <c r="L821">
        <v>1</v>
      </c>
      <c r="M821" t="s">
        <v>189</v>
      </c>
      <c r="N821" t="s">
        <v>162</v>
      </c>
      <c r="O821" t="s">
        <v>214</v>
      </c>
      <c r="P821" t="s">
        <v>215</v>
      </c>
      <c r="Q821">
        <v>2025</v>
      </c>
      <c r="R821">
        <v>2</v>
      </c>
      <c r="S821" t="b">
        <v>0</v>
      </c>
      <c r="T821">
        <v>114830872</v>
      </c>
    </row>
    <row r="822" spans="1:20" x14ac:dyDescent="0.2">
      <c r="A822">
        <v>60</v>
      </c>
      <c r="B822" t="s">
        <v>151</v>
      </c>
      <c r="C822" t="s">
        <v>152</v>
      </c>
      <c r="D822" t="s">
        <v>153</v>
      </c>
      <c r="E822" t="s">
        <v>154</v>
      </c>
      <c r="F822" t="s">
        <v>155</v>
      </c>
      <c r="G822" t="s">
        <v>156</v>
      </c>
      <c r="H822" t="s">
        <v>197</v>
      </c>
      <c r="I822" t="s">
        <v>167</v>
      </c>
      <c r="J822" t="s">
        <v>198</v>
      </c>
      <c r="K822" t="s">
        <v>160</v>
      </c>
      <c r="L822">
        <v>1</v>
      </c>
      <c r="M822" t="s">
        <v>189</v>
      </c>
      <c r="N822" t="s">
        <v>162</v>
      </c>
      <c r="O822" t="s">
        <v>214</v>
      </c>
      <c r="P822" t="s">
        <v>215</v>
      </c>
      <c r="Q822">
        <v>2025</v>
      </c>
      <c r="R822">
        <v>2</v>
      </c>
      <c r="S822" t="b">
        <v>0</v>
      </c>
      <c r="T822">
        <v>64704839</v>
      </c>
    </row>
    <row r="823" spans="1:20" x14ac:dyDescent="0.2">
      <c r="A823">
        <v>61</v>
      </c>
      <c r="B823" t="s">
        <v>151</v>
      </c>
      <c r="C823" t="s">
        <v>152</v>
      </c>
      <c r="D823" t="s">
        <v>153</v>
      </c>
      <c r="E823" t="s">
        <v>154</v>
      </c>
      <c r="F823" t="s">
        <v>155</v>
      </c>
      <c r="G823" t="s">
        <v>156</v>
      </c>
      <c r="H823" t="s">
        <v>197</v>
      </c>
      <c r="I823" t="s">
        <v>168</v>
      </c>
      <c r="J823" t="s">
        <v>198</v>
      </c>
      <c r="K823" t="s">
        <v>160</v>
      </c>
      <c r="L823">
        <v>1</v>
      </c>
      <c r="M823" t="s">
        <v>189</v>
      </c>
      <c r="N823" t="s">
        <v>162</v>
      </c>
      <c r="O823" t="s">
        <v>214</v>
      </c>
      <c r="P823" t="s">
        <v>215</v>
      </c>
      <c r="Q823">
        <v>2025</v>
      </c>
      <c r="R823">
        <v>2</v>
      </c>
      <c r="S823" t="b">
        <v>0</v>
      </c>
      <c r="T823">
        <v>22631061</v>
      </c>
    </row>
    <row r="824" spans="1:20" x14ac:dyDescent="0.2">
      <c r="A824">
        <v>62</v>
      </c>
      <c r="B824" t="s">
        <v>151</v>
      </c>
      <c r="C824" t="s">
        <v>152</v>
      </c>
      <c r="D824" t="s">
        <v>153</v>
      </c>
      <c r="E824" t="s">
        <v>154</v>
      </c>
      <c r="F824" t="s">
        <v>155</v>
      </c>
      <c r="G824" t="s">
        <v>156</v>
      </c>
      <c r="H824" t="s">
        <v>197</v>
      </c>
      <c r="I824" t="s">
        <v>169</v>
      </c>
      <c r="J824" t="s">
        <v>198</v>
      </c>
      <c r="K824" t="s">
        <v>160</v>
      </c>
      <c r="L824">
        <v>1</v>
      </c>
      <c r="M824" t="s">
        <v>189</v>
      </c>
      <c r="N824" t="s">
        <v>162</v>
      </c>
      <c r="O824" t="s">
        <v>214</v>
      </c>
      <c r="P824" t="s">
        <v>215</v>
      </c>
      <c r="Q824">
        <v>2025</v>
      </c>
      <c r="R824">
        <v>2</v>
      </c>
      <c r="S824" t="b">
        <v>0</v>
      </c>
      <c r="T824">
        <v>211900162</v>
      </c>
    </row>
    <row r="825" spans="1:20" x14ac:dyDescent="0.2">
      <c r="A825">
        <v>63</v>
      </c>
      <c r="B825" t="s">
        <v>151</v>
      </c>
      <c r="C825" t="s">
        <v>152</v>
      </c>
      <c r="D825" t="s">
        <v>153</v>
      </c>
      <c r="E825" t="s">
        <v>154</v>
      </c>
      <c r="F825" t="s">
        <v>155</v>
      </c>
      <c r="G825" t="s">
        <v>156</v>
      </c>
      <c r="H825" t="s">
        <v>201</v>
      </c>
      <c r="I825" t="s">
        <v>169</v>
      </c>
      <c r="J825" t="s">
        <v>202</v>
      </c>
      <c r="K825" t="s">
        <v>160</v>
      </c>
      <c r="L825">
        <v>1</v>
      </c>
      <c r="M825" t="s">
        <v>203</v>
      </c>
      <c r="N825" t="s">
        <v>162</v>
      </c>
      <c r="O825" t="s">
        <v>214</v>
      </c>
      <c r="P825" t="s">
        <v>215</v>
      </c>
      <c r="Q825">
        <v>2025</v>
      </c>
      <c r="R825">
        <v>2</v>
      </c>
      <c r="S825" t="b">
        <v>0</v>
      </c>
      <c r="T825">
        <v>43039595</v>
      </c>
    </row>
    <row r="826" spans="1:20" x14ac:dyDescent="0.2">
      <c r="A826">
        <v>64</v>
      </c>
      <c r="B826" t="s">
        <v>151</v>
      </c>
      <c r="C826" t="s">
        <v>152</v>
      </c>
      <c r="D826" t="s">
        <v>153</v>
      </c>
      <c r="E826" t="s">
        <v>154</v>
      </c>
      <c r="F826" t="s">
        <v>155</v>
      </c>
      <c r="G826" t="s">
        <v>156</v>
      </c>
      <c r="H826" t="s">
        <v>204</v>
      </c>
      <c r="I826" t="s">
        <v>169</v>
      </c>
      <c r="J826" t="s">
        <v>205</v>
      </c>
      <c r="K826" t="s">
        <v>160</v>
      </c>
      <c r="L826">
        <v>1</v>
      </c>
      <c r="M826" t="s">
        <v>203</v>
      </c>
      <c r="N826" t="s">
        <v>162</v>
      </c>
      <c r="O826" t="s">
        <v>214</v>
      </c>
      <c r="P826" t="s">
        <v>215</v>
      </c>
      <c r="Q826">
        <v>2025</v>
      </c>
      <c r="R826">
        <v>2</v>
      </c>
      <c r="S826" t="b">
        <v>0</v>
      </c>
      <c r="T826">
        <v>11230143</v>
      </c>
    </row>
    <row r="827" spans="1:20" x14ac:dyDescent="0.2">
      <c r="A827">
        <v>65</v>
      </c>
      <c r="B827" t="s">
        <v>151</v>
      </c>
      <c r="C827" t="s">
        <v>152</v>
      </c>
      <c r="D827" t="s">
        <v>153</v>
      </c>
      <c r="E827" t="s">
        <v>154</v>
      </c>
      <c r="F827" t="s">
        <v>155</v>
      </c>
      <c r="G827" t="s">
        <v>156</v>
      </c>
      <c r="H827" t="s">
        <v>206</v>
      </c>
      <c r="I827" t="s">
        <v>169</v>
      </c>
      <c r="J827" t="s">
        <v>207</v>
      </c>
      <c r="K827" t="s">
        <v>160</v>
      </c>
      <c r="L827">
        <v>1</v>
      </c>
      <c r="M827" t="s">
        <v>208</v>
      </c>
      <c r="N827" t="s">
        <v>209</v>
      </c>
      <c r="O827" t="s">
        <v>214</v>
      </c>
      <c r="P827" t="s">
        <v>215</v>
      </c>
      <c r="Q827">
        <v>2025</v>
      </c>
      <c r="R827">
        <v>2</v>
      </c>
      <c r="S827" t="b">
        <v>0</v>
      </c>
      <c r="T827">
        <v>375993</v>
      </c>
    </row>
    <row r="828" spans="1:20" x14ac:dyDescent="0.2">
      <c r="A828">
        <v>1</v>
      </c>
      <c r="B828" t="s">
        <v>151</v>
      </c>
      <c r="C828" t="s">
        <v>152</v>
      </c>
      <c r="D828" t="s">
        <v>153</v>
      </c>
      <c r="E828" t="s">
        <v>154</v>
      </c>
      <c r="F828" t="s">
        <v>155</v>
      </c>
      <c r="G828" t="s">
        <v>156</v>
      </c>
      <c r="H828" t="s">
        <v>157</v>
      </c>
      <c r="I828" t="s">
        <v>158</v>
      </c>
      <c r="J828" t="s">
        <v>159</v>
      </c>
      <c r="K828" t="s">
        <v>160</v>
      </c>
      <c r="L828">
        <v>1</v>
      </c>
      <c r="M828" t="s">
        <v>161</v>
      </c>
      <c r="N828" t="s">
        <v>162</v>
      </c>
      <c r="O828" t="s">
        <v>216</v>
      </c>
      <c r="P828" t="s">
        <v>217</v>
      </c>
      <c r="Q828">
        <v>2025</v>
      </c>
      <c r="R828">
        <v>2</v>
      </c>
      <c r="S828" t="b">
        <v>1</v>
      </c>
      <c r="T828">
        <v>2910</v>
      </c>
    </row>
    <row r="829" spans="1:20" x14ac:dyDescent="0.2">
      <c r="A829">
        <v>2</v>
      </c>
      <c r="B829" t="s">
        <v>151</v>
      </c>
      <c r="C829" t="s">
        <v>152</v>
      </c>
      <c r="D829" t="s">
        <v>153</v>
      </c>
      <c r="E829" t="s">
        <v>154</v>
      </c>
      <c r="F829" t="s">
        <v>155</v>
      </c>
      <c r="G829" t="s">
        <v>156</v>
      </c>
      <c r="H829" t="s">
        <v>157</v>
      </c>
      <c r="I829" t="s">
        <v>165</v>
      </c>
      <c r="J829" t="s">
        <v>159</v>
      </c>
      <c r="K829" t="s">
        <v>160</v>
      </c>
      <c r="L829">
        <v>1</v>
      </c>
      <c r="M829" t="s">
        <v>161</v>
      </c>
      <c r="N829" t="s">
        <v>162</v>
      </c>
      <c r="O829" t="s">
        <v>216</v>
      </c>
      <c r="P829" t="s">
        <v>217</v>
      </c>
      <c r="Q829">
        <v>2025</v>
      </c>
      <c r="R829">
        <v>2</v>
      </c>
      <c r="S829" t="b">
        <v>1</v>
      </c>
      <c r="T829">
        <v>1728</v>
      </c>
    </row>
    <row r="830" spans="1:20" x14ac:dyDescent="0.2">
      <c r="A830">
        <v>3</v>
      </c>
      <c r="B830" t="s">
        <v>151</v>
      </c>
      <c r="C830" t="s">
        <v>152</v>
      </c>
      <c r="D830" t="s">
        <v>153</v>
      </c>
      <c r="E830" t="s">
        <v>154</v>
      </c>
      <c r="F830" t="s">
        <v>155</v>
      </c>
      <c r="G830" t="s">
        <v>156</v>
      </c>
      <c r="H830" t="s">
        <v>157</v>
      </c>
      <c r="I830" t="s">
        <v>166</v>
      </c>
      <c r="J830" t="s">
        <v>159</v>
      </c>
      <c r="K830" t="s">
        <v>160</v>
      </c>
      <c r="L830">
        <v>1</v>
      </c>
      <c r="M830" t="s">
        <v>161</v>
      </c>
      <c r="N830" t="s">
        <v>162</v>
      </c>
      <c r="O830" t="s">
        <v>216</v>
      </c>
      <c r="P830" t="s">
        <v>217</v>
      </c>
      <c r="Q830">
        <v>2025</v>
      </c>
      <c r="R830">
        <v>2</v>
      </c>
      <c r="S830" t="b">
        <v>1</v>
      </c>
      <c r="T830">
        <v>7831</v>
      </c>
    </row>
    <row r="831" spans="1:20" x14ac:dyDescent="0.2">
      <c r="A831">
        <v>4</v>
      </c>
      <c r="B831" t="s">
        <v>151</v>
      </c>
      <c r="C831" t="s">
        <v>152</v>
      </c>
      <c r="D831" t="s">
        <v>153</v>
      </c>
      <c r="E831" t="s">
        <v>154</v>
      </c>
      <c r="F831" t="s">
        <v>155</v>
      </c>
      <c r="G831" t="s">
        <v>156</v>
      </c>
      <c r="H831" t="s">
        <v>157</v>
      </c>
      <c r="I831" t="s">
        <v>167</v>
      </c>
      <c r="J831" t="s">
        <v>159</v>
      </c>
      <c r="K831" t="s">
        <v>160</v>
      </c>
      <c r="L831">
        <v>1</v>
      </c>
      <c r="M831" t="s">
        <v>161</v>
      </c>
      <c r="N831" t="s">
        <v>162</v>
      </c>
      <c r="O831" t="s">
        <v>216</v>
      </c>
      <c r="P831" t="s">
        <v>217</v>
      </c>
      <c r="Q831">
        <v>2025</v>
      </c>
      <c r="R831">
        <v>2</v>
      </c>
      <c r="S831" t="b">
        <v>1</v>
      </c>
      <c r="T831">
        <v>4148</v>
      </c>
    </row>
    <row r="832" spans="1:20" x14ac:dyDescent="0.2">
      <c r="A832">
        <v>5</v>
      </c>
      <c r="B832" t="s">
        <v>151</v>
      </c>
      <c r="C832" t="s">
        <v>152</v>
      </c>
      <c r="D832" t="s">
        <v>153</v>
      </c>
      <c r="E832" t="s">
        <v>154</v>
      </c>
      <c r="F832" t="s">
        <v>155</v>
      </c>
      <c r="G832" t="s">
        <v>156</v>
      </c>
      <c r="H832" t="s">
        <v>157</v>
      </c>
      <c r="I832" t="s">
        <v>168</v>
      </c>
      <c r="J832" t="s">
        <v>159</v>
      </c>
      <c r="K832" t="s">
        <v>160</v>
      </c>
      <c r="L832">
        <v>1</v>
      </c>
      <c r="M832" t="s">
        <v>161</v>
      </c>
      <c r="N832" t="s">
        <v>162</v>
      </c>
      <c r="O832" t="s">
        <v>216</v>
      </c>
      <c r="P832" t="s">
        <v>217</v>
      </c>
      <c r="Q832">
        <v>2025</v>
      </c>
      <c r="R832">
        <v>2</v>
      </c>
      <c r="S832" t="b">
        <v>1</v>
      </c>
      <c r="T832">
        <v>731</v>
      </c>
    </row>
    <row r="833" spans="1:20" x14ac:dyDescent="0.2">
      <c r="A833">
        <v>6</v>
      </c>
      <c r="B833" t="s">
        <v>151</v>
      </c>
      <c r="C833" t="s">
        <v>152</v>
      </c>
      <c r="D833" t="s">
        <v>153</v>
      </c>
      <c r="E833" t="s">
        <v>154</v>
      </c>
      <c r="F833" t="s">
        <v>155</v>
      </c>
      <c r="G833" t="s">
        <v>156</v>
      </c>
      <c r="H833" t="s">
        <v>157</v>
      </c>
      <c r="I833" t="s">
        <v>169</v>
      </c>
      <c r="J833" t="s">
        <v>159</v>
      </c>
      <c r="K833" t="s">
        <v>160</v>
      </c>
      <c r="L833">
        <v>1</v>
      </c>
      <c r="M833" t="s">
        <v>161</v>
      </c>
      <c r="N833" t="s">
        <v>162</v>
      </c>
      <c r="O833" t="s">
        <v>216</v>
      </c>
      <c r="P833" t="s">
        <v>217</v>
      </c>
      <c r="Q833">
        <v>2025</v>
      </c>
      <c r="R833">
        <v>2</v>
      </c>
      <c r="S833" t="b">
        <v>1</v>
      </c>
      <c r="T833">
        <v>14543</v>
      </c>
    </row>
    <row r="834" spans="1:20" x14ac:dyDescent="0.2">
      <c r="A834">
        <v>7</v>
      </c>
      <c r="B834" t="s">
        <v>151</v>
      </c>
      <c r="C834" t="s">
        <v>152</v>
      </c>
      <c r="D834" t="s">
        <v>153</v>
      </c>
      <c r="E834" t="s">
        <v>154</v>
      </c>
      <c r="F834" t="s">
        <v>155</v>
      </c>
      <c r="G834" t="s">
        <v>156</v>
      </c>
      <c r="H834" t="s">
        <v>170</v>
      </c>
      <c r="I834" t="s">
        <v>158</v>
      </c>
      <c r="J834" t="s">
        <v>171</v>
      </c>
      <c r="K834" t="s">
        <v>160</v>
      </c>
      <c r="L834">
        <v>1</v>
      </c>
      <c r="M834" t="s">
        <v>161</v>
      </c>
      <c r="N834" t="s">
        <v>162</v>
      </c>
      <c r="O834" t="s">
        <v>216</v>
      </c>
      <c r="P834" t="s">
        <v>217</v>
      </c>
      <c r="Q834">
        <v>2025</v>
      </c>
      <c r="R834">
        <v>2</v>
      </c>
      <c r="S834" t="b">
        <v>1</v>
      </c>
      <c r="T834">
        <v>2917</v>
      </c>
    </row>
    <row r="835" spans="1:20" x14ac:dyDescent="0.2">
      <c r="A835">
        <v>8</v>
      </c>
      <c r="B835" t="s">
        <v>151</v>
      </c>
      <c r="C835" t="s">
        <v>152</v>
      </c>
      <c r="D835" t="s">
        <v>153</v>
      </c>
      <c r="E835" t="s">
        <v>154</v>
      </c>
      <c r="F835" t="s">
        <v>155</v>
      </c>
      <c r="G835" t="s">
        <v>156</v>
      </c>
      <c r="H835" t="s">
        <v>170</v>
      </c>
      <c r="I835" t="s">
        <v>165</v>
      </c>
      <c r="J835" t="s">
        <v>171</v>
      </c>
      <c r="K835" t="s">
        <v>160</v>
      </c>
      <c r="L835">
        <v>1</v>
      </c>
      <c r="M835" t="s">
        <v>161</v>
      </c>
      <c r="N835" t="s">
        <v>162</v>
      </c>
      <c r="O835" t="s">
        <v>216</v>
      </c>
      <c r="P835" t="s">
        <v>217</v>
      </c>
      <c r="Q835">
        <v>2025</v>
      </c>
      <c r="R835">
        <v>2</v>
      </c>
      <c r="S835" t="b">
        <v>1</v>
      </c>
      <c r="T835">
        <v>1729</v>
      </c>
    </row>
    <row r="836" spans="1:20" x14ac:dyDescent="0.2">
      <c r="A836">
        <v>9</v>
      </c>
      <c r="B836" t="s">
        <v>151</v>
      </c>
      <c r="C836" t="s">
        <v>152</v>
      </c>
      <c r="D836" t="s">
        <v>153</v>
      </c>
      <c r="E836" t="s">
        <v>154</v>
      </c>
      <c r="F836" t="s">
        <v>155</v>
      </c>
      <c r="G836" t="s">
        <v>156</v>
      </c>
      <c r="H836" t="s">
        <v>170</v>
      </c>
      <c r="I836" t="s">
        <v>166</v>
      </c>
      <c r="J836" t="s">
        <v>171</v>
      </c>
      <c r="K836" t="s">
        <v>160</v>
      </c>
      <c r="L836">
        <v>1</v>
      </c>
      <c r="M836" t="s">
        <v>161</v>
      </c>
      <c r="N836" t="s">
        <v>162</v>
      </c>
      <c r="O836" t="s">
        <v>216</v>
      </c>
      <c r="P836" t="s">
        <v>217</v>
      </c>
      <c r="Q836">
        <v>2025</v>
      </c>
      <c r="R836">
        <v>2</v>
      </c>
      <c r="S836" t="b">
        <v>1</v>
      </c>
      <c r="T836">
        <v>7858</v>
      </c>
    </row>
    <row r="837" spans="1:20" x14ac:dyDescent="0.2">
      <c r="A837">
        <v>10</v>
      </c>
      <c r="B837" t="s">
        <v>151</v>
      </c>
      <c r="C837" t="s">
        <v>152</v>
      </c>
      <c r="D837" t="s">
        <v>153</v>
      </c>
      <c r="E837" t="s">
        <v>154</v>
      </c>
      <c r="F837" t="s">
        <v>155</v>
      </c>
      <c r="G837" t="s">
        <v>156</v>
      </c>
      <c r="H837" t="s">
        <v>170</v>
      </c>
      <c r="I837" t="s">
        <v>167</v>
      </c>
      <c r="J837" t="s">
        <v>171</v>
      </c>
      <c r="K837" t="s">
        <v>160</v>
      </c>
      <c r="L837">
        <v>1</v>
      </c>
      <c r="M837" t="s">
        <v>161</v>
      </c>
      <c r="N837" t="s">
        <v>162</v>
      </c>
      <c r="O837" t="s">
        <v>216</v>
      </c>
      <c r="P837" t="s">
        <v>217</v>
      </c>
      <c r="Q837">
        <v>2025</v>
      </c>
      <c r="R837">
        <v>2</v>
      </c>
      <c r="S837" t="b">
        <v>1</v>
      </c>
      <c r="T837">
        <v>4174</v>
      </c>
    </row>
    <row r="838" spans="1:20" x14ac:dyDescent="0.2">
      <c r="A838">
        <v>11</v>
      </c>
      <c r="B838" t="s">
        <v>151</v>
      </c>
      <c r="C838" t="s">
        <v>152</v>
      </c>
      <c r="D838" t="s">
        <v>153</v>
      </c>
      <c r="E838" t="s">
        <v>154</v>
      </c>
      <c r="F838" t="s">
        <v>155</v>
      </c>
      <c r="G838" t="s">
        <v>156</v>
      </c>
      <c r="H838" t="s">
        <v>170</v>
      </c>
      <c r="I838" t="s">
        <v>168</v>
      </c>
      <c r="J838" t="s">
        <v>171</v>
      </c>
      <c r="K838" t="s">
        <v>160</v>
      </c>
      <c r="L838">
        <v>1</v>
      </c>
      <c r="M838" t="s">
        <v>161</v>
      </c>
      <c r="N838" t="s">
        <v>162</v>
      </c>
      <c r="O838" t="s">
        <v>216</v>
      </c>
      <c r="P838" t="s">
        <v>217</v>
      </c>
      <c r="Q838">
        <v>2025</v>
      </c>
      <c r="R838">
        <v>2</v>
      </c>
      <c r="S838" t="b">
        <v>1</v>
      </c>
      <c r="T838">
        <v>733</v>
      </c>
    </row>
    <row r="839" spans="1:20" x14ac:dyDescent="0.2">
      <c r="A839">
        <v>12</v>
      </c>
      <c r="B839" t="s">
        <v>151</v>
      </c>
      <c r="C839" t="s">
        <v>152</v>
      </c>
      <c r="D839" t="s">
        <v>153</v>
      </c>
      <c r="E839" t="s">
        <v>154</v>
      </c>
      <c r="F839" t="s">
        <v>155</v>
      </c>
      <c r="G839" t="s">
        <v>156</v>
      </c>
      <c r="H839" t="s">
        <v>170</v>
      </c>
      <c r="I839" t="s">
        <v>169</v>
      </c>
      <c r="J839" t="s">
        <v>171</v>
      </c>
      <c r="K839" t="s">
        <v>160</v>
      </c>
      <c r="L839">
        <v>1</v>
      </c>
      <c r="M839" t="s">
        <v>161</v>
      </c>
      <c r="N839" t="s">
        <v>162</v>
      </c>
      <c r="O839" t="s">
        <v>216</v>
      </c>
      <c r="P839" t="s">
        <v>217</v>
      </c>
      <c r="Q839">
        <v>2025</v>
      </c>
      <c r="R839">
        <v>2</v>
      </c>
      <c r="S839" t="b">
        <v>1</v>
      </c>
      <c r="T839">
        <v>14748</v>
      </c>
    </row>
    <row r="840" spans="1:20" x14ac:dyDescent="0.2">
      <c r="A840">
        <v>13</v>
      </c>
      <c r="B840" t="s">
        <v>151</v>
      </c>
      <c r="C840" t="s">
        <v>152</v>
      </c>
      <c r="D840" t="s">
        <v>153</v>
      </c>
      <c r="E840" t="s">
        <v>154</v>
      </c>
      <c r="F840" t="s">
        <v>155</v>
      </c>
      <c r="G840" t="s">
        <v>156</v>
      </c>
      <c r="H840" t="s">
        <v>172</v>
      </c>
      <c r="I840" t="s">
        <v>158</v>
      </c>
      <c r="J840" t="s">
        <v>173</v>
      </c>
      <c r="K840" t="s">
        <v>160</v>
      </c>
      <c r="L840">
        <v>1</v>
      </c>
      <c r="M840" t="s">
        <v>174</v>
      </c>
      <c r="N840" t="s">
        <v>162</v>
      </c>
      <c r="O840" t="s">
        <v>216</v>
      </c>
      <c r="P840" t="s">
        <v>217</v>
      </c>
      <c r="Q840">
        <v>2025</v>
      </c>
      <c r="R840">
        <v>2</v>
      </c>
      <c r="S840" t="b">
        <v>1</v>
      </c>
      <c r="T840">
        <v>1631338</v>
      </c>
    </row>
    <row r="841" spans="1:20" x14ac:dyDescent="0.2">
      <c r="A841">
        <v>14</v>
      </c>
      <c r="B841" t="s">
        <v>151</v>
      </c>
      <c r="C841" t="s">
        <v>152</v>
      </c>
      <c r="D841" t="s">
        <v>153</v>
      </c>
      <c r="E841" t="s">
        <v>154</v>
      </c>
      <c r="F841" t="s">
        <v>155</v>
      </c>
      <c r="G841" t="s">
        <v>156</v>
      </c>
      <c r="H841" t="s">
        <v>172</v>
      </c>
      <c r="I841" t="s">
        <v>165</v>
      </c>
      <c r="J841" t="s">
        <v>173</v>
      </c>
      <c r="K841" t="s">
        <v>160</v>
      </c>
      <c r="L841">
        <v>1</v>
      </c>
      <c r="M841" t="s">
        <v>174</v>
      </c>
      <c r="N841" t="s">
        <v>162</v>
      </c>
      <c r="O841" t="s">
        <v>216</v>
      </c>
      <c r="P841" t="s">
        <v>217</v>
      </c>
      <c r="Q841">
        <v>2025</v>
      </c>
      <c r="R841">
        <v>2</v>
      </c>
      <c r="S841" t="b">
        <v>1</v>
      </c>
      <c r="T841">
        <v>868227</v>
      </c>
    </row>
    <row r="842" spans="1:20" x14ac:dyDescent="0.2">
      <c r="A842">
        <v>15</v>
      </c>
      <c r="B842" t="s">
        <v>151</v>
      </c>
      <c r="C842" t="s">
        <v>152</v>
      </c>
      <c r="D842" t="s">
        <v>153</v>
      </c>
      <c r="E842" t="s">
        <v>154</v>
      </c>
      <c r="F842" t="s">
        <v>155</v>
      </c>
      <c r="G842" t="s">
        <v>156</v>
      </c>
      <c r="H842" t="s">
        <v>172</v>
      </c>
      <c r="I842" t="s">
        <v>166</v>
      </c>
      <c r="J842" t="s">
        <v>173</v>
      </c>
      <c r="K842" t="s">
        <v>160</v>
      </c>
      <c r="L842">
        <v>1</v>
      </c>
      <c r="M842" t="s">
        <v>174</v>
      </c>
      <c r="N842" t="s">
        <v>162</v>
      </c>
      <c r="O842" t="s">
        <v>216</v>
      </c>
      <c r="P842" t="s">
        <v>217</v>
      </c>
      <c r="Q842">
        <v>2025</v>
      </c>
      <c r="R842">
        <v>2</v>
      </c>
      <c r="S842" t="b">
        <v>1</v>
      </c>
      <c r="T842">
        <v>3862951</v>
      </c>
    </row>
    <row r="843" spans="1:20" x14ac:dyDescent="0.2">
      <c r="A843">
        <v>16</v>
      </c>
      <c r="B843" t="s">
        <v>151</v>
      </c>
      <c r="C843" t="s">
        <v>152</v>
      </c>
      <c r="D843" t="s">
        <v>153</v>
      </c>
      <c r="E843" t="s">
        <v>154</v>
      </c>
      <c r="F843" t="s">
        <v>155</v>
      </c>
      <c r="G843" t="s">
        <v>156</v>
      </c>
      <c r="H843" t="s">
        <v>172</v>
      </c>
      <c r="I843" t="s">
        <v>167</v>
      </c>
      <c r="J843" t="s">
        <v>173</v>
      </c>
      <c r="K843" t="s">
        <v>160</v>
      </c>
      <c r="L843">
        <v>1</v>
      </c>
      <c r="M843" t="s">
        <v>174</v>
      </c>
      <c r="N843" t="s">
        <v>162</v>
      </c>
      <c r="O843" t="s">
        <v>216</v>
      </c>
      <c r="P843" t="s">
        <v>217</v>
      </c>
      <c r="Q843">
        <v>2025</v>
      </c>
      <c r="R843">
        <v>2</v>
      </c>
      <c r="S843" t="b">
        <v>1</v>
      </c>
      <c r="T843">
        <v>1887877</v>
      </c>
    </row>
    <row r="844" spans="1:20" x14ac:dyDescent="0.2">
      <c r="A844">
        <v>17</v>
      </c>
      <c r="B844" t="s">
        <v>151</v>
      </c>
      <c r="C844" t="s">
        <v>152</v>
      </c>
      <c r="D844" t="s">
        <v>153</v>
      </c>
      <c r="E844" t="s">
        <v>154</v>
      </c>
      <c r="F844" t="s">
        <v>155</v>
      </c>
      <c r="G844" t="s">
        <v>156</v>
      </c>
      <c r="H844" t="s">
        <v>172</v>
      </c>
      <c r="I844" t="s">
        <v>168</v>
      </c>
      <c r="J844" t="s">
        <v>173</v>
      </c>
      <c r="K844" t="s">
        <v>160</v>
      </c>
      <c r="L844">
        <v>1</v>
      </c>
      <c r="M844" t="s">
        <v>174</v>
      </c>
      <c r="N844" t="s">
        <v>162</v>
      </c>
      <c r="O844" t="s">
        <v>216</v>
      </c>
      <c r="P844" t="s">
        <v>217</v>
      </c>
      <c r="Q844">
        <v>2025</v>
      </c>
      <c r="R844">
        <v>2</v>
      </c>
      <c r="S844" t="b">
        <v>1</v>
      </c>
      <c r="T844">
        <v>392482</v>
      </c>
    </row>
    <row r="845" spans="1:20" x14ac:dyDescent="0.2">
      <c r="A845">
        <v>18</v>
      </c>
      <c r="B845" t="s">
        <v>151</v>
      </c>
      <c r="C845" t="s">
        <v>152</v>
      </c>
      <c r="D845" t="s">
        <v>153</v>
      </c>
      <c r="E845" t="s">
        <v>154</v>
      </c>
      <c r="F845" t="s">
        <v>155</v>
      </c>
      <c r="G845" t="s">
        <v>156</v>
      </c>
      <c r="H845" t="s">
        <v>175</v>
      </c>
      <c r="I845" t="s">
        <v>169</v>
      </c>
      <c r="J845" t="s">
        <v>173</v>
      </c>
      <c r="K845" t="s">
        <v>160</v>
      </c>
      <c r="L845">
        <v>1</v>
      </c>
      <c r="M845" t="s">
        <v>174</v>
      </c>
      <c r="N845" t="s">
        <v>162</v>
      </c>
      <c r="O845" t="s">
        <v>216</v>
      </c>
      <c r="P845" t="s">
        <v>217</v>
      </c>
      <c r="Q845">
        <v>2025</v>
      </c>
      <c r="R845">
        <v>2</v>
      </c>
      <c r="S845" t="b">
        <v>1</v>
      </c>
      <c r="T845">
        <v>5211527</v>
      </c>
    </row>
    <row r="846" spans="1:20" x14ac:dyDescent="0.2">
      <c r="A846">
        <v>19</v>
      </c>
      <c r="B846" t="s">
        <v>151</v>
      </c>
      <c r="C846" t="s">
        <v>152</v>
      </c>
      <c r="D846" t="s">
        <v>153</v>
      </c>
      <c r="E846" t="s">
        <v>154</v>
      </c>
      <c r="F846" t="s">
        <v>155</v>
      </c>
      <c r="G846" t="s">
        <v>156</v>
      </c>
      <c r="H846" t="s">
        <v>176</v>
      </c>
      <c r="I846" t="s">
        <v>169</v>
      </c>
      <c r="J846" t="s">
        <v>177</v>
      </c>
      <c r="K846" t="s">
        <v>160</v>
      </c>
      <c r="L846">
        <v>1</v>
      </c>
      <c r="M846" t="s">
        <v>174</v>
      </c>
      <c r="N846" t="s">
        <v>162</v>
      </c>
      <c r="O846" t="s">
        <v>216</v>
      </c>
      <c r="P846" t="s">
        <v>217</v>
      </c>
      <c r="Q846">
        <v>2025</v>
      </c>
      <c r="R846">
        <v>2</v>
      </c>
      <c r="S846" t="b">
        <v>1</v>
      </c>
      <c r="T846">
        <v>6298749</v>
      </c>
    </row>
    <row r="847" spans="1:20" x14ac:dyDescent="0.2">
      <c r="A847">
        <v>20</v>
      </c>
      <c r="B847" t="s">
        <v>151</v>
      </c>
      <c r="C847" t="s">
        <v>152</v>
      </c>
      <c r="D847" t="s">
        <v>153</v>
      </c>
      <c r="E847" t="s">
        <v>154</v>
      </c>
      <c r="F847" t="s">
        <v>155</v>
      </c>
      <c r="G847" t="s">
        <v>156</v>
      </c>
      <c r="H847" t="s">
        <v>178</v>
      </c>
      <c r="I847" t="s">
        <v>158</v>
      </c>
      <c r="J847" t="s">
        <v>179</v>
      </c>
      <c r="K847" t="s">
        <v>160</v>
      </c>
      <c r="L847">
        <v>1</v>
      </c>
      <c r="M847" t="s">
        <v>174</v>
      </c>
      <c r="N847" t="s">
        <v>162</v>
      </c>
      <c r="O847" t="s">
        <v>216</v>
      </c>
      <c r="P847" t="s">
        <v>217</v>
      </c>
      <c r="Q847">
        <v>2025</v>
      </c>
      <c r="R847">
        <v>2</v>
      </c>
      <c r="S847" t="b">
        <v>1</v>
      </c>
      <c r="T847">
        <v>145</v>
      </c>
    </row>
    <row r="848" spans="1:20" x14ac:dyDescent="0.2">
      <c r="A848">
        <v>21</v>
      </c>
      <c r="B848" t="s">
        <v>151</v>
      </c>
      <c r="C848" t="s">
        <v>152</v>
      </c>
      <c r="D848" t="s">
        <v>153</v>
      </c>
      <c r="E848" t="s">
        <v>154</v>
      </c>
      <c r="F848" t="s">
        <v>155</v>
      </c>
      <c r="G848" t="s">
        <v>156</v>
      </c>
      <c r="H848" t="s">
        <v>178</v>
      </c>
      <c r="I848" t="s">
        <v>165</v>
      </c>
      <c r="J848" t="s">
        <v>179</v>
      </c>
      <c r="K848" t="s">
        <v>160</v>
      </c>
      <c r="L848">
        <v>1</v>
      </c>
      <c r="M848" t="s">
        <v>174</v>
      </c>
      <c r="N848" t="s">
        <v>162</v>
      </c>
      <c r="O848" t="s">
        <v>216</v>
      </c>
      <c r="P848" t="s">
        <v>217</v>
      </c>
      <c r="Q848">
        <v>2025</v>
      </c>
      <c r="R848">
        <v>2</v>
      </c>
      <c r="S848" t="b">
        <v>1</v>
      </c>
      <c r="T848">
        <v>35757</v>
      </c>
    </row>
    <row r="849" spans="1:20" x14ac:dyDescent="0.2">
      <c r="A849">
        <v>22</v>
      </c>
      <c r="B849" t="s">
        <v>151</v>
      </c>
      <c r="C849" t="s">
        <v>152</v>
      </c>
      <c r="D849" t="s">
        <v>153</v>
      </c>
      <c r="E849" t="s">
        <v>154</v>
      </c>
      <c r="F849" t="s">
        <v>155</v>
      </c>
      <c r="G849" t="s">
        <v>156</v>
      </c>
      <c r="H849" t="s">
        <v>178</v>
      </c>
      <c r="I849" t="s">
        <v>166</v>
      </c>
      <c r="J849" t="s">
        <v>179</v>
      </c>
      <c r="K849" t="s">
        <v>160</v>
      </c>
      <c r="L849">
        <v>1</v>
      </c>
      <c r="M849" t="s">
        <v>174</v>
      </c>
      <c r="N849" t="s">
        <v>162</v>
      </c>
      <c r="O849" t="s">
        <v>216</v>
      </c>
      <c r="P849" t="s">
        <v>217</v>
      </c>
      <c r="Q849">
        <v>2025</v>
      </c>
      <c r="R849">
        <v>2</v>
      </c>
      <c r="S849" t="b">
        <v>1</v>
      </c>
      <c r="T849">
        <v>425619</v>
      </c>
    </row>
    <row r="850" spans="1:20" x14ac:dyDescent="0.2">
      <c r="A850">
        <v>23</v>
      </c>
      <c r="B850" t="s">
        <v>151</v>
      </c>
      <c r="C850" t="s">
        <v>152</v>
      </c>
      <c r="D850" t="s">
        <v>153</v>
      </c>
      <c r="E850" t="s">
        <v>154</v>
      </c>
      <c r="F850" t="s">
        <v>155</v>
      </c>
      <c r="G850" t="s">
        <v>156</v>
      </c>
      <c r="H850" t="s">
        <v>178</v>
      </c>
      <c r="I850" t="s">
        <v>167</v>
      </c>
      <c r="J850" t="s">
        <v>179</v>
      </c>
      <c r="K850" t="s">
        <v>160</v>
      </c>
      <c r="L850">
        <v>1</v>
      </c>
      <c r="M850" t="s">
        <v>174</v>
      </c>
      <c r="N850" t="s">
        <v>162</v>
      </c>
      <c r="O850" t="s">
        <v>216</v>
      </c>
      <c r="P850" t="s">
        <v>217</v>
      </c>
      <c r="Q850">
        <v>2025</v>
      </c>
      <c r="R850">
        <v>2</v>
      </c>
      <c r="S850" t="b">
        <v>1</v>
      </c>
      <c r="T850">
        <v>156203</v>
      </c>
    </row>
    <row r="851" spans="1:20" x14ac:dyDescent="0.2">
      <c r="A851">
        <v>24</v>
      </c>
      <c r="B851" t="s">
        <v>151</v>
      </c>
      <c r="C851" t="s">
        <v>152</v>
      </c>
      <c r="D851" t="s">
        <v>153</v>
      </c>
      <c r="E851" t="s">
        <v>154</v>
      </c>
      <c r="F851" t="s">
        <v>155</v>
      </c>
      <c r="G851" t="s">
        <v>156</v>
      </c>
      <c r="H851" t="s">
        <v>178</v>
      </c>
      <c r="I851" t="s">
        <v>168</v>
      </c>
      <c r="J851" t="s">
        <v>179</v>
      </c>
      <c r="K851" t="s">
        <v>160</v>
      </c>
      <c r="L851">
        <v>1</v>
      </c>
      <c r="M851" t="s">
        <v>174</v>
      </c>
      <c r="N851" t="s">
        <v>162</v>
      </c>
      <c r="O851" t="s">
        <v>216</v>
      </c>
      <c r="P851" t="s">
        <v>217</v>
      </c>
      <c r="Q851">
        <v>2025</v>
      </c>
      <c r="R851">
        <v>2</v>
      </c>
      <c r="S851" t="b">
        <v>1</v>
      </c>
      <c r="T851">
        <v>10138</v>
      </c>
    </row>
    <row r="852" spans="1:20" x14ac:dyDescent="0.2">
      <c r="A852">
        <v>25</v>
      </c>
      <c r="B852" t="s">
        <v>151</v>
      </c>
      <c r="C852" t="s">
        <v>152</v>
      </c>
      <c r="D852" t="s">
        <v>153</v>
      </c>
      <c r="E852" t="s">
        <v>154</v>
      </c>
      <c r="F852" t="s">
        <v>155</v>
      </c>
      <c r="G852" t="s">
        <v>156</v>
      </c>
      <c r="H852" t="s">
        <v>180</v>
      </c>
      <c r="I852" t="s">
        <v>169</v>
      </c>
      <c r="J852" t="s">
        <v>179</v>
      </c>
      <c r="K852" t="s">
        <v>160</v>
      </c>
      <c r="L852">
        <v>1</v>
      </c>
      <c r="M852" t="s">
        <v>174</v>
      </c>
      <c r="N852" t="s">
        <v>162</v>
      </c>
      <c r="O852" t="s">
        <v>216</v>
      </c>
      <c r="P852" t="s">
        <v>217</v>
      </c>
      <c r="Q852">
        <v>2025</v>
      </c>
      <c r="R852">
        <v>2</v>
      </c>
      <c r="S852" t="b">
        <v>1</v>
      </c>
      <c r="T852">
        <v>647730</v>
      </c>
    </row>
    <row r="853" spans="1:20" x14ac:dyDescent="0.2">
      <c r="A853">
        <v>27</v>
      </c>
      <c r="B853" t="s">
        <v>151</v>
      </c>
      <c r="C853" t="s">
        <v>152</v>
      </c>
      <c r="D853" t="s">
        <v>153</v>
      </c>
      <c r="E853" t="s">
        <v>154</v>
      </c>
      <c r="F853" t="s">
        <v>155</v>
      </c>
      <c r="G853" t="s">
        <v>156</v>
      </c>
      <c r="H853" t="s">
        <v>181</v>
      </c>
      <c r="I853" t="s">
        <v>158</v>
      </c>
      <c r="J853" t="s">
        <v>182</v>
      </c>
      <c r="K853" t="s">
        <v>160</v>
      </c>
      <c r="L853">
        <v>1</v>
      </c>
      <c r="M853" t="s">
        <v>174</v>
      </c>
      <c r="N853" t="s">
        <v>162</v>
      </c>
      <c r="O853" t="s">
        <v>216</v>
      </c>
      <c r="P853" t="s">
        <v>217</v>
      </c>
      <c r="Q853">
        <v>2025</v>
      </c>
      <c r="R853">
        <v>2</v>
      </c>
      <c r="S853" t="b">
        <v>1</v>
      </c>
      <c r="T853">
        <v>134049</v>
      </c>
    </row>
    <row r="854" spans="1:20" x14ac:dyDescent="0.2">
      <c r="A854">
        <v>28</v>
      </c>
      <c r="B854" t="s">
        <v>151</v>
      </c>
      <c r="C854" t="s">
        <v>152</v>
      </c>
      <c r="D854" t="s">
        <v>153</v>
      </c>
      <c r="E854" t="s">
        <v>154</v>
      </c>
      <c r="F854" t="s">
        <v>155</v>
      </c>
      <c r="G854" t="s">
        <v>156</v>
      </c>
      <c r="H854" t="s">
        <v>181</v>
      </c>
      <c r="I854" t="s">
        <v>165</v>
      </c>
      <c r="J854" t="s">
        <v>182</v>
      </c>
      <c r="K854" t="s">
        <v>160</v>
      </c>
      <c r="L854">
        <v>1</v>
      </c>
      <c r="M854" t="s">
        <v>174</v>
      </c>
      <c r="N854" t="s">
        <v>162</v>
      </c>
      <c r="O854" t="s">
        <v>216</v>
      </c>
      <c r="P854" t="s">
        <v>217</v>
      </c>
      <c r="Q854">
        <v>2025</v>
      </c>
      <c r="R854">
        <v>2</v>
      </c>
      <c r="S854" t="b">
        <v>1</v>
      </c>
      <c r="T854">
        <v>106814</v>
      </c>
    </row>
    <row r="855" spans="1:20" x14ac:dyDescent="0.2">
      <c r="A855">
        <v>29</v>
      </c>
      <c r="B855" t="s">
        <v>151</v>
      </c>
      <c r="C855" t="s">
        <v>152</v>
      </c>
      <c r="D855" t="s">
        <v>153</v>
      </c>
      <c r="E855" t="s">
        <v>154</v>
      </c>
      <c r="F855" t="s">
        <v>155</v>
      </c>
      <c r="G855" t="s">
        <v>156</v>
      </c>
      <c r="H855" t="s">
        <v>181</v>
      </c>
      <c r="I855" t="s">
        <v>166</v>
      </c>
      <c r="J855" t="s">
        <v>182</v>
      </c>
      <c r="K855" t="s">
        <v>160</v>
      </c>
      <c r="L855">
        <v>1</v>
      </c>
      <c r="M855" t="s">
        <v>174</v>
      </c>
      <c r="N855" t="s">
        <v>162</v>
      </c>
      <c r="O855" t="s">
        <v>216</v>
      </c>
      <c r="P855" t="s">
        <v>217</v>
      </c>
      <c r="Q855">
        <v>2025</v>
      </c>
      <c r="R855">
        <v>2</v>
      </c>
      <c r="S855" t="b">
        <v>1</v>
      </c>
      <c r="T855">
        <v>477314</v>
      </c>
    </row>
    <row r="856" spans="1:20" x14ac:dyDescent="0.2">
      <c r="A856">
        <v>30</v>
      </c>
      <c r="B856" t="s">
        <v>151</v>
      </c>
      <c r="C856" t="s">
        <v>152</v>
      </c>
      <c r="D856" t="s">
        <v>153</v>
      </c>
      <c r="E856" t="s">
        <v>154</v>
      </c>
      <c r="F856" t="s">
        <v>155</v>
      </c>
      <c r="G856" t="s">
        <v>156</v>
      </c>
      <c r="H856" t="s">
        <v>181</v>
      </c>
      <c r="I856" t="s">
        <v>167</v>
      </c>
      <c r="J856" t="s">
        <v>182</v>
      </c>
      <c r="K856" t="s">
        <v>160</v>
      </c>
      <c r="L856">
        <v>1</v>
      </c>
      <c r="M856" t="s">
        <v>174</v>
      </c>
      <c r="N856" t="s">
        <v>162</v>
      </c>
      <c r="O856" t="s">
        <v>216</v>
      </c>
      <c r="P856" t="s">
        <v>217</v>
      </c>
      <c r="Q856">
        <v>2025</v>
      </c>
      <c r="R856">
        <v>2</v>
      </c>
      <c r="S856" t="b">
        <v>1</v>
      </c>
      <c r="T856">
        <v>312654</v>
      </c>
    </row>
    <row r="857" spans="1:20" x14ac:dyDescent="0.2">
      <c r="A857">
        <v>31</v>
      </c>
      <c r="B857" t="s">
        <v>151</v>
      </c>
      <c r="C857" t="s">
        <v>152</v>
      </c>
      <c r="D857" t="s">
        <v>153</v>
      </c>
      <c r="E857" t="s">
        <v>154</v>
      </c>
      <c r="F857" t="s">
        <v>155</v>
      </c>
      <c r="G857" t="s">
        <v>156</v>
      </c>
      <c r="H857" t="s">
        <v>181</v>
      </c>
      <c r="I857" t="s">
        <v>168</v>
      </c>
      <c r="J857" t="s">
        <v>182</v>
      </c>
      <c r="K857" t="s">
        <v>160</v>
      </c>
      <c r="L857">
        <v>1</v>
      </c>
      <c r="M857" t="s">
        <v>174</v>
      </c>
      <c r="N857" t="s">
        <v>162</v>
      </c>
      <c r="O857" t="s">
        <v>216</v>
      </c>
      <c r="P857" t="s">
        <v>217</v>
      </c>
      <c r="Q857">
        <v>2025</v>
      </c>
      <c r="R857">
        <v>2</v>
      </c>
      <c r="S857" t="b">
        <v>1</v>
      </c>
      <c r="T857">
        <v>46216</v>
      </c>
    </row>
    <row r="858" spans="1:20" x14ac:dyDescent="0.2">
      <c r="A858">
        <v>32</v>
      </c>
      <c r="B858" t="s">
        <v>151</v>
      </c>
      <c r="C858" t="s">
        <v>152</v>
      </c>
      <c r="D858" t="s">
        <v>153</v>
      </c>
      <c r="E858" t="s">
        <v>154</v>
      </c>
      <c r="F858" t="s">
        <v>155</v>
      </c>
      <c r="G858" t="s">
        <v>156</v>
      </c>
      <c r="H858" t="s">
        <v>183</v>
      </c>
      <c r="I858" t="s">
        <v>169</v>
      </c>
      <c r="J858" t="s">
        <v>182</v>
      </c>
      <c r="K858" t="s">
        <v>160</v>
      </c>
      <c r="L858">
        <v>1</v>
      </c>
      <c r="M858" t="s">
        <v>174</v>
      </c>
      <c r="N858" t="s">
        <v>162</v>
      </c>
      <c r="O858" t="s">
        <v>216</v>
      </c>
      <c r="P858" t="s">
        <v>217</v>
      </c>
      <c r="Q858">
        <v>2025</v>
      </c>
      <c r="R858">
        <v>2</v>
      </c>
      <c r="S858" t="b">
        <v>1</v>
      </c>
      <c r="T858">
        <v>1572883</v>
      </c>
    </row>
    <row r="859" spans="1:20" x14ac:dyDescent="0.2">
      <c r="A859">
        <v>33</v>
      </c>
      <c r="B859" t="s">
        <v>151</v>
      </c>
      <c r="C859" t="s">
        <v>152</v>
      </c>
      <c r="D859" t="s">
        <v>153</v>
      </c>
      <c r="E859" t="s">
        <v>154</v>
      </c>
      <c r="F859" t="s">
        <v>155</v>
      </c>
      <c r="G859" t="s">
        <v>156</v>
      </c>
      <c r="H859" t="s">
        <v>184</v>
      </c>
      <c r="I859" t="s">
        <v>158</v>
      </c>
      <c r="J859" t="s">
        <v>185</v>
      </c>
      <c r="K859" t="s">
        <v>160</v>
      </c>
      <c r="L859">
        <v>1</v>
      </c>
      <c r="M859" t="s">
        <v>174</v>
      </c>
      <c r="N859" t="s">
        <v>162</v>
      </c>
      <c r="O859" t="s">
        <v>216</v>
      </c>
      <c r="P859" t="s">
        <v>217</v>
      </c>
      <c r="Q859">
        <v>2025</v>
      </c>
      <c r="R859">
        <v>2</v>
      </c>
      <c r="S859" t="b">
        <v>1</v>
      </c>
      <c r="T859">
        <v>1765532</v>
      </c>
    </row>
    <row r="860" spans="1:20" x14ac:dyDescent="0.2">
      <c r="A860">
        <v>34</v>
      </c>
      <c r="B860" t="s">
        <v>151</v>
      </c>
      <c r="C860" t="s">
        <v>152</v>
      </c>
      <c r="D860" t="s">
        <v>153</v>
      </c>
      <c r="E860" t="s">
        <v>154</v>
      </c>
      <c r="F860" t="s">
        <v>155</v>
      </c>
      <c r="G860" t="s">
        <v>156</v>
      </c>
      <c r="H860" t="s">
        <v>184</v>
      </c>
      <c r="I860" t="s">
        <v>165</v>
      </c>
      <c r="J860" t="s">
        <v>185</v>
      </c>
      <c r="K860" t="s">
        <v>160</v>
      </c>
      <c r="L860">
        <v>1</v>
      </c>
      <c r="M860" t="s">
        <v>174</v>
      </c>
      <c r="N860" t="s">
        <v>162</v>
      </c>
      <c r="O860" t="s">
        <v>216</v>
      </c>
      <c r="P860" t="s">
        <v>217</v>
      </c>
      <c r="Q860">
        <v>2025</v>
      </c>
      <c r="R860">
        <v>2</v>
      </c>
      <c r="S860" t="b">
        <v>1</v>
      </c>
      <c r="T860">
        <v>1010798</v>
      </c>
    </row>
    <row r="861" spans="1:20" x14ac:dyDescent="0.2">
      <c r="A861">
        <v>35</v>
      </c>
      <c r="B861" t="s">
        <v>151</v>
      </c>
      <c r="C861" t="s">
        <v>152</v>
      </c>
      <c r="D861" t="s">
        <v>153</v>
      </c>
      <c r="E861" t="s">
        <v>154</v>
      </c>
      <c r="F861" t="s">
        <v>155</v>
      </c>
      <c r="G861" t="s">
        <v>156</v>
      </c>
      <c r="H861" t="s">
        <v>184</v>
      </c>
      <c r="I861" t="s">
        <v>166</v>
      </c>
      <c r="J861" t="s">
        <v>185</v>
      </c>
      <c r="K861" t="s">
        <v>160</v>
      </c>
      <c r="L861">
        <v>1</v>
      </c>
      <c r="M861" t="s">
        <v>174</v>
      </c>
      <c r="N861" t="s">
        <v>162</v>
      </c>
      <c r="O861" t="s">
        <v>216</v>
      </c>
      <c r="P861" t="s">
        <v>217</v>
      </c>
      <c r="Q861">
        <v>2025</v>
      </c>
      <c r="R861">
        <v>2</v>
      </c>
      <c r="S861" t="b">
        <v>1</v>
      </c>
      <c r="T861">
        <v>4765884</v>
      </c>
    </row>
    <row r="862" spans="1:20" x14ac:dyDescent="0.2">
      <c r="A862">
        <v>36</v>
      </c>
      <c r="B862" t="s">
        <v>151</v>
      </c>
      <c r="C862" t="s">
        <v>152</v>
      </c>
      <c r="D862" t="s">
        <v>153</v>
      </c>
      <c r="E862" t="s">
        <v>154</v>
      </c>
      <c r="F862" t="s">
        <v>155</v>
      </c>
      <c r="G862" t="s">
        <v>156</v>
      </c>
      <c r="H862" t="s">
        <v>184</v>
      </c>
      <c r="I862" t="s">
        <v>167</v>
      </c>
      <c r="J862" t="s">
        <v>185</v>
      </c>
      <c r="K862" t="s">
        <v>160</v>
      </c>
      <c r="L862">
        <v>1</v>
      </c>
      <c r="M862" t="s">
        <v>174</v>
      </c>
      <c r="N862" t="s">
        <v>162</v>
      </c>
      <c r="O862" t="s">
        <v>216</v>
      </c>
      <c r="P862" t="s">
        <v>217</v>
      </c>
      <c r="Q862">
        <v>2025</v>
      </c>
      <c r="R862">
        <v>2</v>
      </c>
      <c r="S862" t="b">
        <v>1</v>
      </c>
      <c r="T862">
        <v>2356734</v>
      </c>
    </row>
    <row r="863" spans="1:20" x14ac:dyDescent="0.2">
      <c r="A863">
        <v>37</v>
      </c>
      <c r="B863" t="s">
        <v>151</v>
      </c>
      <c r="C863" t="s">
        <v>152</v>
      </c>
      <c r="D863" t="s">
        <v>153</v>
      </c>
      <c r="E863" t="s">
        <v>154</v>
      </c>
      <c r="F863" t="s">
        <v>155</v>
      </c>
      <c r="G863" t="s">
        <v>156</v>
      </c>
      <c r="H863" t="s">
        <v>184</v>
      </c>
      <c r="I863" t="s">
        <v>168</v>
      </c>
      <c r="J863" t="s">
        <v>185</v>
      </c>
      <c r="K863" t="s">
        <v>160</v>
      </c>
      <c r="L863">
        <v>1</v>
      </c>
      <c r="M863" t="s">
        <v>174</v>
      </c>
      <c r="N863" t="s">
        <v>162</v>
      </c>
      <c r="O863" t="s">
        <v>216</v>
      </c>
      <c r="P863" t="s">
        <v>217</v>
      </c>
      <c r="Q863">
        <v>2025</v>
      </c>
      <c r="R863">
        <v>2</v>
      </c>
      <c r="S863" t="b">
        <v>1</v>
      </c>
      <c r="T863">
        <v>448836</v>
      </c>
    </row>
    <row r="864" spans="1:20" x14ac:dyDescent="0.2">
      <c r="A864">
        <v>38</v>
      </c>
      <c r="B864" t="s">
        <v>151</v>
      </c>
      <c r="C864" t="s">
        <v>152</v>
      </c>
      <c r="D864" t="s">
        <v>153</v>
      </c>
      <c r="E864" t="s">
        <v>154</v>
      </c>
      <c r="F864" t="s">
        <v>155</v>
      </c>
      <c r="G864" t="s">
        <v>156</v>
      </c>
      <c r="H864" t="s">
        <v>186</v>
      </c>
      <c r="I864" t="s">
        <v>169</v>
      </c>
      <c r="J864" t="s">
        <v>185</v>
      </c>
      <c r="K864" t="s">
        <v>160</v>
      </c>
      <c r="L864">
        <v>1</v>
      </c>
      <c r="M864" t="s">
        <v>174</v>
      </c>
      <c r="N864" t="s">
        <v>162</v>
      </c>
      <c r="O864" t="s">
        <v>216</v>
      </c>
      <c r="P864" t="s">
        <v>217</v>
      </c>
      <c r="Q864">
        <v>2025</v>
      </c>
      <c r="R864">
        <v>2</v>
      </c>
      <c r="S864" t="b">
        <v>1</v>
      </c>
      <c r="T864">
        <v>8519362</v>
      </c>
    </row>
    <row r="865" spans="1:20" x14ac:dyDescent="0.2">
      <c r="A865">
        <v>39</v>
      </c>
      <c r="B865" t="s">
        <v>151</v>
      </c>
      <c r="C865" t="s">
        <v>152</v>
      </c>
      <c r="D865" t="s">
        <v>153</v>
      </c>
      <c r="E865" t="s">
        <v>154</v>
      </c>
      <c r="F865" t="s">
        <v>155</v>
      </c>
      <c r="G865" t="s">
        <v>156</v>
      </c>
      <c r="H865" t="s">
        <v>187</v>
      </c>
      <c r="I865" t="s">
        <v>158</v>
      </c>
      <c r="J865" t="s">
        <v>188</v>
      </c>
      <c r="K865" t="s">
        <v>160</v>
      </c>
      <c r="L865">
        <v>1</v>
      </c>
      <c r="M865" t="s">
        <v>189</v>
      </c>
      <c r="N865" t="s">
        <v>162</v>
      </c>
      <c r="O865" t="s">
        <v>216</v>
      </c>
      <c r="P865" t="s">
        <v>217</v>
      </c>
      <c r="Q865">
        <v>2025</v>
      </c>
      <c r="R865">
        <v>2</v>
      </c>
      <c r="S865" t="b">
        <v>1</v>
      </c>
      <c r="T865">
        <v>89771748</v>
      </c>
    </row>
    <row r="866" spans="1:20" x14ac:dyDescent="0.2">
      <c r="A866">
        <v>40</v>
      </c>
      <c r="B866" t="s">
        <v>151</v>
      </c>
      <c r="C866" t="s">
        <v>152</v>
      </c>
      <c r="D866" t="s">
        <v>153</v>
      </c>
      <c r="E866" t="s">
        <v>154</v>
      </c>
      <c r="F866" t="s">
        <v>155</v>
      </c>
      <c r="G866" t="s">
        <v>156</v>
      </c>
      <c r="H866" t="s">
        <v>187</v>
      </c>
      <c r="I866" t="s">
        <v>165</v>
      </c>
      <c r="J866" t="s">
        <v>188</v>
      </c>
      <c r="K866" t="s">
        <v>160</v>
      </c>
      <c r="L866">
        <v>1</v>
      </c>
      <c r="M866" t="s">
        <v>189</v>
      </c>
      <c r="N866" t="s">
        <v>162</v>
      </c>
      <c r="O866" t="s">
        <v>216</v>
      </c>
      <c r="P866" t="s">
        <v>217</v>
      </c>
      <c r="Q866">
        <v>2025</v>
      </c>
      <c r="R866">
        <v>2</v>
      </c>
      <c r="S866" t="b">
        <v>1</v>
      </c>
      <c r="T866">
        <v>40932042</v>
      </c>
    </row>
    <row r="867" spans="1:20" x14ac:dyDescent="0.2">
      <c r="A867">
        <v>41</v>
      </c>
      <c r="B867" t="s">
        <v>151</v>
      </c>
      <c r="C867" t="s">
        <v>152</v>
      </c>
      <c r="D867" t="s">
        <v>153</v>
      </c>
      <c r="E867" t="s">
        <v>154</v>
      </c>
      <c r="F867" t="s">
        <v>155</v>
      </c>
      <c r="G867" t="s">
        <v>156</v>
      </c>
      <c r="H867" t="s">
        <v>187</v>
      </c>
      <c r="I867" t="s">
        <v>166</v>
      </c>
      <c r="J867" t="s">
        <v>188</v>
      </c>
      <c r="K867" t="s">
        <v>160</v>
      </c>
      <c r="L867">
        <v>1</v>
      </c>
      <c r="M867" t="s">
        <v>189</v>
      </c>
      <c r="N867" t="s">
        <v>162</v>
      </c>
      <c r="O867" t="s">
        <v>216</v>
      </c>
      <c r="P867" t="s">
        <v>217</v>
      </c>
      <c r="Q867">
        <v>2025</v>
      </c>
      <c r="R867">
        <v>2</v>
      </c>
      <c r="S867" t="b">
        <v>1</v>
      </c>
      <c r="T867">
        <v>156658492</v>
      </c>
    </row>
    <row r="868" spans="1:20" x14ac:dyDescent="0.2">
      <c r="A868">
        <v>42</v>
      </c>
      <c r="B868" t="s">
        <v>151</v>
      </c>
      <c r="C868" t="s">
        <v>152</v>
      </c>
      <c r="D868" t="s">
        <v>153</v>
      </c>
      <c r="E868" t="s">
        <v>154</v>
      </c>
      <c r="F868" t="s">
        <v>155</v>
      </c>
      <c r="G868" t="s">
        <v>156</v>
      </c>
      <c r="H868" t="s">
        <v>187</v>
      </c>
      <c r="I868" t="s">
        <v>167</v>
      </c>
      <c r="J868" t="s">
        <v>188</v>
      </c>
      <c r="K868" t="s">
        <v>160</v>
      </c>
      <c r="L868">
        <v>1</v>
      </c>
      <c r="M868" t="s">
        <v>189</v>
      </c>
      <c r="N868" t="s">
        <v>162</v>
      </c>
      <c r="O868" t="s">
        <v>216</v>
      </c>
      <c r="P868" t="s">
        <v>217</v>
      </c>
      <c r="Q868">
        <v>2025</v>
      </c>
      <c r="R868">
        <v>2</v>
      </c>
      <c r="S868" t="b">
        <v>1</v>
      </c>
      <c r="T868">
        <v>76322964</v>
      </c>
    </row>
    <row r="869" spans="1:20" x14ac:dyDescent="0.2">
      <c r="A869">
        <v>43</v>
      </c>
      <c r="B869" t="s">
        <v>151</v>
      </c>
      <c r="C869" t="s">
        <v>152</v>
      </c>
      <c r="D869" t="s">
        <v>153</v>
      </c>
      <c r="E869" t="s">
        <v>154</v>
      </c>
      <c r="F869" t="s">
        <v>155</v>
      </c>
      <c r="G869" t="s">
        <v>156</v>
      </c>
      <c r="H869" t="s">
        <v>187</v>
      </c>
      <c r="I869" t="s">
        <v>168</v>
      </c>
      <c r="J869" t="s">
        <v>188</v>
      </c>
      <c r="K869" t="s">
        <v>160</v>
      </c>
      <c r="L869">
        <v>1</v>
      </c>
      <c r="M869" t="s">
        <v>189</v>
      </c>
      <c r="N869" t="s">
        <v>162</v>
      </c>
      <c r="O869" t="s">
        <v>216</v>
      </c>
      <c r="P869" t="s">
        <v>217</v>
      </c>
      <c r="Q869">
        <v>2025</v>
      </c>
      <c r="R869">
        <v>2</v>
      </c>
      <c r="S869" t="b">
        <v>1</v>
      </c>
      <c r="T869">
        <v>18655273</v>
      </c>
    </row>
    <row r="870" spans="1:20" x14ac:dyDescent="0.2">
      <c r="A870">
        <v>44</v>
      </c>
      <c r="B870" t="s">
        <v>151</v>
      </c>
      <c r="C870" t="s">
        <v>152</v>
      </c>
      <c r="D870" t="s">
        <v>153</v>
      </c>
      <c r="E870" t="s">
        <v>154</v>
      </c>
      <c r="F870" t="s">
        <v>155</v>
      </c>
      <c r="G870" t="s">
        <v>156</v>
      </c>
      <c r="H870" t="s">
        <v>190</v>
      </c>
      <c r="I870" t="s">
        <v>169</v>
      </c>
      <c r="J870" t="s">
        <v>188</v>
      </c>
      <c r="K870" t="s">
        <v>160</v>
      </c>
      <c r="L870">
        <v>1</v>
      </c>
      <c r="M870" t="s">
        <v>189</v>
      </c>
      <c r="N870" t="s">
        <v>162</v>
      </c>
      <c r="O870" t="s">
        <v>216</v>
      </c>
      <c r="P870" t="s">
        <v>217</v>
      </c>
      <c r="Q870">
        <v>2025</v>
      </c>
      <c r="R870">
        <v>2</v>
      </c>
      <c r="S870" t="b">
        <v>1</v>
      </c>
      <c r="T870">
        <v>313603469</v>
      </c>
    </row>
    <row r="871" spans="1:20" x14ac:dyDescent="0.2">
      <c r="A871">
        <v>45</v>
      </c>
      <c r="B871" t="s">
        <v>151</v>
      </c>
      <c r="C871" t="s">
        <v>152</v>
      </c>
      <c r="D871" t="s">
        <v>153</v>
      </c>
      <c r="E871" t="s">
        <v>154</v>
      </c>
      <c r="F871" t="s">
        <v>155</v>
      </c>
      <c r="G871" t="s">
        <v>156</v>
      </c>
      <c r="H871" t="s">
        <v>191</v>
      </c>
      <c r="I871" t="s">
        <v>158</v>
      </c>
      <c r="J871" t="s">
        <v>192</v>
      </c>
      <c r="K871" t="s">
        <v>160</v>
      </c>
      <c r="L871">
        <v>1</v>
      </c>
      <c r="M871" t="s">
        <v>189</v>
      </c>
      <c r="N871" t="s">
        <v>162</v>
      </c>
      <c r="O871" t="s">
        <v>216</v>
      </c>
      <c r="P871" t="s">
        <v>217</v>
      </c>
      <c r="Q871">
        <v>2025</v>
      </c>
      <c r="R871">
        <v>2</v>
      </c>
      <c r="S871" t="b">
        <v>1</v>
      </c>
      <c r="T871">
        <v>9794</v>
      </c>
    </row>
    <row r="872" spans="1:20" x14ac:dyDescent="0.2">
      <c r="A872">
        <v>46</v>
      </c>
      <c r="B872" t="s">
        <v>151</v>
      </c>
      <c r="C872" t="s">
        <v>152</v>
      </c>
      <c r="D872" t="s">
        <v>153</v>
      </c>
      <c r="E872" t="s">
        <v>154</v>
      </c>
      <c r="F872" t="s">
        <v>155</v>
      </c>
      <c r="G872" t="s">
        <v>156</v>
      </c>
      <c r="H872" t="s">
        <v>191</v>
      </c>
      <c r="I872" t="s">
        <v>165</v>
      </c>
      <c r="J872" t="s">
        <v>192</v>
      </c>
      <c r="K872" t="s">
        <v>160</v>
      </c>
      <c r="L872">
        <v>1</v>
      </c>
      <c r="M872" t="s">
        <v>189</v>
      </c>
      <c r="N872" t="s">
        <v>162</v>
      </c>
      <c r="O872" t="s">
        <v>216</v>
      </c>
      <c r="P872" t="s">
        <v>217</v>
      </c>
      <c r="Q872">
        <v>2025</v>
      </c>
      <c r="R872">
        <v>2</v>
      </c>
      <c r="S872" t="b">
        <v>1</v>
      </c>
      <c r="T872">
        <v>1894492</v>
      </c>
    </row>
    <row r="873" spans="1:20" x14ac:dyDescent="0.2">
      <c r="A873">
        <v>47</v>
      </c>
      <c r="B873" t="s">
        <v>151</v>
      </c>
      <c r="C873" t="s">
        <v>152</v>
      </c>
      <c r="D873" t="s">
        <v>153</v>
      </c>
      <c r="E873" t="s">
        <v>154</v>
      </c>
      <c r="F873" t="s">
        <v>155</v>
      </c>
      <c r="G873" t="s">
        <v>156</v>
      </c>
      <c r="H873" t="s">
        <v>191</v>
      </c>
      <c r="I873" t="s">
        <v>166</v>
      </c>
      <c r="J873" t="s">
        <v>192</v>
      </c>
      <c r="K873" t="s">
        <v>160</v>
      </c>
      <c r="L873">
        <v>1</v>
      </c>
      <c r="M873" t="s">
        <v>189</v>
      </c>
      <c r="N873" t="s">
        <v>162</v>
      </c>
      <c r="O873" t="s">
        <v>216</v>
      </c>
      <c r="P873" t="s">
        <v>217</v>
      </c>
      <c r="Q873">
        <v>2025</v>
      </c>
      <c r="R873">
        <v>2</v>
      </c>
      <c r="S873" t="b">
        <v>1</v>
      </c>
      <c r="T873">
        <v>26926441</v>
      </c>
    </row>
    <row r="874" spans="1:20" x14ac:dyDescent="0.2">
      <c r="A874">
        <v>48</v>
      </c>
      <c r="B874" t="s">
        <v>151</v>
      </c>
      <c r="C874" t="s">
        <v>152</v>
      </c>
      <c r="D874" t="s">
        <v>153</v>
      </c>
      <c r="E874" t="s">
        <v>154</v>
      </c>
      <c r="F874" t="s">
        <v>155</v>
      </c>
      <c r="G874" t="s">
        <v>156</v>
      </c>
      <c r="H874" t="s">
        <v>191</v>
      </c>
      <c r="I874" t="s">
        <v>167</v>
      </c>
      <c r="J874" t="s">
        <v>192</v>
      </c>
      <c r="K874" t="s">
        <v>160</v>
      </c>
      <c r="L874">
        <v>1</v>
      </c>
      <c r="M874" t="s">
        <v>189</v>
      </c>
      <c r="N874" t="s">
        <v>162</v>
      </c>
      <c r="O874" t="s">
        <v>216</v>
      </c>
      <c r="P874" t="s">
        <v>217</v>
      </c>
      <c r="Q874">
        <v>2025</v>
      </c>
      <c r="R874">
        <v>2</v>
      </c>
      <c r="S874" t="b">
        <v>1</v>
      </c>
      <c r="T874">
        <v>9095919</v>
      </c>
    </row>
    <row r="875" spans="1:20" x14ac:dyDescent="0.2">
      <c r="A875">
        <v>49</v>
      </c>
      <c r="B875" t="s">
        <v>151</v>
      </c>
      <c r="C875" t="s">
        <v>152</v>
      </c>
      <c r="D875" t="s">
        <v>153</v>
      </c>
      <c r="E875" t="s">
        <v>154</v>
      </c>
      <c r="F875" t="s">
        <v>155</v>
      </c>
      <c r="G875" t="s">
        <v>156</v>
      </c>
      <c r="H875" t="s">
        <v>191</v>
      </c>
      <c r="I875" t="s">
        <v>168</v>
      </c>
      <c r="J875" t="s">
        <v>192</v>
      </c>
      <c r="K875" t="s">
        <v>160</v>
      </c>
      <c r="L875">
        <v>1</v>
      </c>
      <c r="M875" t="s">
        <v>189</v>
      </c>
      <c r="N875" t="s">
        <v>162</v>
      </c>
      <c r="O875" t="s">
        <v>216</v>
      </c>
      <c r="P875" t="s">
        <v>217</v>
      </c>
      <c r="Q875">
        <v>2025</v>
      </c>
      <c r="R875">
        <v>2</v>
      </c>
      <c r="S875" t="b">
        <v>1</v>
      </c>
      <c r="T875">
        <v>611323</v>
      </c>
    </row>
    <row r="876" spans="1:20" x14ac:dyDescent="0.2">
      <c r="A876">
        <v>50</v>
      </c>
      <c r="B876" t="s">
        <v>151</v>
      </c>
      <c r="C876" t="s">
        <v>152</v>
      </c>
      <c r="D876" t="s">
        <v>153</v>
      </c>
      <c r="E876" t="s">
        <v>154</v>
      </c>
      <c r="F876" t="s">
        <v>155</v>
      </c>
      <c r="G876" t="s">
        <v>156</v>
      </c>
      <c r="H876" t="s">
        <v>193</v>
      </c>
      <c r="I876" t="s">
        <v>169</v>
      </c>
      <c r="J876" t="s">
        <v>192</v>
      </c>
      <c r="K876" t="s">
        <v>160</v>
      </c>
      <c r="L876">
        <v>1</v>
      </c>
      <c r="M876" t="s">
        <v>189</v>
      </c>
      <c r="N876" t="s">
        <v>162</v>
      </c>
      <c r="O876" t="s">
        <v>216</v>
      </c>
      <c r="P876" t="s">
        <v>217</v>
      </c>
      <c r="Q876">
        <v>2025</v>
      </c>
      <c r="R876">
        <v>2</v>
      </c>
      <c r="S876" t="b">
        <v>1</v>
      </c>
      <c r="T876">
        <v>39521794</v>
      </c>
    </row>
    <row r="877" spans="1:20" x14ac:dyDescent="0.2">
      <c r="A877">
        <v>51</v>
      </c>
      <c r="B877" t="s">
        <v>151</v>
      </c>
      <c r="C877" t="s">
        <v>152</v>
      </c>
      <c r="D877" t="s">
        <v>153</v>
      </c>
      <c r="E877" t="s">
        <v>154</v>
      </c>
      <c r="F877" t="s">
        <v>155</v>
      </c>
      <c r="G877" t="s">
        <v>156</v>
      </c>
      <c r="H877" t="s">
        <v>194</v>
      </c>
      <c r="I877" t="s">
        <v>158</v>
      </c>
      <c r="J877" t="s">
        <v>195</v>
      </c>
      <c r="K877" t="s">
        <v>160</v>
      </c>
      <c r="L877">
        <v>1</v>
      </c>
      <c r="M877" t="s">
        <v>189</v>
      </c>
      <c r="N877" t="s">
        <v>162</v>
      </c>
      <c r="O877" t="s">
        <v>216</v>
      </c>
      <c r="P877" t="s">
        <v>217</v>
      </c>
      <c r="Q877">
        <v>2025</v>
      </c>
      <c r="R877">
        <v>2</v>
      </c>
      <c r="S877" t="b">
        <v>1</v>
      </c>
      <c r="T877">
        <v>9746102</v>
      </c>
    </row>
    <row r="878" spans="1:20" x14ac:dyDescent="0.2">
      <c r="A878">
        <v>52</v>
      </c>
      <c r="B878" t="s">
        <v>151</v>
      </c>
      <c r="C878" t="s">
        <v>152</v>
      </c>
      <c r="D878" t="s">
        <v>153</v>
      </c>
      <c r="E878" t="s">
        <v>154</v>
      </c>
      <c r="F878" t="s">
        <v>155</v>
      </c>
      <c r="G878" t="s">
        <v>156</v>
      </c>
      <c r="H878" t="s">
        <v>194</v>
      </c>
      <c r="I878" t="s">
        <v>165</v>
      </c>
      <c r="J878" t="s">
        <v>195</v>
      </c>
      <c r="K878" t="s">
        <v>160</v>
      </c>
      <c r="L878">
        <v>1</v>
      </c>
      <c r="M878" t="s">
        <v>189</v>
      </c>
      <c r="N878" t="s">
        <v>162</v>
      </c>
      <c r="O878" t="s">
        <v>216</v>
      </c>
      <c r="P878" t="s">
        <v>217</v>
      </c>
      <c r="Q878">
        <v>2025</v>
      </c>
      <c r="R878">
        <v>2</v>
      </c>
      <c r="S878" t="b">
        <v>1</v>
      </c>
      <c r="T878">
        <v>5447931</v>
      </c>
    </row>
    <row r="879" spans="1:20" x14ac:dyDescent="0.2">
      <c r="A879">
        <v>53</v>
      </c>
      <c r="B879" t="s">
        <v>151</v>
      </c>
      <c r="C879" t="s">
        <v>152</v>
      </c>
      <c r="D879" t="s">
        <v>153</v>
      </c>
      <c r="E879" t="s">
        <v>154</v>
      </c>
      <c r="F879" t="s">
        <v>155</v>
      </c>
      <c r="G879" t="s">
        <v>156</v>
      </c>
      <c r="H879" t="s">
        <v>194</v>
      </c>
      <c r="I879" t="s">
        <v>166</v>
      </c>
      <c r="J879" t="s">
        <v>195</v>
      </c>
      <c r="K879" t="s">
        <v>160</v>
      </c>
      <c r="L879">
        <v>1</v>
      </c>
      <c r="M879" t="s">
        <v>189</v>
      </c>
      <c r="N879" t="s">
        <v>162</v>
      </c>
      <c r="O879" t="s">
        <v>216</v>
      </c>
      <c r="P879" t="s">
        <v>217</v>
      </c>
      <c r="Q879">
        <v>2025</v>
      </c>
      <c r="R879">
        <v>2</v>
      </c>
      <c r="S879" t="b">
        <v>1</v>
      </c>
      <c r="T879">
        <v>21114768</v>
      </c>
    </row>
    <row r="880" spans="1:20" x14ac:dyDescent="0.2">
      <c r="A880">
        <v>54</v>
      </c>
      <c r="B880" t="s">
        <v>151</v>
      </c>
      <c r="C880" t="s">
        <v>152</v>
      </c>
      <c r="D880" t="s">
        <v>153</v>
      </c>
      <c r="E880" t="s">
        <v>154</v>
      </c>
      <c r="F880" t="s">
        <v>155</v>
      </c>
      <c r="G880" t="s">
        <v>156</v>
      </c>
      <c r="H880" t="s">
        <v>194</v>
      </c>
      <c r="I880" t="s">
        <v>167</v>
      </c>
      <c r="J880" t="s">
        <v>195</v>
      </c>
      <c r="K880" t="s">
        <v>160</v>
      </c>
      <c r="L880">
        <v>1</v>
      </c>
      <c r="M880" t="s">
        <v>189</v>
      </c>
      <c r="N880" t="s">
        <v>162</v>
      </c>
      <c r="O880" t="s">
        <v>216</v>
      </c>
      <c r="P880" t="s">
        <v>217</v>
      </c>
      <c r="Q880">
        <v>2025</v>
      </c>
      <c r="R880">
        <v>2</v>
      </c>
      <c r="S880" t="b">
        <v>1</v>
      </c>
      <c r="T880">
        <v>13100376</v>
      </c>
    </row>
    <row r="881" spans="1:20" x14ac:dyDescent="0.2">
      <c r="A881">
        <v>55</v>
      </c>
      <c r="B881" t="s">
        <v>151</v>
      </c>
      <c r="C881" t="s">
        <v>152</v>
      </c>
      <c r="D881" t="s">
        <v>153</v>
      </c>
      <c r="E881" t="s">
        <v>154</v>
      </c>
      <c r="F881" t="s">
        <v>155</v>
      </c>
      <c r="G881" t="s">
        <v>156</v>
      </c>
      <c r="H881" t="s">
        <v>194</v>
      </c>
      <c r="I881" t="s">
        <v>168</v>
      </c>
      <c r="J881" t="s">
        <v>195</v>
      </c>
      <c r="K881" t="s">
        <v>160</v>
      </c>
      <c r="L881">
        <v>1</v>
      </c>
      <c r="M881" t="s">
        <v>189</v>
      </c>
      <c r="N881" t="s">
        <v>162</v>
      </c>
      <c r="O881" t="s">
        <v>216</v>
      </c>
      <c r="P881" t="s">
        <v>217</v>
      </c>
      <c r="Q881">
        <v>2025</v>
      </c>
      <c r="R881">
        <v>2</v>
      </c>
      <c r="S881" t="b">
        <v>1</v>
      </c>
      <c r="T881">
        <v>2317931</v>
      </c>
    </row>
    <row r="882" spans="1:20" x14ac:dyDescent="0.2">
      <c r="A882">
        <v>56</v>
      </c>
      <c r="B882" t="s">
        <v>151</v>
      </c>
      <c r="C882" t="s">
        <v>152</v>
      </c>
      <c r="D882" t="s">
        <v>153</v>
      </c>
      <c r="E882" t="s">
        <v>154</v>
      </c>
      <c r="F882" t="s">
        <v>155</v>
      </c>
      <c r="G882" t="s">
        <v>156</v>
      </c>
      <c r="H882" t="s">
        <v>196</v>
      </c>
      <c r="I882" t="s">
        <v>169</v>
      </c>
      <c r="J882" t="s">
        <v>195</v>
      </c>
      <c r="K882" t="s">
        <v>160</v>
      </c>
      <c r="L882">
        <v>1</v>
      </c>
      <c r="M882" t="s">
        <v>189</v>
      </c>
      <c r="N882" t="s">
        <v>162</v>
      </c>
      <c r="O882" t="s">
        <v>216</v>
      </c>
      <c r="P882" t="s">
        <v>217</v>
      </c>
      <c r="Q882">
        <v>2025</v>
      </c>
      <c r="R882">
        <v>2</v>
      </c>
      <c r="S882" t="b">
        <v>1</v>
      </c>
      <c r="T882">
        <v>131854642</v>
      </c>
    </row>
    <row r="883" spans="1:20" x14ac:dyDescent="0.2">
      <c r="A883">
        <v>57</v>
      </c>
      <c r="B883" t="s">
        <v>151</v>
      </c>
      <c r="C883" t="s">
        <v>152</v>
      </c>
      <c r="D883" t="s">
        <v>153</v>
      </c>
      <c r="E883" t="s">
        <v>154</v>
      </c>
      <c r="F883" t="s">
        <v>155</v>
      </c>
      <c r="G883" t="s">
        <v>156</v>
      </c>
      <c r="H883" t="s">
        <v>197</v>
      </c>
      <c r="I883" t="s">
        <v>158</v>
      </c>
      <c r="J883" t="s">
        <v>198</v>
      </c>
      <c r="K883" t="s">
        <v>160</v>
      </c>
      <c r="L883">
        <v>1</v>
      </c>
      <c r="M883" t="s">
        <v>189</v>
      </c>
      <c r="N883" t="s">
        <v>162</v>
      </c>
      <c r="O883" t="s">
        <v>216</v>
      </c>
      <c r="P883" t="s">
        <v>217</v>
      </c>
      <c r="Q883">
        <v>2025</v>
      </c>
      <c r="R883">
        <v>2</v>
      </c>
      <c r="S883" t="b">
        <v>1</v>
      </c>
      <c r="T883">
        <v>99527644</v>
      </c>
    </row>
    <row r="884" spans="1:20" x14ac:dyDescent="0.2">
      <c r="A884">
        <v>58</v>
      </c>
      <c r="B884" t="s">
        <v>151</v>
      </c>
      <c r="C884" t="s">
        <v>152</v>
      </c>
      <c r="D884" t="s">
        <v>153</v>
      </c>
      <c r="E884" t="s">
        <v>154</v>
      </c>
      <c r="F884" t="s">
        <v>155</v>
      </c>
      <c r="G884" t="s">
        <v>156</v>
      </c>
      <c r="H884" t="s">
        <v>197</v>
      </c>
      <c r="I884" t="s">
        <v>165</v>
      </c>
      <c r="J884" t="s">
        <v>198</v>
      </c>
      <c r="K884" t="s">
        <v>160</v>
      </c>
      <c r="L884">
        <v>1</v>
      </c>
      <c r="M884" t="s">
        <v>189</v>
      </c>
      <c r="N884" t="s">
        <v>162</v>
      </c>
      <c r="O884" t="s">
        <v>216</v>
      </c>
      <c r="P884" t="s">
        <v>217</v>
      </c>
      <c r="Q884">
        <v>2025</v>
      </c>
      <c r="R884">
        <v>2</v>
      </c>
      <c r="S884" t="b">
        <v>1</v>
      </c>
      <c r="T884">
        <v>48274464</v>
      </c>
    </row>
    <row r="885" spans="1:20" x14ac:dyDescent="0.2">
      <c r="A885">
        <v>59</v>
      </c>
      <c r="B885" t="s">
        <v>151</v>
      </c>
      <c r="C885" t="s">
        <v>152</v>
      </c>
      <c r="D885" t="s">
        <v>153</v>
      </c>
      <c r="E885" t="s">
        <v>154</v>
      </c>
      <c r="F885" t="s">
        <v>155</v>
      </c>
      <c r="G885" t="s">
        <v>156</v>
      </c>
      <c r="H885" t="s">
        <v>197</v>
      </c>
      <c r="I885" t="s">
        <v>166</v>
      </c>
      <c r="J885" t="s">
        <v>198</v>
      </c>
      <c r="K885" t="s">
        <v>160</v>
      </c>
      <c r="L885">
        <v>1</v>
      </c>
      <c r="M885" t="s">
        <v>189</v>
      </c>
      <c r="N885" t="s">
        <v>162</v>
      </c>
      <c r="O885" t="s">
        <v>216</v>
      </c>
      <c r="P885" t="s">
        <v>217</v>
      </c>
      <c r="Q885">
        <v>2025</v>
      </c>
      <c r="R885">
        <v>2</v>
      </c>
      <c r="S885" t="b">
        <v>1</v>
      </c>
      <c r="T885">
        <v>204699701</v>
      </c>
    </row>
    <row r="886" spans="1:20" x14ac:dyDescent="0.2">
      <c r="A886">
        <v>60</v>
      </c>
      <c r="B886" t="s">
        <v>151</v>
      </c>
      <c r="C886" t="s">
        <v>152</v>
      </c>
      <c r="D886" t="s">
        <v>153</v>
      </c>
      <c r="E886" t="s">
        <v>154</v>
      </c>
      <c r="F886" t="s">
        <v>155</v>
      </c>
      <c r="G886" t="s">
        <v>156</v>
      </c>
      <c r="H886" t="s">
        <v>197</v>
      </c>
      <c r="I886" t="s">
        <v>167</v>
      </c>
      <c r="J886" t="s">
        <v>198</v>
      </c>
      <c r="K886" t="s">
        <v>160</v>
      </c>
      <c r="L886">
        <v>1</v>
      </c>
      <c r="M886" t="s">
        <v>189</v>
      </c>
      <c r="N886" t="s">
        <v>162</v>
      </c>
      <c r="O886" t="s">
        <v>216</v>
      </c>
      <c r="P886" t="s">
        <v>217</v>
      </c>
      <c r="Q886">
        <v>2025</v>
      </c>
      <c r="R886">
        <v>2</v>
      </c>
      <c r="S886" t="b">
        <v>1</v>
      </c>
      <c r="T886">
        <v>98519258</v>
      </c>
    </row>
    <row r="887" spans="1:20" x14ac:dyDescent="0.2">
      <c r="A887">
        <v>61</v>
      </c>
      <c r="B887" t="s">
        <v>151</v>
      </c>
      <c r="C887" t="s">
        <v>152</v>
      </c>
      <c r="D887" t="s">
        <v>153</v>
      </c>
      <c r="E887" t="s">
        <v>154</v>
      </c>
      <c r="F887" t="s">
        <v>155</v>
      </c>
      <c r="G887" t="s">
        <v>156</v>
      </c>
      <c r="H887" t="s">
        <v>197</v>
      </c>
      <c r="I887" t="s">
        <v>168</v>
      </c>
      <c r="J887" t="s">
        <v>198</v>
      </c>
      <c r="K887" t="s">
        <v>160</v>
      </c>
      <c r="L887">
        <v>1</v>
      </c>
      <c r="M887" t="s">
        <v>189</v>
      </c>
      <c r="N887" t="s">
        <v>162</v>
      </c>
      <c r="O887" t="s">
        <v>216</v>
      </c>
      <c r="P887" t="s">
        <v>217</v>
      </c>
      <c r="Q887">
        <v>2025</v>
      </c>
      <c r="R887">
        <v>2</v>
      </c>
      <c r="S887" t="b">
        <v>1</v>
      </c>
      <c r="T887">
        <v>21584528</v>
      </c>
    </row>
    <row r="888" spans="1:20" x14ac:dyDescent="0.2">
      <c r="A888">
        <v>62</v>
      </c>
      <c r="B888" t="s">
        <v>151</v>
      </c>
      <c r="C888" t="s">
        <v>152</v>
      </c>
      <c r="D888" t="s">
        <v>153</v>
      </c>
      <c r="E888" t="s">
        <v>154</v>
      </c>
      <c r="F888" t="s">
        <v>155</v>
      </c>
      <c r="G888" t="s">
        <v>156</v>
      </c>
      <c r="H888" t="s">
        <v>197</v>
      </c>
      <c r="I888" t="s">
        <v>169</v>
      </c>
      <c r="J888" t="s">
        <v>198</v>
      </c>
      <c r="K888" t="s">
        <v>160</v>
      </c>
      <c r="L888">
        <v>1</v>
      </c>
      <c r="M888" t="s">
        <v>189</v>
      </c>
      <c r="N888" t="s">
        <v>162</v>
      </c>
      <c r="O888" t="s">
        <v>216</v>
      </c>
      <c r="P888" t="s">
        <v>217</v>
      </c>
      <c r="Q888">
        <v>2025</v>
      </c>
      <c r="R888">
        <v>2</v>
      </c>
      <c r="S888" t="b">
        <v>1</v>
      </c>
      <c r="T888">
        <v>484979905</v>
      </c>
    </row>
    <row r="889" spans="1:20" x14ac:dyDescent="0.2">
      <c r="A889">
        <v>63</v>
      </c>
      <c r="B889" t="s">
        <v>151</v>
      </c>
      <c r="C889" t="s">
        <v>152</v>
      </c>
      <c r="D889" t="s">
        <v>153</v>
      </c>
      <c r="E889" t="s">
        <v>154</v>
      </c>
      <c r="F889" t="s">
        <v>155</v>
      </c>
      <c r="G889" t="s">
        <v>156</v>
      </c>
      <c r="H889" t="s">
        <v>201</v>
      </c>
      <c r="I889" t="s">
        <v>169</v>
      </c>
      <c r="J889" t="s">
        <v>202</v>
      </c>
      <c r="K889" t="s">
        <v>160</v>
      </c>
      <c r="L889">
        <v>1</v>
      </c>
      <c r="M889" t="s">
        <v>203</v>
      </c>
      <c r="N889" t="s">
        <v>162</v>
      </c>
      <c r="O889" t="s">
        <v>216</v>
      </c>
      <c r="P889" t="s">
        <v>217</v>
      </c>
      <c r="Q889">
        <v>2025</v>
      </c>
      <c r="R889">
        <v>2</v>
      </c>
      <c r="S889" t="b">
        <v>1</v>
      </c>
      <c r="T889">
        <v>92257442</v>
      </c>
    </row>
    <row r="890" spans="1:20" x14ac:dyDescent="0.2">
      <c r="A890">
        <v>64</v>
      </c>
      <c r="B890" t="s">
        <v>151</v>
      </c>
      <c r="C890" t="s">
        <v>152</v>
      </c>
      <c r="D890" t="s">
        <v>153</v>
      </c>
      <c r="E890" t="s">
        <v>154</v>
      </c>
      <c r="F890" t="s">
        <v>155</v>
      </c>
      <c r="G890" t="s">
        <v>156</v>
      </c>
      <c r="H890" t="s">
        <v>204</v>
      </c>
      <c r="I890" t="s">
        <v>169</v>
      </c>
      <c r="J890" t="s">
        <v>205</v>
      </c>
      <c r="K890" t="s">
        <v>160</v>
      </c>
      <c r="L890">
        <v>1</v>
      </c>
      <c r="M890" t="s">
        <v>203</v>
      </c>
      <c r="N890" t="s">
        <v>162</v>
      </c>
      <c r="O890" t="s">
        <v>216</v>
      </c>
      <c r="P890" t="s">
        <v>217</v>
      </c>
      <c r="Q890">
        <v>2025</v>
      </c>
      <c r="R890">
        <v>2</v>
      </c>
      <c r="S890" t="b">
        <v>1</v>
      </c>
      <c r="T890">
        <v>2382640</v>
      </c>
    </row>
    <row r="891" spans="1:20" x14ac:dyDescent="0.2">
      <c r="A891">
        <v>65</v>
      </c>
      <c r="B891" t="s">
        <v>151</v>
      </c>
      <c r="C891" t="s">
        <v>152</v>
      </c>
      <c r="D891" t="s">
        <v>153</v>
      </c>
      <c r="E891" t="s">
        <v>154</v>
      </c>
      <c r="F891" t="s">
        <v>155</v>
      </c>
      <c r="G891" t="s">
        <v>156</v>
      </c>
      <c r="H891" t="s">
        <v>206</v>
      </c>
      <c r="I891" t="s">
        <v>169</v>
      </c>
      <c r="J891" t="s">
        <v>207</v>
      </c>
      <c r="K891" t="s">
        <v>160</v>
      </c>
      <c r="L891">
        <v>1</v>
      </c>
      <c r="M891" t="s">
        <v>208</v>
      </c>
      <c r="N891" t="s">
        <v>209</v>
      </c>
      <c r="O891" t="s">
        <v>216</v>
      </c>
      <c r="P891" t="s">
        <v>217</v>
      </c>
      <c r="Q891">
        <v>2025</v>
      </c>
      <c r="R891">
        <v>2</v>
      </c>
      <c r="S891" t="b">
        <v>1</v>
      </c>
      <c r="T891">
        <v>572986</v>
      </c>
    </row>
    <row r="892" spans="1:20" x14ac:dyDescent="0.2">
      <c r="A892">
        <v>1</v>
      </c>
      <c r="B892" t="s">
        <v>151</v>
      </c>
      <c r="C892" t="s">
        <v>152</v>
      </c>
      <c r="D892" t="s">
        <v>153</v>
      </c>
      <c r="E892" t="s">
        <v>154</v>
      </c>
      <c r="F892" t="s">
        <v>155</v>
      </c>
      <c r="G892" t="s">
        <v>156</v>
      </c>
      <c r="H892" t="s">
        <v>157</v>
      </c>
      <c r="I892" t="s">
        <v>158</v>
      </c>
      <c r="J892" t="s">
        <v>159</v>
      </c>
      <c r="K892" t="s">
        <v>160</v>
      </c>
      <c r="L892">
        <v>1</v>
      </c>
      <c r="M892" t="s">
        <v>161</v>
      </c>
      <c r="N892" t="s">
        <v>162</v>
      </c>
      <c r="O892" t="s">
        <v>163</v>
      </c>
      <c r="P892" t="s">
        <v>164</v>
      </c>
      <c r="Q892">
        <v>2025</v>
      </c>
      <c r="R892">
        <v>3</v>
      </c>
      <c r="S892" t="b">
        <v>1</v>
      </c>
      <c r="T892">
        <v>1552</v>
      </c>
    </row>
    <row r="893" spans="1:20" x14ac:dyDescent="0.2">
      <c r="A893">
        <v>2</v>
      </c>
      <c r="B893" t="s">
        <v>151</v>
      </c>
      <c r="C893" t="s">
        <v>152</v>
      </c>
      <c r="D893" t="s">
        <v>153</v>
      </c>
      <c r="E893" t="s">
        <v>154</v>
      </c>
      <c r="F893" t="s">
        <v>155</v>
      </c>
      <c r="G893" t="s">
        <v>156</v>
      </c>
      <c r="H893" t="s">
        <v>157</v>
      </c>
      <c r="I893" t="s">
        <v>165</v>
      </c>
      <c r="J893" t="s">
        <v>159</v>
      </c>
      <c r="K893" t="s">
        <v>160</v>
      </c>
      <c r="L893">
        <v>1</v>
      </c>
      <c r="M893" t="s">
        <v>161</v>
      </c>
      <c r="N893" t="s">
        <v>162</v>
      </c>
      <c r="O893" t="s">
        <v>163</v>
      </c>
      <c r="P893" t="s">
        <v>164</v>
      </c>
      <c r="Q893">
        <v>2025</v>
      </c>
      <c r="R893">
        <v>3</v>
      </c>
      <c r="S893" t="b">
        <v>1</v>
      </c>
      <c r="T893">
        <v>4874</v>
      </c>
    </row>
    <row r="894" spans="1:20" x14ac:dyDescent="0.2">
      <c r="A894">
        <v>3</v>
      </c>
      <c r="B894" t="s">
        <v>151</v>
      </c>
      <c r="C894" t="s">
        <v>152</v>
      </c>
      <c r="D894" t="s">
        <v>153</v>
      </c>
      <c r="E894" t="s">
        <v>154</v>
      </c>
      <c r="F894" t="s">
        <v>155</v>
      </c>
      <c r="G894" t="s">
        <v>156</v>
      </c>
      <c r="H894" t="s">
        <v>157</v>
      </c>
      <c r="I894" t="s">
        <v>166</v>
      </c>
      <c r="J894" t="s">
        <v>159</v>
      </c>
      <c r="K894" t="s">
        <v>160</v>
      </c>
      <c r="L894">
        <v>1</v>
      </c>
      <c r="M894" t="s">
        <v>161</v>
      </c>
      <c r="N894" t="s">
        <v>162</v>
      </c>
      <c r="O894" t="s">
        <v>163</v>
      </c>
      <c r="P894" t="s">
        <v>164</v>
      </c>
      <c r="Q894">
        <v>2025</v>
      </c>
      <c r="R894">
        <v>3</v>
      </c>
      <c r="S894" t="b">
        <v>1</v>
      </c>
      <c r="T894">
        <v>4717</v>
      </c>
    </row>
    <row r="895" spans="1:20" x14ac:dyDescent="0.2">
      <c r="A895">
        <v>4</v>
      </c>
      <c r="B895" t="s">
        <v>151</v>
      </c>
      <c r="C895" t="s">
        <v>152</v>
      </c>
      <c r="D895" t="s">
        <v>153</v>
      </c>
      <c r="E895" t="s">
        <v>154</v>
      </c>
      <c r="F895" t="s">
        <v>155</v>
      </c>
      <c r="G895" t="s">
        <v>156</v>
      </c>
      <c r="H895" t="s">
        <v>157</v>
      </c>
      <c r="I895" t="s">
        <v>167</v>
      </c>
      <c r="J895" t="s">
        <v>159</v>
      </c>
      <c r="K895" t="s">
        <v>160</v>
      </c>
      <c r="L895">
        <v>1</v>
      </c>
      <c r="M895" t="s">
        <v>161</v>
      </c>
      <c r="N895" t="s">
        <v>162</v>
      </c>
      <c r="O895" t="s">
        <v>163</v>
      </c>
      <c r="P895" t="s">
        <v>164</v>
      </c>
      <c r="Q895">
        <v>2025</v>
      </c>
      <c r="R895">
        <v>3</v>
      </c>
      <c r="S895" t="b">
        <v>1</v>
      </c>
      <c r="T895">
        <v>4638</v>
      </c>
    </row>
    <row r="896" spans="1:20" x14ac:dyDescent="0.2">
      <c r="A896">
        <v>5</v>
      </c>
      <c r="B896" t="s">
        <v>151</v>
      </c>
      <c r="C896" t="s">
        <v>152</v>
      </c>
      <c r="D896" t="s">
        <v>153</v>
      </c>
      <c r="E896" t="s">
        <v>154</v>
      </c>
      <c r="F896" t="s">
        <v>155</v>
      </c>
      <c r="G896" t="s">
        <v>156</v>
      </c>
      <c r="H896" t="s">
        <v>157</v>
      </c>
      <c r="I896" t="s">
        <v>168</v>
      </c>
      <c r="J896" t="s">
        <v>159</v>
      </c>
      <c r="K896" t="s">
        <v>160</v>
      </c>
      <c r="L896">
        <v>1</v>
      </c>
      <c r="M896" t="s">
        <v>161</v>
      </c>
      <c r="N896" t="s">
        <v>162</v>
      </c>
      <c r="O896" t="s">
        <v>163</v>
      </c>
      <c r="P896" t="s">
        <v>164</v>
      </c>
      <c r="Q896">
        <v>2025</v>
      </c>
      <c r="R896">
        <v>3</v>
      </c>
      <c r="S896" t="b">
        <v>1</v>
      </c>
      <c r="T896">
        <v>2562</v>
      </c>
    </row>
    <row r="897" spans="1:20" x14ac:dyDescent="0.2">
      <c r="A897">
        <v>6</v>
      </c>
      <c r="B897" t="s">
        <v>151</v>
      </c>
      <c r="C897" t="s">
        <v>152</v>
      </c>
      <c r="D897" t="s">
        <v>153</v>
      </c>
      <c r="E897" t="s">
        <v>154</v>
      </c>
      <c r="F897" t="s">
        <v>155</v>
      </c>
      <c r="G897" t="s">
        <v>156</v>
      </c>
      <c r="H897" t="s">
        <v>157</v>
      </c>
      <c r="I897" t="s">
        <v>169</v>
      </c>
      <c r="J897" t="s">
        <v>159</v>
      </c>
      <c r="K897" t="s">
        <v>160</v>
      </c>
      <c r="L897">
        <v>1</v>
      </c>
      <c r="M897" t="s">
        <v>161</v>
      </c>
      <c r="N897" t="s">
        <v>162</v>
      </c>
      <c r="O897" t="s">
        <v>163</v>
      </c>
      <c r="P897" t="s">
        <v>164</v>
      </c>
      <c r="Q897">
        <v>2025</v>
      </c>
      <c r="R897">
        <v>3</v>
      </c>
      <c r="S897" t="b">
        <v>1</v>
      </c>
      <c r="T897">
        <v>3406</v>
      </c>
    </row>
    <row r="898" spans="1:20" x14ac:dyDescent="0.2">
      <c r="A898">
        <v>7</v>
      </c>
      <c r="B898" t="s">
        <v>151</v>
      </c>
      <c r="C898" t="s">
        <v>152</v>
      </c>
      <c r="D898" t="s">
        <v>153</v>
      </c>
      <c r="E898" t="s">
        <v>154</v>
      </c>
      <c r="F898" t="s">
        <v>155</v>
      </c>
      <c r="G898" t="s">
        <v>156</v>
      </c>
      <c r="H898" t="s">
        <v>170</v>
      </c>
      <c r="I898" t="s">
        <v>158</v>
      </c>
      <c r="J898" t="s">
        <v>171</v>
      </c>
      <c r="K898" t="s">
        <v>160</v>
      </c>
      <c r="L898">
        <v>1</v>
      </c>
      <c r="M898" t="s">
        <v>161</v>
      </c>
      <c r="N898" t="s">
        <v>162</v>
      </c>
      <c r="O898" t="s">
        <v>163</v>
      </c>
      <c r="P898" t="s">
        <v>164</v>
      </c>
      <c r="Q898">
        <v>2025</v>
      </c>
      <c r="R898">
        <v>3</v>
      </c>
      <c r="S898" t="b">
        <v>1</v>
      </c>
      <c r="T898">
        <v>1613</v>
      </c>
    </row>
    <row r="899" spans="1:20" x14ac:dyDescent="0.2">
      <c r="A899">
        <v>8</v>
      </c>
      <c r="B899" t="s">
        <v>151</v>
      </c>
      <c r="C899" t="s">
        <v>152</v>
      </c>
      <c r="D899" t="s">
        <v>153</v>
      </c>
      <c r="E899" t="s">
        <v>154</v>
      </c>
      <c r="F899" t="s">
        <v>155</v>
      </c>
      <c r="G899" t="s">
        <v>156</v>
      </c>
      <c r="H899" t="s">
        <v>170</v>
      </c>
      <c r="I899" t="s">
        <v>165</v>
      </c>
      <c r="J899" t="s">
        <v>171</v>
      </c>
      <c r="K899" t="s">
        <v>160</v>
      </c>
      <c r="L899">
        <v>1</v>
      </c>
      <c r="M899" t="s">
        <v>161</v>
      </c>
      <c r="N899" t="s">
        <v>162</v>
      </c>
      <c r="O899" t="s">
        <v>163</v>
      </c>
      <c r="P899" t="s">
        <v>164</v>
      </c>
      <c r="Q899">
        <v>2025</v>
      </c>
      <c r="R899">
        <v>3</v>
      </c>
      <c r="S899" t="b">
        <v>1</v>
      </c>
      <c r="T899">
        <v>5022</v>
      </c>
    </row>
    <row r="900" spans="1:20" x14ac:dyDescent="0.2">
      <c r="A900">
        <v>9</v>
      </c>
      <c r="B900" t="s">
        <v>151</v>
      </c>
      <c r="C900" t="s">
        <v>152</v>
      </c>
      <c r="D900" t="s">
        <v>153</v>
      </c>
      <c r="E900" t="s">
        <v>154</v>
      </c>
      <c r="F900" t="s">
        <v>155</v>
      </c>
      <c r="G900" t="s">
        <v>156</v>
      </c>
      <c r="H900" t="s">
        <v>170</v>
      </c>
      <c r="I900" t="s">
        <v>166</v>
      </c>
      <c r="J900" t="s">
        <v>171</v>
      </c>
      <c r="K900" t="s">
        <v>160</v>
      </c>
      <c r="L900">
        <v>1</v>
      </c>
      <c r="M900" t="s">
        <v>161</v>
      </c>
      <c r="N900" t="s">
        <v>162</v>
      </c>
      <c r="O900" t="s">
        <v>163</v>
      </c>
      <c r="P900" t="s">
        <v>164</v>
      </c>
      <c r="Q900">
        <v>2025</v>
      </c>
      <c r="R900">
        <v>3</v>
      </c>
      <c r="S900" t="b">
        <v>1</v>
      </c>
      <c r="T900">
        <v>4937</v>
      </c>
    </row>
    <row r="901" spans="1:20" x14ac:dyDescent="0.2">
      <c r="A901">
        <v>10</v>
      </c>
      <c r="B901" t="s">
        <v>151</v>
      </c>
      <c r="C901" t="s">
        <v>152</v>
      </c>
      <c r="D901" t="s">
        <v>153</v>
      </c>
      <c r="E901" t="s">
        <v>154</v>
      </c>
      <c r="F901" t="s">
        <v>155</v>
      </c>
      <c r="G901" t="s">
        <v>156</v>
      </c>
      <c r="H901" t="s">
        <v>170</v>
      </c>
      <c r="I901" t="s">
        <v>167</v>
      </c>
      <c r="J901" t="s">
        <v>171</v>
      </c>
      <c r="K901" t="s">
        <v>160</v>
      </c>
      <c r="L901">
        <v>1</v>
      </c>
      <c r="M901" t="s">
        <v>161</v>
      </c>
      <c r="N901" t="s">
        <v>162</v>
      </c>
      <c r="O901" t="s">
        <v>163</v>
      </c>
      <c r="P901" t="s">
        <v>164</v>
      </c>
      <c r="Q901">
        <v>2025</v>
      </c>
      <c r="R901">
        <v>3</v>
      </c>
      <c r="S901" t="b">
        <v>1</v>
      </c>
      <c r="T901">
        <v>4806</v>
      </c>
    </row>
    <row r="902" spans="1:20" x14ac:dyDescent="0.2">
      <c r="A902">
        <v>11</v>
      </c>
      <c r="B902" t="s">
        <v>151</v>
      </c>
      <c r="C902" t="s">
        <v>152</v>
      </c>
      <c r="D902" t="s">
        <v>153</v>
      </c>
      <c r="E902" t="s">
        <v>154</v>
      </c>
      <c r="F902" t="s">
        <v>155</v>
      </c>
      <c r="G902" t="s">
        <v>156</v>
      </c>
      <c r="H902" t="s">
        <v>170</v>
      </c>
      <c r="I902" t="s">
        <v>168</v>
      </c>
      <c r="J902" t="s">
        <v>171</v>
      </c>
      <c r="K902" t="s">
        <v>160</v>
      </c>
      <c r="L902">
        <v>1</v>
      </c>
      <c r="M902" t="s">
        <v>161</v>
      </c>
      <c r="N902" t="s">
        <v>162</v>
      </c>
      <c r="O902" t="s">
        <v>163</v>
      </c>
      <c r="P902" t="s">
        <v>164</v>
      </c>
      <c r="Q902">
        <v>2025</v>
      </c>
      <c r="R902">
        <v>3</v>
      </c>
      <c r="S902" t="b">
        <v>1</v>
      </c>
      <c r="T902">
        <v>2675</v>
      </c>
    </row>
    <row r="903" spans="1:20" x14ac:dyDescent="0.2">
      <c r="A903">
        <v>12</v>
      </c>
      <c r="B903" t="s">
        <v>151</v>
      </c>
      <c r="C903" t="s">
        <v>152</v>
      </c>
      <c r="D903" t="s">
        <v>153</v>
      </c>
      <c r="E903" t="s">
        <v>154</v>
      </c>
      <c r="F903" t="s">
        <v>155</v>
      </c>
      <c r="G903" t="s">
        <v>156</v>
      </c>
      <c r="H903" t="s">
        <v>170</v>
      </c>
      <c r="I903" t="s">
        <v>169</v>
      </c>
      <c r="J903" t="s">
        <v>171</v>
      </c>
      <c r="K903" t="s">
        <v>160</v>
      </c>
      <c r="L903">
        <v>1</v>
      </c>
      <c r="M903" t="s">
        <v>161</v>
      </c>
      <c r="N903" t="s">
        <v>162</v>
      </c>
      <c r="O903" t="s">
        <v>163</v>
      </c>
      <c r="P903" t="s">
        <v>164</v>
      </c>
      <c r="Q903">
        <v>2025</v>
      </c>
      <c r="R903">
        <v>3</v>
      </c>
      <c r="S903" t="b">
        <v>1</v>
      </c>
      <c r="T903">
        <v>3707</v>
      </c>
    </row>
    <row r="904" spans="1:20" x14ac:dyDescent="0.2">
      <c r="A904">
        <v>13</v>
      </c>
      <c r="B904" t="s">
        <v>151</v>
      </c>
      <c r="C904" t="s">
        <v>152</v>
      </c>
      <c r="D904" t="s">
        <v>153</v>
      </c>
      <c r="E904" t="s">
        <v>154</v>
      </c>
      <c r="F904" t="s">
        <v>155</v>
      </c>
      <c r="G904" t="s">
        <v>156</v>
      </c>
      <c r="H904" t="s">
        <v>172</v>
      </c>
      <c r="I904" t="s">
        <v>158</v>
      </c>
      <c r="J904" t="s">
        <v>173</v>
      </c>
      <c r="K904" t="s">
        <v>160</v>
      </c>
      <c r="L904">
        <v>1</v>
      </c>
      <c r="M904" t="s">
        <v>174</v>
      </c>
      <c r="N904" t="s">
        <v>162</v>
      </c>
      <c r="O904" t="s">
        <v>163</v>
      </c>
      <c r="P904" t="s">
        <v>164</v>
      </c>
      <c r="Q904">
        <v>2025</v>
      </c>
      <c r="R904">
        <v>3</v>
      </c>
      <c r="S904" t="b">
        <v>1</v>
      </c>
      <c r="T904">
        <v>739688</v>
      </c>
    </row>
    <row r="905" spans="1:20" x14ac:dyDescent="0.2">
      <c r="A905">
        <v>14</v>
      </c>
      <c r="B905" t="s">
        <v>151</v>
      </c>
      <c r="C905" t="s">
        <v>152</v>
      </c>
      <c r="D905" t="s">
        <v>153</v>
      </c>
      <c r="E905" t="s">
        <v>154</v>
      </c>
      <c r="F905" t="s">
        <v>155</v>
      </c>
      <c r="G905" t="s">
        <v>156</v>
      </c>
      <c r="H905" t="s">
        <v>172</v>
      </c>
      <c r="I905" t="s">
        <v>165</v>
      </c>
      <c r="J905" t="s">
        <v>173</v>
      </c>
      <c r="K905" t="s">
        <v>160</v>
      </c>
      <c r="L905">
        <v>1</v>
      </c>
      <c r="M905" t="s">
        <v>174</v>
      </c>
      <c r="N905" t="s">
        <v>162</v>
      </c>
      <c r="O905" t="s">
        <v>163</v>
      </c>
      <c r="P905" t="s">
        <v>164</v>
      </c>
      <c r="Q905">
        <v>2025</v>
      </c>
      <c r="R905">
        <v>3</v>
      </c>
      <c r="S905" t="b">
        <v>1</v>
      </c>
      <c r="T905">
        <v>2302588</v>
      </c>
    </row>
    <row r="906" spans="1:20" x14ac:dyDescent="0.2">
      <c r="A906">
        <v>15</v>
      </c>
      <c r="B906" t="s">
        <v>151</v>
      </c>
      <c r="C906" t="s">
        <v>152</v>
      </c>
      <c r="D906" t="s">
        <v>153</v>
      </c>
      <c r="E906" t="s">
        <v>154</v>
      </c>
      <c r="F906" t="s">
        <v>155</v>
      </c>
      <c r="G906" t="s">
        <v>156</v>
      </c>
      <c r="H906" t="s">
        <v>172</v>
      </c>
      <c r="I906" t="s">
        <v>166</v>
      </c>
      <c r="J906" t="s">
        <v>173</v>
      </c>
      <c r="K906" t="s">
        <v>160</v>
      </c>
      <c r="L906">
        <v>1</v>
      </c>
      <c r="M906" t="s">
        <v>174</v>
      </c>
      <c r="N906" t="s">
        <v>162</v>
      </c>
      <c r="O906" t="s">
        <v>163</v>
      </c>
      <c r="P906" t="s">
        <v>164</v>
      </c>
      <c r="Q906">
        <v>2025</v>
      </c>
      <c r="R906">
        <v>3</v>
      </c>
      <c r="S906" t="b">
        <v>1</v>
      </c>
      <c r="T906">
        <v>2273643</v>
      </c>
    </row>
    <row r="907" spans="1:20" x14ac:dyDescent="0.2">
      <c r="A907">
        <v>16</v>
      </c>
      <c r="B907" t="s">
        <v>151</v>
      </c>
      <c r="C907" t="s">
        <v>152</v>
      </c>
      <c r="D907" t="s">
        <v>153</v>
      </c>
      <c r="E907" t="s">
        <v>154</v>
      </c>
      <c r="F907" t="s">
        <v>155</v>
      </c>
      <c r="G907" t="s">
        <v>156</v>
      </c>
      <c r="H907" t="s">
        <v>172</v>
      </c>
      <c r="I907" t="s">
        <v>167</v>
      </c>
      <c r="J907" t="s">
        <v>173</v>
      </c>
      <c r="K907" t="s">
        <v>160</v>
      </c>
      <c r="L907">
        <v>1</v>
      </c>
      <c r="M907" t="s">
        <v>174</v>
      </c>
      <c r="N907" t="s">
        <v>162</v>
      </c>
      <c r="O907" t="s">
        <v>163</v>
      </c>
      <c r="P907" t="s">
        <v>164</v>
      </c>
      <c r="Q907">
        <v>2025</v>
      </c>
      <c r="R907">
        <v>3</v>
      </c>
      <c r="S907" t="b">
        <v>1</v>
      </c>
      <c r="T907">
        <v>2556061</v>
      </c>
    </row>
    <row r="908" spans="1:20" x14ac:dyDescent="0.2">
      <c r="A908">
        <v>17</v>
      </c>
      <c r="B908" t="s">
        <v>151</v>
      </c>
      <c r="C908" t="s">
        <v>152</v>
      </c>
      <c r="D908" t="s">
        <v>153</v>
      </c>
      <c r="E908" t="s">
        <v>154</v>
      </c>
      <c r="F908" t="s">
        <v>155</v>
      </c>
      <c r="G908" t="s">
        <v>156</v>
      </c>
      <c r="H908" t="s">
        <v>172</v>
      </c>
      <c r="I908" t="s">
        <v>168</v>
      </c>
      <c r="J908" t="s">
        <v>173</v>
      </c>
      <c r="K908" t="s">
        <v>160</v>
      </c>
      <c r="L908">
        <v>1</v>
      </c>
      <c r="M908" t="s">
        <v>174</v>
      </c>
      <c r="N908" t="s">
        <v>162</v>
      </c>
      <c r="O908" t="s">
        <v>163</v>
      </c>
      <c r="P908" t="s">
        <v>164</v>
      </c>
      <c r="Q908">
        <v>2025</v>
      </c>
      <c r="R908">
        <v>3</v>
      </c>
      <c r="S908" t="b">
        <v>1</v>
      </c>
      <c r="T908">
        <v>1297059</v>
      </c>
    </row>
    <row r="909" spans="1:20" x14ac:dyDescent="0.2">
      <c r="A909">
        <v>18</v>
      </c>
      <c r="B909" t="s">
        <v>151</v>
      </c>
      <c r="C909" t="s">
        <v>152</v>
      </c>
      <c r="D909" t="s">
        <v>153</v>
      </c>
      <c r="E909" t="s">
        <v>154</v>
      </c>
      <c r="F909" t="s">
        <v>155</v>
      </c>
      <c r="G909" t="s">
        <v>156</v>
      </c>
      <c r="H909" t="s">
        <v>175</v>
      </c>
      <c r="I909" t="s">
        <v>169</v>
      </c>
      <c r="J909" t="s">
        <v>173</v>
      </c>
      <c r="K909" t="s">
        <v>160</v>
      </c>
      <c r="L909">
        <v>1</v>
      </c>
      <c r="M909" t="s">
        <v>174</v>
      </c>
      <c r="N909" t="s">
        <v>162</v>
      </c>
      <c r="O909" t="s">
        <v>163</v>
      </c>
      <c r="P909" t="s">
        <v>164</v>
      </c>
      <c r="Q909">
        <v>2025</v>
      </c>
      <c r="R909">
        <v>3</v>
      </c>
      <c r="S909" t="b">
        <v>1</v>
      </c>
      <c r="T909">
        <v>1538995</v>
      </c>
    </row>
    <row r="910" spans="1:20" x14ac:dyDescent="0.2">
      <c r="A910">
        <v>19</v>
      </c>
      <c r="B910" t="s">
        <v>151</v>
      </c>
      <c r="C910" t="s">
        <v>152</v>
      </c>
      <c r="D910" t="s">
        <v>153</v>
      </c>
      <c r="E910" t="s">
        <v>154</v>
      </c>
      <c r="F910" t="s">
        <v>155</v>
      </c>
      <c r="G910" t="s">
        <v>156</v>
      </c>
      <c r="H910" t="s">
        <v>176</v>
      </c>
      <c r="I910" t="s">
        <v>169</v>
      </c>
      <c r="J910" t="s">
        <v>177</v>
      </c>
      <c r="K910" t="s">
        <v>160</v>
      </c>
      <c r="L910">
        <v>1</v>
      </c>
      <c r="M910" t="s">
        <v>174</v>
      </c>
      <c r="N910" t="s">
        <v>162</v>
      </c>
      <c r="O910" t="s">
        <v>163</v>
      </c>
      <c r="P910" t="s">
        <v>164</v>
      </c>
      <c r="Q910">
        <v>2025</v>
      </c>
      <c r="R910">
        <v>3</v>
      </c>
      <c r="S910" t="b">
        <v>1</v>
      </c>
      <c r="T910">
        <v>1538995</v>
      </c>
    </row>
    <row r="911" spans="1:20" x14ac:dyDescent="0.2">
      <c r="A911">
        <v>20</v>
      </c>
      <c r="B911" t="s">
        <v>151</v>
      </c>
      <c r="C911" t="s">
        <v>152</v>
      </c>
      <c r="D911" t="s">
        <v>153</v>
      </c>
      <c r="E911" t="s">
        <v>154</v>
      </c>
      <c r="F911" t="s">
        <v>155</v>
      </c>
      <c r="G911" t="s">
        <v>156</v>
      </c>
      <c r="H911" t="s">
        <v>178</v>
      </c>
      <c r="I911" t="s">
        <v>158</v>
      </c>
      <c r="J911" t="s">
        <v>179</v>
      </c>
      <c r="K911" t="s">
        <v>160</v>
      </c>
      <c r="L911">
        <v>1</v>
      </c>
      <c r="M911" t="s">
        <v>174</v>
      </c>
      <c r="N911" t="s">
        <v>162</v>
      </c>
      <c r="O911" t="s">
        <v>163</v>
      </c>
      <c r="P911" t="s">
        <v>164</v>
      </c>
      <c r="Q911">
        <v>2025</v>
      </c>
      <c r="R911">
        <v>3</v>
      </c>
      <c r="S911" t="b">
        <v>1</v>
      </c>
      <c r="T911">
        <v>2546</v>
      </c>
    </row>
    <row r="912" spans="1:20" x14ac:dyDescent="0.2">
      <c r="A912">
        <v>21</v>
      </c>
      <c r="B912" t="s">
        <v>151</v>
      </c>
      <c r="C912" t="s">
        <v>152</v>
      </c>
      <c r="D912" t="s">
        <v>153</v>
      </c>
      <c r="E912" t="s">
        <v>154</v>
      </c>
      <c r="F912" t="s">
        <v>155</v>
      </c>
      <c r="G912" t="s">
        <v>156</v>
      </c>
      <c r="H912" t="s">
        <v>178</v>
      </c>
      <c r="I912" t="s">
        <v>165</v>
      </c>
      <c r="J912" t="s">
        <v>179</v>
      </c>
      <c r="K912" t="s">
        <v>160</v>
      </c>
      <c r="L912">
        <v>1</v>
      </c>
      <c r="M912" t="s">
        <v>174</v>
      </c>
      <c r="N912" t="s">
        <v>162</v>
      </c>
      <c r="O912" t="s">
        <v>163</v>
      </c>
      <c r="P912" t="s">
        <v>164</v>
      </c>
      <c r="Q912">
        <v>2025</v>
      </c>
      <c r="R912">
        <v>3</v>
      </c>
      <c r="S912" t="b">
        <v>1</v>
      </c>
      <c r="T912">
        <v>137190</v>
      </c>
    </row>
    <row r="913" spans="1:20" x14ac:dyDescent="0.2">
      <c r="A913">
        <v>22</v>
      </c>
      <c r="B913" t="s">
        <v>151</v>
      </c>
      <c r="C913" t="s">
        <v>152</v>
      </c>
      <c r="D913" t="s">
        <v>153</v>
      </c>
      <c r="E913" t="s">
        <v>154</v>
      </c>
      <c r="F913" t="s">
        <v>155</v>
      </c>
      <c r="G913" t="s">
        <v>156</v>
      </c>
      <c r="H913" t="s">
        <v>178</v>
      </c>
      <c r="I913" t="s">
        <v>166</v>
      </c>
      <c r="J913" t="s">
        <v>179</v>
      </c>
      <c r="K913" t="s">
        <v>160</v>
      </c>
      <c r="L913">
        <v>1</v>
      </c>
      <c r="M913" t="s">
        <v>174</v>
      </c>
      <c r="N913" t="s">
        <v>162</v>
      </c>
      <c r="O913" t="s">
        <v>163</v>
      </c>
      <c r="P913" t="s">
        <v>164</v>
      </c>
      <c r="Q913">
        <v>2025</v>
      </c>
      <c r="R913">
        <v>3</v>
      </c>
      <c r="S913" t="b">
        <v>1</v>
      </c>
      <c r="T913">
        <v>478122</v>
      </c>
    </row>
    <row r="914" spans="1:20" x14ac:dyDescent="0.2">
      <c r="A914">
        <v>23</v>
      </c>
      <c r="B914" t="s">
        <v>151</v>
      </c>
      <c r="C914" t="s">
        <v>152</v>
      </c>
      <c r="D914" t="s">
        <v>153</v>
      </c>
      <c r="E914" t="s">
        <v>154</v>
      </c>
      <c r="F914" t="s">
        <v>155</v>
      </c>
      <c r="G914" t="s">
        <v>156</v>
      </c>
      <c r="H914" t="s">
        <v>178</v>
      </c>
      <c r="I914" t="s">
        <v>167</v>
      </c>
      <c r="J914" t="s">
        <v>179</v>
      </c>
      <c r="K914" t="s">
        <v>160</v>
      </c>
      <c r="L914">
        <v>1</v>
      </c>
      <c r="M914" t="s">
        <v>174</v>
      </c>
      <c r="N914" t="s">
        <v>162</v>
      </c>
      <c r="O914" t="s">
        <v>163</v>
      </c>
      <c r="P914" t="s">
        <v>164</v>
      </c>
      <c r="Q914">
        <v>2025</v>
      </c>
      <c r="R914">
        <v>3</v>
      </c>
      <c r="S914" t="b">
        <v>1</v>
      </c>
      <c r="T914">
        <v>337608</v>
      </c>
    </row>
    <row r="915" spans="1:20" x14ac:dyDescent="0.2">
      <c r="A915">
        <v>24</v>
      </c>
      <c r="B915" t="s">
        <v>151</v>
      </c>
      <c r="C915" t="s">
        <v>152</v>
      </c>
      <c r="D915" t="s">
        <v>153</v>
      </c>
      <c r="E915" t="s">
        <v>154</v>
      </c>
      <c r="F915" t="s">
        <v>155</v>
      </c>
      <c r="G915" t="s">
        <v>156</v>
      </c>
      <c r="H915" t="s">
        <v>178</v>
      </c>
      <c r="I915" t="s">
        <v>168</v>
      </c>
      <c r="J915" t="s">
        <v>179</v>
      </c>
      <c r="K915" t="s">
        <v>160</v>
      </c>
      <c r="L915">
        <v>1</v>
      </c>
      <c r="M915" t="s">
        <v>174</v>
      </c>
      <c r="N915" t="s">
        <v>162</v>
      </c>
      <c r="O915" t="s">
        <v>163</v>
      </c>
      <c r="P915" t="s">
        <v>164</v>
      </c>
      <c r="Q915">
        <v>2025</v>
      </c>
      <c r="R915">
        <v>3</v>
      </c>
      <c r="S915" t="b">
        <v>1</v>
      </c>
      <c r="T915">
        <v>161953</v>
      </c>
    </row>
    <row r="916" spans="1:20" x14ac:dyDescent="0.2">
      <c r="A916">
        <v>25</v>
      </c>
      <c r="B916" t="s">
        <v>151</v>
      </c>
      <c r="C916" t="s">
        <v>152</v>
      </c>
      <c r="D916" t="s">
        <v>153</v>
      </c>
      <c r="E916" t="s">
        <v>154</v>
      </c>
      <c r="F916" t="s">
        <v>155</v>
      </c>
      <c r="G916" t="s">
        <v>156</v>
      </c>
      <c r="H916" t="s">
        <v>180</v>
      </c>
      <c r="I916" t="s">
        <v>169</v>
      </c>
      <c r="J916" t="s">
        <v>179</v>
      </c>
      <c r="K916" t="s">
        <v>160</v>
      </c>
      <c r="L916">
        <v>1</v>
      </c>
      <c r="M916" t="s">
        <v>174</v>
      </c>
      <c r="N916" t="s">
        <v>162</v>
      </c>
      <c r="O916" t="s">
        <v>163</v>
      </c>
      <c r="P916" t="s">
        <v>164</v>
      </c>
      <c r="Q916">
        <v>2025</v>
      </c>
      <c r="R916">
        <v>3</v>
      </c>
      <c r="S916" t="b">
        <v>1</v>
      </c>
      <c r="T916">
        <v>328670</v>
      </c>
    </row>
    <row r="917" spans="1:20" x14ac:dyDescent="0.2">
      <c r="A917">
        <v>27</v>
      </c>
      <c r="B917" t="s">
        <v>151</v>
      </c>
      <c r="C917" t="s">
        <v>152</v>
      </c>
      <c r="D917" t="s">
        <v>153</v>
      </c>
      <c r="E917" t="s">
        <v>154</v>
      </c>
      <c r="F917" t="s">
        <v>155</v>
      </c>
      <c r="G917" t="s">
        <v>156</v>
      </c>
      <c r="H917" t="s">
        <v>181</v>
      </c>
      <c r="I917" t="s">
        <v>158</v>
      </c>
      <c r="J917" t="s">
        <v>182</v>
      </c>
      <c r="K917" t="s">
        <v>160</v>
      </c>
      <c r="L917">
        <v>1</v>
      </c>
      <c r="M917" t="s">
        <v>174</v>
      </c>
      <c r="N917" t="s">
        <v>162</v>
      </c>
      <c r="O917" t="s">
        <v>163</v>
      </c>
      <c r="P917" t="s">
        <v>164</v>
      </c>
      <c r="Q917">
        <v>2025</v>
      </c>
      <c r="R917">
        <v>3</v>
      </c>
      <c r="S917" t="b">
        <v>1</v>
      </c>
      <c r="T917">
        <v>9012</v>
      </c>
    </row>
    <row r="918" spans="1:20" x14ac:dyDescent="0.2">
      <c r="A918">
        <v>28</v>
      </c>
      <c r="B918" t="s">
        <v>151</v>
      </c>
      <c r="C918" t="s">
        <v>152</v>
      </c>
      <c r="D918" t="s">
        <v>153</v>
      </c>
      <c r="E918" t="s">
        <v>154</v>
      </c>
      <c r="F918" t="s">
        <v>155</v>
      </c>
      <c r="G918" t="s">
        <v>156</v>
      </c>
      <c r="H918" t="s">
        <v>181</v>
      </c>
      <c r="I918" t="s">
        <v>165</v>
      </c>
      <c r="J918" t="s">
        <v>182</v>
      </c>
      <c r="K918" t="s">
        <v>160</v>
      </c>
      <c r="L918">
        <v>1</v>
      </c>
      <c r="M918" t="s">
        <v>174</v>
      </c>
      <c r="N918" t="s">
        <v>162</v>
      </c>
      <c r="O918" t="s">
        <v>163</v>
      </c>
      <c r="P918" t="s">
        <v>164</v>
      </c>
      <c r="Q918">
        <v>2025</v>
      </c>
      <c r="R918">
        <v>3</v>
      </c>
      <c r="S918" t="b">
        <v>1</v>
      </c>
      <c r="T918">
        <v>150849</v>
      </c>
    </row>
    <row r="919" spans="1:20" x14ac:dyDescent="0.2">
      <c r="A919">
        <v>29</v>
      </c>
      <c r="B919" t="s">
        <v>151</v>
      </c>
      <c r="C919" t="s">
        <v>152</v>
      </c>
      <c r="D919" t="s">
        <v>153</v>
      </c>
      <c r="E919" t="s">
        <v>154</v>
      </c>
      <c r="F919" t="s">
        <v>155</v>
      </c>
      <c r="G919" t="s">
        <v>156</v>
      </c>
      <c r="H919" t="s">
        <v>181</v>
      </c>
      <c r="I919" t="s">
        <v>166</v>
      </c>
      <c r="J919" t="s">
        <v>182</v>
      </c>
      <c r="K919" t="s">
        <v>160</v>
      </c>
      <c r="L919">
        <v>1</v>
      </c>
      <c r="M919" t="s">
        <v>174</v>
      </c>
      <c r="N919" t="s">
        <v>162</v>
      </c>
      <c r="O919" t="s">
        <v>163</v>
      </c>
      <c r="P919" t="s">
        <v>164</v>
      </c>
      <c r="Q919">
        <v>2025</v>
      </c>
      <c r="R919">
        <v>3</v>
      </c>
      <c r="S919" t="b">
        <v>1</v>
      </c>
      <c r="T919">
        <v>179304</v>
      </c>
    </row>
    <row r="920" spans="1:20" x14ac:dyDescent="0.2">
      <c r="A920">
        <v>30</v>
      </c>
      <c r="B920" t="s">
        <v>151</v>
      </c>
      <c r="C920" t="s">
        <v>152</v>
      </c>
      <c r="D920" t="s">
        <v>153</v>
      </c>
      <c r="E920" t="s">
        <v>154</v>
      </c>
      <c r="F920" t="s">
        <v>155</v>
      </c>
      <c r="G920" t="s">
        <v>156</v>
      </c>
      <c r="H920" t="s">
        <v>181</v>
      </c>
      <c r="I920" t="s">
        <v>167</v>
      </c>
      <c r="J920" t="s">
        <v>182</v>
      </c>
      <c r="K920" t="s">
        <v>160</v>
      </c>
      <c r="L920">
        <v>1</v>
      </c>
      <c r="M920" t="s">
        <v>174</v>
      </c>
      <c r="N920" t="s">
        <v>162</v>
      </c>
      <c r="O920" t="s">
        <v>163</v>
      </c>
      <c r="P920" t="s">
        <v>164</v>
      </c>
      <c r="Q920">
        <v>2025</v>
      </c>
      <c r="R920">
        <v>3</v>
      </c>
      <c r="S920" t="b">
        <v>1</v>
      </c>
      <c r="T920">
        <v>164914</v>
      </c>
    </row>
    <row r="921" spans="1:20" x14ac:dyDescent="0.2">
      <c r="A921">
        <v>31</v>
      </c>
      <c r="B921" t="s">
        <v>151</v>
      </c>
      <c r="C921" t="s">
        <v>152</v>
      </c>
      <c r="D921" t="s">
        <v>153</v>
      </c>
      <c r="E921" t="s">
        <v>154</v>
      </c>
      <c r="F921" t="s">
        <v>155</v>
      </c>
      <c r="G921" t="s">
        <v>156</v>
      </c>
      <c r="H921" t="s">
        <v>181</v>
      </c>
      <c r="I921" t="s">
        <v>168</v>
      </c>
      <c r="J921" t="s">
        <v>182</v>
      </c>
      <c r="K921" t="s">
        <v>160</v>
      </c>
      <c r="L921">
        <v>1</v>
      </c>
      <c r="M921" t="s">
        <v>174</v>
      </c>
      <c r="N921" t="s">
        <v>162</v>
      </c>
      <c r="O921" t="s">
        <v>163</v>
      </c>
      <c r="P921" t="s">
        <v>164</v>
      </c>
      <c r="Q921">
        <v>2025</v>
      </c>
      <c r="R921">
        <v>3</v>
      </c>
      <c r="S921" t="b">
        <v>1</v>
      </c>
      <c r="T921">
        <v>125313</v>
      </c>
    </row>
    <row r="922" spans="1:20" x14ac:dyDescent="0.2">
      <c r="A922">
        <v>32</v>
      </c>
      <c r="B922" t="s">
        <v>151</v>
      </c>
      <c r="C922" t="s">
        <v>152</v>
      </c>
      <c r="D922" t="s">
        <v>153</v>
      </c>
      <c r="E922" t="s">
        <v>154</v>
      </c>
      <c r="F922" t="s">
        <v>155</v>
      </c>
      <c r="G922" t="s">
        <v>156</v>
      </c>
      <c r="H922" t="s">
        <v>183</v>
      </c>
      <c r="I922" t="s">
        <v>169</v>
      </c>
      <c r="J922" t="s">
        <v>182</v>
      </c>
      <c r="K922" t="s">
        <v>160</v>
      </c>
      <c r="L922">
        <v>1</v>
      </c>
      <c r="M922" t="s">
        <v>174</v>
      </c>
      <c r="N922" t="s">
        <v>162</v>
      </c>
      <c r="O922" t="s">
        <v>163</v>
      </c>
      <c r="P922" t="s">
        <v>164</v>
      </c>
      <c r="Q922">
        <v>2025</v>
      </c>
      <c r="R922">
        <v>3</v>
      </c>
      <c r="S922" t="b">
        <v>1</v>
      </c>
      <c r="T922">
        <v>353324</v>
      </c>
    </row>
    <row r="923" spans="1:20" x14ac:dyDescent="0.2">
      <c r="A923">
        <v>33</v>
      </c>
      <c r="B923" t="s">
        <v>151</v>
      </c>
      <c r="C923" t="s">
        <v>152</v>
      </c>
      <c r="D923" t="s">
        <v>153</v>
      </c>
      <c r="E923" t="s">
        <v>154</v>
      </c>
      <c r="F923" t="s">
        <v>155</v>
      </c>
      <c r="G923" t="s">
        <v>156</v>
      </c>
      <c r="H923" t="s">
        <v>184</v>
      </c>
      <c r="I923" t="s">
        <v>158</v>
      </c>
      <c r="J923" t="s">
        <v>185</v>
      </c>
      <c r="K923" t="s">
        <v>160</v>
      </c>
      <c r="L923">
        <v>1</v>
      </c>
      <c r="M923" t="s">
        <v>174</v>
      </c>
      <c r="N923" t="s">
        <v>162</v>
      </c>
      <c r="O923" t="s">
        <v>163</v>
      </c>
      <c r="P923" t="s">
        <v>164</v>
      </c>
      <c r="Q923">
        <v>2025</v>
      </c>
      <c r="R923">
        <v>3</v>
      </c>
      <c r="S923" t="b">
        <v>1</v>
      </c>
      <c r="T923">
        <v>751246</v>
      </c>
    </row>
    <row r="924" spans="1:20" x14ac:dyDescent="0.2">
      <c r="A924">
        <v>34</v>
      </c>
      <c r="B924" t="s">
        <v>151</v>
      </c>
      <c r="C924" t="s">
        <v>152</v>
      </c>
      <c r="D924" t="s">
        <v>153</v>
      </c>
      <c r="E924" t="s">
        <v>154</v>
      </c>
      <c r="F924" t="s">
        <v>155</v>
      </c>
      <c r="G924" t="s">
        <v>156</v>
      </c>
      <c r="H924" t="s">
        <v>184</v>
      </c>
      <c r="I924" t="s">
        <v>165</v>
      </c>
      <c r="J924" t="s">
        <v>185</v>
      </c>
      <c r="K924" t="s">
        <v>160</v>
      </c>
      <c r="L924">
        <v>1</v>
      </c>
      <c r="M924" t="s">
        <v>174</v>
      </c>
      <c r="N924" t="s">
        <v>162</v>
      </c>
      <c r="O924" t="s">
        <v>163</v>
      </c>
      <c r="P924" t="s">
        <v>164</v>
      </c>
      <c r="Q924">
        <v>2025</v>
      </c>
      <c r="R924">
        <v>3</v>
      </c>
      <c r="S924" t="b">
        <v>1</v>
      </c>
      <c r="T924">
        <v>2590627</v>
      </c>
    </row>
    <row r="925" spans="1:20" x14ac:dyDescent="0.2">
      <c r="A925">
        <v>35</v>
      </c>
      <c r="B925" t="s">
        <v>151</v>
      </c>
      <c r="C925" t="s">
        <v>152</v>
      </c>
      <c r="D925" t="s">
        <v>153</v>
      </c>
      <c r="E925" t="s">
        <v>154</v>
      </c>
      <c r="F925" t="s">
        <v>155</v>
      </c>
      <c r="G925" t="s">
        <v>156</v>
      </c>
      <c r="H925" t="s">
        <v>184</v>
      </c>
      <c r="I925" t="s">
        <v>166</v>
      </c>
      <c r="J925" t="s">
        <v>185</v>
      </c>
      <c r="K925" t="s">
        <v>160</v>
      </c>
      <c r="L925">
        <v>1</v>
      </c>
      <c r="M925" t="s">
        <v>174</v>
      </c>
      <c r="N925" t="s">
        <v>162</v>
      </c>
      <c r="O925" t="s">
        <v>163</v>
      </c>
      <c r="P925" t="s">
        <v>164</v>
      </c>
      <c r="Q925">
        <v>2025</v>
      </c>
      <c r="R925">
        <v>3</v>
      </c>
      <c r="S925" t="b">
        <v>1</v>
      </c>
      <c r="T925">
        <v>2931069</v>
      </c>
    </row>
    <row r="926" spans="1:20" x14ac:dyDescent="0.2">
      <c r="A926">
        <v>36</v>
      </c>
      <c r="B926" t="s">
        <v>151</v>
      </c>
      <c r="C926" t="s">
        <v>152</v>
      </c>
      <c r="D926" t="s">
        <v>153</v>
      </c>
      <c r="E926" t="s">
        <v>154</v>
      </c>
      <c r="F926" t="s">
        <v>155</v>
      </c>
      <c r="G926" t="s">
        <v>156</v>
      </c>
      <c r="H926" t="s">
        <v>184</v>
      </c>
      <c r="I926" t="s">
        <v>167</v>
      </c>
      <c r="J926" t="s">
        <v>185</v>
      </c>
      <c r="K926" t="s">
        <v>160</v>
      </c>
      <c r="L926">
        <v>1</v>
      </c>
      <c r="M926" t="s">
        <v>174</v>
      </c>
      <c r="N926" t="s">
        <v>162</v>
      </c>
      <c r="O926" t="s">
        <v>163</v>
      </c>
      <c r="P926" t="s">
        <v>164</v>
      </c>
      <c r="Q926">
        <v>2025</v>
      </c>
      <c r="R926">
        <v>3</v>
      </c>
      <c r="S926" t="b">
        <v>1</v>
      </c>
      <c r="T926">
        <v>3058583</v>
      </c>
    </row>
    <row r="927" spans="1:20" x14ac:dyDescent="0.2">
      <c r="A927">
        <v>37</v>
      </c>
      <c r="B927" t="s">
        <v>151</v>
      </c>
      <c r="C927" t="s">
        <v>152</v>
      </c>
      <c r="D927" t="s">
        <v>153</v>
      </c>
      <c r="E927" t="s">
        <v>154</v>
      </c>
      <c r="F927" t="s">
        <v>155</v>
      </c>
      <c r="G927" t="s">
        <v>156</v>
      </c>
      <c r="H927" t="s">
        <v>184</v>
      </c>
      <c r="I927" t="s">
        <v>168</v>
      </c>
      <c r="J927" t="s">
        <v>185</v>
      </c>
      <c r="K927" t="s">
        <v>160</v>
      </c>
      <c r="L927">
        <v>1</v>
      </c>
      <c r="M927" t="s">
        <v>174</v>
      </c>
      <c r="N927" t="s">
        <v>162</v>
      </c>
      <c r="O927" t="s">
        <v>163</v>
      </c>
      <c r="P927" t="s">
        <v>164</v>
      </c>
      <c r="Q927">
        <v>2025</v>
      </c>
      <c r="R927">
        <v>3</v>
      </c>
      <c r="S927" t="b">
        <v>1</v>
      </c>
      <c r="T927">
        <v>1584325</v>
      </c>
    </row>
    <row r="928" spans="1:20" x14ac:dyDescent="0.2">
      <c r="A928">
        <v>38</v>
      </c>
      <c r="B928" t="s">
        <v>151</v>
      </c>
      <c r="C928" t="s">
        <v>152</v>
      </c>
      <c r="D928" t="s">
        <v>153</v>
      </c>
      <c r="E928" t="s">
        <v>154</v>
      </c>
      <c r="F928" t="s">
        <v>155</v>
      </c>
      <c r="G928" t="s">
        <v>156</v>
      </c>
      <c r="H928" t="s">
        <v>186</v>
      </c>
      <c r="I928" t="s">
        <v>169</v>
      </c>
      <c r="J928" t="s">
        <v>185</v>
      </c>
      <c r="K928" t="s">
        <v>160</v>
      </c>
      <c r="L928">
        <v>1</v>
      </c>
      <c r="M928" t="s">
        <v>174</v>
      </c>
      <c r="N928" t="s">
        <v>162</v>
      </c>
      <c r="O928" t="s">
        <v>163</v>
      </c>
      <c r="P928" t="s">
        <v>164</v>
      </c>
      <c r="Q928">
        <v>2025</v>
      </c>
      <c r="R928">
        <v>3</v>
      </c>
      <c r="S928" t="b">
        <v>1</v>
      </c>
      <c r="T928">
        <v>2220989</v>
      </c>
    </row>
    <row r="929" spans="1:20" x14ac:dyDescent="0.2">
      <c r="A929">
        <v>39</v>
      </c>
      <c r="B929" t="s">
        <v>151</v>
      </c>
      <c r="C929" t="s">
        <v>152</v>
      </c>
      <c r="D929" t="s">
        <v>153</v>
      </c>
      <c r="E929" t="s">
        <v>154</v>
      </c>
      <c r="F929" t="s">
        <v>155</v>
      </c>
      <c r="G929" t="s">
        <v>156</v>
      </c>
      <c r="H929" t="s">
        <v>187</v>
      </c>
      <c r="I929" t="s">
        <v>158</v>
      </c>
      <c r="J929" t="s">
        <v>188</v>
      </c>
      <c r="K929" t="s">
        <v>160</v>
      </c>
      <c r="L929">
        <v>1</v>
      </c>
      <c r="M929" t="s">
        <v>189</v>
      </c>
      <c r="N929" t="s">
        <v>162</v>
      </c>
      <c r="O929" t="s">
        <v>163</v>
      </c>
      <c r="P929" t="s">
        <v>164</v>
      </c>
      <c r="Q929">
        <v>2025</v>
      </c>
      <c r="R929">
        <v>3</v>
      </c>
      <c r="S929" t="b">
        <v>1</v>
      </c>
      <c r="T929">
        <v>61443298</v>
      </c>
    </row>
    <row r="930" spans="1:20" x14ac:dyDescent="0.2">
      <c r="A930">
        <v>40</v>
      </c>
      <c r="B930" t="s">
        <v>151</v>
      </c>
      <c r="C930" t="s">
        <v>152</v>
      </c>
      <c r="D930" t="s">
        <v>153</v>
      </c>
      <c r="E930" t="s">
        <v>154</v>
      </c>
      <c r="F930" t="s">
        <v>155</v>
      </c>
      <c r="G930" t="s">
        <v>156</v>
      </c>
      <c r="H930" t="s">
        <v>187</v>
      </c>
      <c r="I930" t="s">
        <v>165</v>
      </c>
      <c r="J930" t="s">
        <v>188</v>
      </c>
      <c r="K930" t="s">
        <v>160</v>
      </c>
      <c r="L930">
        <v>1</v>
      </c>
      <c r="M930" t="s">
        <v>189</v>
      </c>
      <c r="N930" t="s">
        <v>162</v>
      </c>
      <c r="O930" t="s">
        <v>163</v>
      </c>
      <c r="P930" t="s">
        <v>164</v>
      </c>
      <c r="Q930">
        <v>2025</v>
      </c>
      <c r="R930">
        <v>3</v>
      </c>
      <c r="S930" t="b">
        <v>1</v>
      </c>
      <c r="T930">
        <v>112184509</v>
      </c>
    </row>
    <row r="931" spans="1:20" x14ac:dyDescent="0.2">
      <c r="A931">
        <v>41</v>
      </c>
      <c r="B931" t="s">
        <v>151</v>
      </c>
      <c r="C931" t="s">
        <v>152</v>
      </c>
      <c r="D931" t="s">
        <v>153</v>
      </c>
      <c r="E931" t="s">
        <v>154</v>
      </c>
      <c r="F931" t="s">
        <v>155</v>
      </c>
      <c r="G931" t="s">
        <v>156</v>
      </c>
      <c r="H931" t="s">
        <v>187</v>
      </c>
      <c r="I931" t="s">
        <v>166</v>
      </c>
      <c r="J931" t="s">
        <v>188</v>
      </c>
      <c r="K931" t="s">
        <v>160</v>
      </c>
      <c r="L931">
        <v>1</v>
      </c>
      <c r="M931" t="s">
        <v>189</v>
      </c>
      <c r="N931" t="s">
        <v>162</v>
      </c>
      <c r="O931" t="s">
        <v>163</v>
      </c>
      <c r="P931" t="s">
        <v>164</v>
      </c>
      <c r="Q931">
        <v>2025</v>
      </c>
      <c r="R931">
        <v>3</v>
      </c>
      <c r="S931" t="b">
        <v>1</v>
      </c>
      <c r="T931">
        <v>99682650</v>
      </c>
    </row>
    <row r="932" spans="1:20" x14ac:dyDescent="0.2">
      <c r="A932">
        <v>42</v>
      </c>
      <c r="B932" t="s">
        <v>151</v>
      </c>
      <c r="C932" t="s">
        <v>152</v>
      </c>
      <c r="D932" t="s">
        <v>153</v>
      </c>
      <c r="E932" t="s">
        <v>154</v>
      </c>
      <c r="F932" t="s">
        <v>155</v>
      </c>
      <c r="G932" t="s">
        <v>156</v>
      </c>
      <c r="H932" t="s">
        <v>187</v>
      </c>
      <c r="I932" t="s">
        <v>167</v>
      </c>
      <c r="J932" t="s">
        <v>188</v>
      </c>
      <c r="K932" t="s">
        <v>160</v>
      </c>
      <c r="L932">
        <v>1</v>
      </c>
      <c r="M932" t="s">
        <v>189</v>
      </c>
      <c r="N932" t="s">
        <v>162</v>
      </c>
      <c r="O932" t="s">
        <v>163</v>
      </c>
      <c r="P932" t="s">
        <v>164</v>
      </c>
      <c r="Q932">
        <v>2025</v>
      </c>
      <c r="R932">
        <v>3</v>
      </c>
      <c r="S932" t="b">
        <v>1</v>
      </c>
      <c r="T932">
        <v>86679189</v>
      </c>
    </row>
    <row r="933" spans="1:20" x14ac:dyDescent="0.2">
      <c r="A933">
        <v>43</v>
      </c>
      <c r="B933" t="s">
        <v>151</v>
      </c>
      <c r="C933" t="s">
        <v>152</v>
      </c>
      <c r="D933" t="s">
        <v>153</v>
      </c>
      <c r="E933" t="s">
        <v>154</v>
      </c>
      <c r="F933" t="s">
        <v>155</v>
      </c>
      <c r="G933" t="s">
        <v>156</v>
      </c>
      <c r="H933" t="s">
        <v>187</v>
      </c>
      <c r="I933" t="s">
        <v>168</v>
      </c>
      <c r="J933" t="s">
        <v>188</v>
      </c>
      <c r="K933" t="s">
        <v>160</v>
      </c>
      <c r="L933">
        <v>1</v>
      </c>
      <c r="M933" t="s">
        <v>189</v>
      </c>
      <c r="N933" t="s">
        <v>162</v>
      </c>
      <c r="O933" t="s">
        <v>163</v>
      </c>
      <c r="P933" t="s">
        <v>164</v>
      </c>
      <c r="Q933">
        <v>2025</v>
      </c>
      <c r="R933">
        <v>3</v>
      </c>
      <c r="S933" t="b">
        <v>1</v>
      </c>
      <c r="T933">
        <v>44718825</v>
      </c>
    </row>
    <row r="934" spans="1:20" x14ac:dyDescent="0.2">
      <c r="A934">
        <v>44</v>
      </c>
      <c r="B934" t="s">
        <v>151</v>
      </c>
      <c r="C934" t="s">
        <v>152</v>
      </c>
      <c r="D934" t="s">
        <v>153</v>
      </c>
      <c r="E934" t="s">
        <v>154</v>
      </c>
      <c r="F934" t="s">
        <v>155</v>
      </c>
      <c r="G934" t="s">
        <v>156</v>
      </c>
      <c r="H934" t="s">
        <v>190</v>
      </c>
      <c r="I934" t="s">
        <v>169</v>
      </c>
      <c r="J934" t="s">
        <v>188</v>
      </c>
      <c r="K934" t="s">
        <v>160</v>
      </c>
      <c r="L934">
        <v>1</v>
      </c>
      <c r="M934" t="s">
        <v>189</v>
      </c>
      <c r="N934" t="s">
        <v>162</v>
      </c>
      <c r="O934" t="s">
        <v>163</v>
      </c>
      <c r="P934" t="s">
        <v>164</v>
      </c>
      <c r="Q934">
        <v>2025</v>
      </c>
      <c r="R934">
        <v>3</v>
      </c>
      <c r="S934" t="b">
        <v>1</v>
      </c>
      <c r="T934">
        <v>73914309</v>
      </c>
    </row>
    <row r="935" spans="1:20" x14ac:dyDescent="0.2">
      <c r="A935">
        <v>45</v>
      </c>
      <c r="B935" t="s">
        <v>151</v>
      </c>
      <c r="C935" t="s">
        <v>152</v>
      </c>
      <c r="D935" t="s">
        <v>153</v>
      </c>
      <c r="E935" t="s">
        <v>154</v>
      </c>
      <c r="F935" t="s">
        <v>155</v>
      </c>
      <c r="G935" t="s">
        <v>156</v>
      </c>
      <c r="H935" t="s">
        <v>191</v>
      </c>
      <c r="I935" t="s">
        <v>158</v>
      </c>
      <c r="J935" t="s">
        <v>192</v>
      </c>
      <c r="K935" t="s">
        <v>160</v>
      </c>
      <c r="L935">
        <v>1</v>
      </c>
      <c r="M935" t="s">
        <v>189</v>
      </c>
      <c r="N935" t="s">
        <v>162</v>
      </c>
      <c r="O935" t="s">
        <v>163</v>
      </c>
      <c r="P935" t="s">
        <v>164</v>
      </c>
      <c r="Q935">
        <v>2025</v>
      </c>
      <c r="R935">
        <v>3</v>
      </c>
      <c r="S935" t="b">
        <v>1</v>
      </c>
      <c r="T935">
        <v>182608</v>
      </c>
    </row>
    <row r="936" spans="1:20" x14ac:dyDescent="0.2">
      <c r="A936">
        <v>46</v>
      </c>
      <c r="B936" t="s">
        <v>151</v>
      </c>
      <c r="C936" t="s">
        <v>152</v>
      </c>
      <c r="D936" t="s">
        <v>153</v>
      </c>
      <c r="E936" t="s">
        <v>154</v>
      </c>
      <c r="F936" t="s">
        <v>155</v>
      </c>
      <c r="G936" t="s">
        <v>156</v>
      </c>
      <c r="H936" t="s">
        <v>191</v>
      </c>
      <c r="I936" t="s">
        <v>165</v>
      </c>
      <c r="J936" t="s">
        <v>192</v>
      </c>
      <c r="K936" t="s">
        <v>160</v>
      </c>
      <c r="L936">
        <v>1</v>
      </c>
      <c r="M936" t="s">
        <v>189</v>
      </c>
      <c r="N936" t="s">
        <v>162</v>
      </c>
      <c r="O936" t="s">
        <v>163</v>
      </c>
      <c r="P936" t="s">
        <v>164</v>
      </c>
      <c r="Q936">
        <v>2025</v>
      </c>
      <c r="R936">
        <v>3</v>
      </c>
      <c r="S936" t="b">
        <v>1</v>
      </c>
      <c r="T936">
        <v>8133784</v>
      </c>
    </row>
    <row r="937" spans="1:20" x14ac:dyDescent="0.2">
      <c r="A937">
        <v>47</v>
      </c>
      <c r="B937" t="s">
        <v>151</v>
      </c>
      <c r="C937" t="s">
        <v>152</v>
      </c>
      <c r="D937" t="s">
        <v>153</v>
      </c>
      <c r="E937" t="s">
        <v>154</v>
      </c>
      <c r="F937" t="s">
        <v>155</v>
      </c>
      <c r="G937" t="s">
        <v>156</v>
      </c>
      <c r="H937" t="s">
        <v>191</v>
      </c>
      <c r="I937" t="s">
        <v>166</v>
      </c>
      <c r="J937" t="s">
        <v>192</v>
      </c>
      <c r="K937" t="s">
        <v>160</v>
      </c>
      <c r="L937">
        <v>1</v>
      </c>
      <c r="M937" t="s">
        <v>189</v>
      </c>
      <c r="N937" t="s">
        <v>162</v>
      </c>
      <c r="O937" t="s">
        <v>163</v>
      </c>
      <c r="P937" t="s">
        <v>164</v>
      </c>
      <c r="Q937">
        <v>2025</v>
      </c>
      <c r="R937">
        <v>3</v>
      </c>
      <c r="S937" t="b">
        <v>1</v>
      </c>
      <c r="T937">
        <v>33142170</v>
      </c>
    </row>
    <row r="938" spans="1:20" x14ac:dyDescent="0.2">
      <c r="A938">
        <v>48</v>
      </c>
      <c r="B938" t="s">
        <v>151</v>
      </c>
      <c r="C938" t="s">
        <v>152</v>
      </c>
      <c r="D938" t="s">
        <v>153</v>
      </c>
      <c r="E938" t="s">
        <v>154</v>
      </c>
      <c r="F938" t="s">
        <v>155</v>
      </c>
      <c r="G938" t="s">
        <v>156</v>
      </c>
      <c r="H938" t="s">
        <v>191</v>
      </c>
      <c r="I938" t="s">
        <v>167</v>
      </c>
      <c r="J938" t="s">
        <v>192</v>
      </c>
      <c r="K938" t="s">
        <v>160</v>
      </c>
      <c r="L938">
        <v>1</v>
      </c>
      <c r="M938" t="s">
        <v>189</v>
      </c>
      <c r="N938" t="s">
        <v>162</v>
      </c>
      <c r="O938" t="s">
        <v>163</v>
      </c>
      <c r="P938" t="s">
        <v>164</v>
      </c>
      <c r="Q938">
        <v>2025</v>
      </c>
      <c r="R938">
        <v>3</v>
      </c>
      <c r="S938" t="b">
        <v>1</v>
      </c>
      <c r="T938">
        <v>19197485</v>
      </c>
    </row>
    <row r="939" spans="1:20" x14ac:dyDescent="0.2">
      <c r="A939">
        <v>49</v>
      </c>
      <c r="B939" t="s">
        <v>151</v>
      </c>
      <c r="C939" t="s">
        <v>152</v>
      </c>
      <c r="D939" t="s">
        <v>153</v>
      </c>
      <c r="E939" t="s">
        <v>154</v>
      </c>
      <c r="F939" t="s">
        <v>155</v>
      </c>
      <c r="G939" t="s">
        <v>156</v>
      </c>
      <c r="H939" t="s">
        <v>191</v>
      </c>
      <c r="I939" t="s">
        <v>168</v>
      </c>
      <c r="J939" t="s">
        <v>192</v>
      </c>
      <c r="K939" t="s">
        <v>160</v>
      </c>
      <c r="L939">
        <v>1</v>
      </c>
      <c r="M939" t="s">
        <v>189</v>
      </c>
      <c r="N939" t="s">
        <v>162</v>
      </c>
      <c r="O939" t="s">
        <v>163</v>
      </c>
      <c r="P939" t="s">
        <v>164</v>
      </c>
      <c r="Q939">
        <v>2025</v>
      </c>
      <c r="R939">
        <v>3</v>
      </c>
      <c r="S939" t="b">
        <v>1</v>
      </c>
      <c r="T939">
        <v>8074970</v>
      </c>
    </row>
    <row r="940" spans="1:20" x14ac:dyDescent="0.2">
      <c r="A940">
        <v>50</v>
      </c>
      <c r="B940" t="s">
        <v>151</v>
      </c>
      <c r="C940" t="s">
        <v>152</v>
      </c>
      <c r="D940" t="s">
        <v>153</v>
      </c>
      <c r="E940" t="s">
        <v>154</v>
      </c>
      <c r="F940" t="s">
        <v>155</v>
      </c>
      <c r="G940" t="s">
        <v>156</v>
      </c>
      <c r="H940" t="s">
        <v>193</v>
      </c>
      <c r="I940" t="s">
        <v>169</v>
      </c>
      <c r="J940" t="s">
        <v>192</v>
      </c>
      <c r="K940" t="s">
        <v>160</v>
      </c>
      <c r="L940">
        <v>1</v>
      </c>
      <c r="M940" t="s">
        <v>189</v>
      </c>
      <c r="N940" t="s">
        <v>162</v>
      </c>
      <c r="O940" t="s">
        <v>163</v>
      </c>
      <c r="P940" t="s">
        <v>164</v>
      </c>
      <c r="Q940">
        <v>2025</v>
      </c>
      <c r="R940">
        <v>3</v>
      </c>
      <c r="S940" t="b">
        <v>1</v>
      </c>
      <c r="T940">
        <v>23193207</v>
      </c>
    </row>
    <row r="941" spans="1:20" x14ac:dyDescent="0.2">
      <c r="A941">
        <v>51</v>
      </c>
      <c r="B941" t="s">
        <v>151</v>
      </c>
      <c r="C941" t="s">
        <v>152</v>
      </c>
      <c r="D941" t="s">
        <v>153</v>
      </c>
      <c r="E941" t="s">
        <v>154</v>
      </c>
      <c r="F941" t="s">
        <v>155</v>
      </c>
      <c r="G941" t="s">
        <v>156</v>
      </c>
      <c r="H941" t="s">
        <v>194</v>
      </c>
      <c r="I941" t="s">
        <v>158</v>
      </c>
      <c r="J941" t="s">
        <v>195</v>
      </c>
      <c r="K941" t="s">
        <v>160</v>
      </c>
      <c r="L941">
        <v>1</v>
      </c>
      <c r="M941" t="s">
        <v>189</v>
      </c>
      <c r="N941" t="s">
        <v>162</v>
      </c>
      <c r="O941" t="s">
        <v>163</v>
      </c>
      <c r="P941" t="s">
        <v>164</v>
      </c>
      <c r="Q941">
        <v>2025</v>
      </c>
      <c r="R941">
        <v>3</v>
      </c>
      <c r="S941" t="b">
        <v>1</v>
      </c>
      <c r="T941">
        <v>3542869</v>
      </c>
    </row>
    <row r="942" spans="1:20" x14ac:dyDescent="0.2">
      <c r="A942">
        <v>52</v>
      </c>
      <c r="B942" t="s">
        <v>151</v>
      </c>
      <c r="C942" t="s">
        <v>152</v>
      </c>
      <c r="D942" t="s">
        <v>153</v>
      </c>
      <c r="E942" t="s">
        <v>154</v>
      </c>
      <c r="F942" t="s">
        <v>155</v>
      </c>
      <c r="G942" t="s">
        <v>156</v>
      </c>
      <c r="H942" t="s">
        <v>194</v>
      </c>
      <c r="I942" t="s">
        <v>165</v>
      </c>
      <c r="J942" t="s">
        <v>195</v>
      </c>
      <c r="K942" t="s">
        <v>160</v>
      </c>
      <c r="L942">
        <v>1</v>
      </c>
      <c r="M942" t="s">
        <v>189</v>
      </c>
      <c r="N942" t="s">
        <v>162</v>
      </c>
      <c r="O942" t="s">
        <v>163</v>
      </c>
      <c r="P942" t="s">
        <v>164</v>
      </c>
      <c r="Q942">
        <v>2025</v>
      </c>
      <c r="R942">
        <v>3</v>
      </c>
      <c r="S942" t="b">
        <v>1</v>
      </c>
      <c r="T942">
        <v>8108164</v>
      </c>
    </row>
    <row r="943" spans="1:20" x14ac:dyDescent="0.2">
      <c r="A943">
        <v>53</v>
      </c>
      <c r="B943" t="s">
        <v>151</v>
      </c>
      <c r="C943" t="s">
        <v>152</v>
      </c>
      <c r="D943" t="s">
        <v>153</v>
      </c>
      <c r="E943" t="s">
        <v>154</v>
      </c>
      <c r="F943" t="s">
        <v>155</v>
      </c>
      <c r="G943" t="s">
        <v>156</v>
      </c>
      <c r="H943" t="s">
        <v>194</v>
      </c>
      <c r="I943" t="s">
        <v>166</v>
      </c>
      <c r="J943" t="s">
        <v>195</v>
      </c>
      <c r="K943" t="s">
        <v>160</v>
      </c>
      <c r="L943">
        <v>1</v>
      </c>
      <c r="M943" t="s">
        <v>189</v>
      </c>
      <c r="N943" t="s">
        <v>162</v>
      </c>
      <c r="O943" t="s">
        <v>163</v>
      </c>
      <c r="P943" t="s">
        <v>164</v>
      </c>
      <c r="Q943">
        <v>2025</v>
      </c>
      <c r="R943">
        <v>3</v>
      </c>
      <c r="S943" t="b">
        <v>1</v>
      </c>
      <c r="T943">
        <v>16050926</v>
      </c>
    </row>
    <row r="944" spans="1:20" x14ac:dyDescent="0.2">
      <c r="A944">
        <v>54</v>
      </c>
      <c r="B944" t="s">
        <v>151</v>
      </c>
      <c r="C944" t="s">
        <v>152</v>
      </c>
      <c r="D944" t="s">
        <v>153</v>
      </c>
      <c r="E944" t="s">
        <v>154</v>
      </c>
      <c r="F944" t="s">
        <v>155</v>
      </c>
      <c r="G944" t="s">
        <v>156</v>
      </c>
      <c r="H944" t="s">
        <v>194</v>
      </c>
      <c r="I944" t="s">
        <v>167</v>
      </c>
      <c r="J944" t="s">
        <v>195</v>
      </c>
      <c r="K944" t="s">
        <v>160</v>
      </c>
      <c r="L944">
        <v>1</v>
      </c>
      <c r="M944" t="s">
        <v>189</v>
      </c>
      <c r="N944" t="s">
        <v>162</v>
      </c>
      <c r="O944" t="s">
        <v>163</v>
      </c>
      <c r="P944" t="s">
        <v>164</v>
      </c>
      <c r="Q944">
        <v>2025</v>
      </c>
      <c r="R944">
        <v>3</v>
      </c>
      <c r="S944" t="b">
        <v>1</v>
      </c>
      <c r="T944">
        <v>7710049</v>
      </c>
    </row>
    <row r="945" spans="1:20" x14ac:dyDescent="0.2">
      <c r="A945">
        <v>55</v>
      </c>
      <c r="B945" t="s">
        <v>151</v>
      </c>
      <c r="C945" t="s">
        <v>152</v>
      </c>
      <c r="D945" t="s">
        <v>153</v>
      </c>
      <c r="E945" t="s">
        <v>154</v>
      </c>
      <c r="F945" t="s">
        <v>155</v>
      </c>
      <c r="G945" t="s">
        <v>156</v>
      </c>
      <c r="H945" t="s">
        <v>194</v>
      </c>
      <c r="I945" t="s">
        <v>168</v>
      </c>
      <c r="J945" t="s">
        <v>195</v>
      </c>
      <c r="K945" t="s">
        <v>160</v>
      </c>
      <c r="L945">
        <v>1</v>
      </c>
      <c r="M945" t="s">
        <v>189</v>
      </c>
      <c r="N945" t="s">
        <v>162</v>
      </c>
      <c r="O945" t="s">
        <v>163</v>
      </c>
      <c r="P945" t="s">
        <v>164</v>
      </c>
      <c r="Q945">
        <v>2025</v>
      </c>
      <c r="R945">
        <v>3</v>
      </c>
      <c r="S945" t="b">
        <v>1</v>
      </c>
      <c r="T945">
        <v>5771156</v>
      </c>
    </row>
    <row r="946" spans="1:20" x14ac:dyDescent="0.2">
      <c r="A946">
        <v>56</v>
      </c>
      <c r="B946" t="s">
        <v>151</v>
      </c>
      <c r="C946" t="s">
        <v>152</v>
      </c>
      <c r="D946" t="s">
        <v>153</v>
      </c>
      <c r="E946" t="s">
        <v>154</v>
      </c>
      <c r="F946" t="s">
        <v>155</v>
      </c>
      <c r="G946" t="s">
        <v>156</v>
      </c>
      <c r="H946" t="s">
        <v>196</v>
      </c>
      <c r="I946" t="s">
        <v>169</v>
      </c>
      <c r="J946" t="s">
        <v>195</v>
      </c>
      <c r="K946" t="s">
        <v>160</v>
      </c>
      <c r="L946">
        <v>1</v>
      </c>
      <c r="M946" t="s">
        <v>189</v>
      </c>
      <c r="N946" t="s">
        <v>162</v>
      </c>
      <c r="O946" t="s">
        <v>163</v>
      </c>
      <c r="P946" t="s">
        <v>164</v>
      </c>
      <c r="Q946">
        <v>2025</v>
      </c>
      <c r="R946">
        <v>3</v>
      </c>
      <c r="S946" t="b">
        <v>1</v>
      </c>
      <c r="T946">
        <v>24808215</v>
      </c>
    </row>
    <row r="947" spans="1:20" x14ac:dyDescent="0.2">
      <c r="A947">
        <v>57</v>
      </c>
      <c r="B947" t="s">
        <v>151</v>
      </c>
      <c r="C947" t="s">
        <v>152</v>
      </c>
      <c r="D947" t="s">
        <v>153</v>
      </c>
      <c r="E947" t="s">
        <v>154</v>
      </c>
      <c r="F947" t="s">
        <v>155</v>
      </c>
      <c r="G947" t="s">
        <v>156</v>
      </c>
      <c r="H947" t="s">
        <v>197</v>
      </c>
      <c r="I947" t="s">
        <v>158</v>
      </c>
      <c r="J947" t="s">
        <v>198</v>
      </c>
      <c r="K947" t="s">
        <v>160</v>
      </c>
      <c r="L947">
        <v>1</v>
      </c>
      <c r="M947" t="s">
        <v>189</v>
      </c>
      <c r="N947" t="s">
        <v>162</v>
      </c>
      <c r="O947" t="s">
        <v>163</v>
      </c>
      <c r="P947" t="s">
        <v>164</v>
      </c>
      <c r="Q947">
        <v>2025</v>
      </c>
      <c r="R947">
        <v>3</v>
      </c>
      <c r="S947" t="b">
        <v>1</v>
      </c>
      <c r="T947">
        <v>65168775</v>
      </c>
    </row>
    <row r="948" spans="1:20" x14ac:dyDescent="0.2">
      <c r="A948">
        <v>58</v>
      </c>
      <c r="B948" t="s">
        <v>151</v>
      </c>
      <c r="C948" t="s">
        <v>152</v>
      </c>
      <c r="D948" t="s">
        <v>153</v>
      </c>
      <c r="E948" t="s">
        <v>154</v>
      </c>
      <c r="F948" t="s">
        <v>155</v>
      </c>
      <c r="G948" t="s">
        <v>156</v>
      </c>
      <c r="H948" t="s">
        <v>197</v>
      </c>
      <c r="I948" t="s">
        <v>165</v>
      </c>
      <c r="J948" t="s">
        <v>198</v>
      </c>
      <c r="K948" t="s">
        <v>160</v>
      </c>
      <c r="L948">
        <v>1</v>
      </c>
      <c r="M948" t="s">
        <v>189</v>
      </c>
      <c r="N948" t="s">
        <v>162</v>
      </c>
      <c r="O948" t="s">
        <v>163</v>
      </c>
      <c r="P948" t="s">
        <v>164</v>
      </c>
      <c r="Q948">
        <v>2025</v>
      </c>
      <c r="R948">
        <v>3</v>
      </c>
      <c r="S948" t="b">
        <v>1</v>
      </c>
      <c r="T948">
        <v>128426457</v>
      </c>
    </row>
    <row r="949" spans="1:20" x14ac:dyDescent="0.2">
      <c r="A949">
        <v>59</v>
      </c>
      <c r="B949" t="s">
        <v>151</v>
      </c>
      <c r="C949" t="s">
        <v>152</v>
      </c>
      <c r="D949" t="s">
        <v>153</v>
      </c>
      <c r="E949" t="s">
        <v>154</v>
      </c>
      <c r="F949" t="s">
        <v>155</v>
      </c>
      <c r="G949" t="s">
        <v>156</v>
      </c>
      <c r="H949" t="s">
        <v>197</v>
      </c>
      <c r="I949" t="s">
        <v>166</v>
      </c>
      <c r="J949" t="s">
        <v>198</v>
      </c>
      <c r="K949" t="s">
        <v>160</v>
      </c>
      <c r="L949">
        <v>1</v>
      </c>
      <c r="M949" t="s">
        <v>189</v>
      </c>
      <c r="N949" t="s">
        <v>162</v>
      </c>
      <c r="O949" t="s">
        <v>163</v>
      </c>
      <c r="P949" t="s">
        <v>164</v>
      </c>
      <c r="Q949">
        <v>2025</v>
      </c>
      <c r="R949">
        <v>3</v>
      </c>
      <c r="S949" t="b">
        <v>1</v>
      </c>
      <c r="T949">
        <v>148875747</v>
      </c>
    </row>
    <row r="950" spans="1:20" x14ac:dyDescent="0.2">
      <c r="A950">
        <v>60</v>
      </c>
      <c r="B950" t="s">
        <v>151</v>
      </c>
      <c r="C950" t="s">
        <v>152</v>
      </c>
      <c r="D950" t="s">
        <v>153</v>
      </c>
      <c r="E950" t="s">
        <v>154</v>
      </c>
      <c r="F950" t="s">
        <v>155</v>
      </c>
      <c r="G950" t="s">
        <v>156</v>
      </c>
      <c r="H950" t="s">
        <v>197</v>
      </c>
      <c r="I950" t="s">
        <v>167</v>
      </c>
      <c r="J950" t="s">
        <v>198</v>
      </c>
      <c r="K950" t="s">
        <v>160</v>
      </c>
      <c r="L950">
        <v>1</v>
      </c>
      <c r="M950" t="s">
        <v>189</v>
      </c>
      <c r="N950" t="s">
        <v>162</v>
      </c>
      <c r="O950" t="s">
        <v>163</v>
      </c>
      <c r="P950" t="s">
        <v>164</v>
      </c>
      <c r="Q950">
        <v>2025</v>
      </c>
      <c r="R950">
        <v>3</v>
      </c>
      <c r="S950" t="b">
        <v>1</v>
      </c>
      <c r="T950">
        <v>113586722</v>
      </c>
    </row>
    <row r="951" spans="1:20" x14ac:dyDescent="0.2">
      <c r="A951">
        <v>61</v>
      </c>
      <c r="B951" t="s">
        <v>151</v>
      </c>
      <c r="C951" t="s">
        <v>152</v>
      </c>
      <c r="D951" t="s">
        <v>153</v>
      </c>
      <c r="E951" t="s">
        <v>154</v>
      </c>
      <c r="F951" t="s">
        <v>155</v>
      </c>
      <c r="G951" t="s">
        <v>156</v>
      </c>
      <c r="H951" t="s">
        <v>197</v>
      </c>
      <c r="I951" t="s">
        <v>168</v>
      </c>
      <c r="J951" t="s">
        <v>198</v>
      </c>
      <c r="K951" t="s">
        <v>160</v>
      </c>
      <c r="L951">
        <v>1</v>
      </c>
      <c r="M951" t="s">
        <v>189</v>
      </c>
      <c r="N951" t="s">
        <v>162</v>
      </c>
      <c r="O951" t="s">
        <v>163</v>
      </c>
      <c r="P951" t="s">
        <v>164</v>
      </c>
      <c r="Q951">
        <v>2025</v>
      </c>
      <c r="R951">
        <v>3</v>
      </c>
      <c r="S951" t="b">
        <v>1</v>
      </c>
      <c r="T951">
        <v>58564951</v>
      </c>
    </row>
    <row r="952" spans="1:20" x14ac:dyDescent="0.2">
      <c r="A952">
        <v>62</v>
      </c>
      <c r="B952" t="s">
        <v>151</v>
      </c>
      <c r="C952" t="s">
        <v>152</v>
      </c>
      <c r="D952" t="s">
        <v>153</v>
      </c>
      <c r="E952" t="s">
        <v>154</v>
      </c>
      <c r="F952" t="s">
        <v>155</v>
      </c>
      <c r="G952" t="s">
        <v>156</v>
      </c>
      <c r="H952" t="s">
        <v>197</v>
      </c>
      <c r="I952" t="s">
        <v>169</v>
      </c>
      <c r="J952" t="s">
        <v>198</v>
      </c>
      <c r="K952" t="s">
        <v>160</v>
      </c>
      <c r="L952">
        <v>1</v>
      </c>
      <c r="M952" t="s">
        <v>189</v>
      </c>
      <c r="N952" t="s">
        <v>162</v>
      </c>
      <c r="O952" t="s">
        <v>163</v>
      </c>
      <c r="P952" t="s">
        <v>164</v>
      </c>
      <c r="Q952">
        <v>2025</v>
      </c>
      <c r="R952">
        <v>3</v>
      </c>
      <c r="S952" t="b">
        <v>1</v>
      </c>
      <c r="T952">
        <v>121915731</v>
      </c>
    </row>
    <row r="953" spans="1:20" x14ac:dyDescent="0.2">
      <c r="A953">
        <v>1</v>
      </c>
      <c r="B953" t="s">
        <v>151</v>
      </c>
      <c r="C953" t="s">
        <v>152</v>
      </c>
      <c r="D953" t="s">
        <v>153</v>
      </c>
      <c r="E953" t="s">
        <v>154</v>
      </c>
      <c r="F953" t="s">
        <v>155</v>
      </c>
      <c r="G953" t="s">
        <v>156</v>
      </c>
      <c r="H953" t="s">
        <v>157</v>
      </c>
      <c r="I953" t="s">
        <v>158</v>
      </c>
      <c r="J953" t="s">
        <v>159</v>
      </c>
      <c r="K953" t="s">
        <v>160</v>
      </c>
      <c r="L953">
        <v>1</v>
      </c>
      <c r="M953" t="s">
        <v>161</v>
      </c>
      <c r="N953" t="s">
        <v>162</v>
      </c>
      <c r="O953" t="s">
        <v>199</v>
      </c>
      <c r="P953" t="s">
        <v>200</v>
      </c>
      <c r="Q953">
        <v>2025</v>
      </c>
      <c r="R953">
        <v>3</v>
      </c>
      <c r="S953" t="b">
        <v>0</v>
      </c>
      <c r="T953">
        <v>1437</v>
      </c>
    </row>
    <row r="954" spans="1:20" x14ac:dyDescent="0.2">
      <c r="A954">
        <v>2</v>
      </c>
      <c r="B954" t="s">
        <v>151</v>
      </c>
      <c r="C954" t="s">
        <v>152</v>
      </c>
      <c r="D954" t="s">
        <v>153</v>
      </c>
      <c r="E954" t="s">
        <v>154</v>
      </c>
      <c r="F954" t="s">
        <v>155</v>
      </c>
      <c r="G954" t="s">
        <v>156</v>
      </c>
      <c r="H954" t="s">
        <v>157</v>
      </c>
      <c r="I954" t="s">
        <v>165</v>
      </c>
      <c r="J954" t="s">
        <v>159</v>
      </c>
      <c r="K954" t="s">
        <v>160</v>
      </c>
      <c r="L954">
        <v>1</v>
      </c>
      <c r="M954" t="s">
        <v>161</v>
      </c>
      <c r="N954" t="s">
        <v>162</v>
      </c>
      <c r="O954" t="s">
        <v>199</v>
      </c>
      <c r="P954" t="s">
        <v>200</v>
      </c>
      <c r="Q954">
        <v>2025</v>
      </c>
      <c r="R954">
        <v>3</v>
      </c>
      <c r="S954" t="b">
        <v>0</v>
      </c>
      <c r="T954">
        <v>2991</v>
      </c>
    </row>
    <row r="955" spans="1:20" x14ac:dyDescent="0.2">
      <c r="A955">
        <v>3</v>
      </c>
      <c r="B955" t="s">
        <v>151</v>
      </c>
      <c r="C955" t="s">
        <v>152</v>
      </c>
      <c r="D955" t="s">
        <v>153</v>
      </c>
      <c r="E955" t="s">
        <v>154</v>
      </c>
      <c r="F955" t="s">
        <v>155</v>
      </c>
      <c r="G955" t="s">
        <v>156</v>
      </c>
      <c r="H955" t="s">
        <v>157</v>
      </c>
      <c r="I955" t="s">
        <v>166</v>
      </c>
      <c r="J955" t="s">
        <v>159</v>
      </c>
      <c r="K955" t="s">
        <v>160</v>
      </c>
      <c r="L955">
        <v>1</v>
      </c>
      <c r="M955" t="s">
        <v>161</v>
      </c>
      <c r="N955" t="s">
        <v>162</v>
      </c>
      <c r="O955" t="s">
        <v>199</v>
      </c>
      <c r="P955" t="s">
        <v>200</v>
      </c>
      <c r="Q955">
        <v>2025</v>
      </c>
      <c r="R955">
        <v>3</v>
      </c>
      <c r="S955" t="b">
        <v>0</v>
      </c>
      <c r="T955">
        <v>8399</v>
      </c>
    </row>
    <row r="956" spans="1:20" x14ac:dyDescent="0.2">
      <c r="A956">
        <v>4</v>
      </c>
      <c r="B956" t="s">
        <v>151</v>
      </c>
      <c r="C956" t="s">
        <v>152</v>
      </c>
      <c r="D956" t="s">
        <v>153</v>
      </c>
      <c r="E956" t="s">
        <v>154</v>
      </c>
      <c r="F956" t="s">
        <v>155</v>
      </c>
      <c r="G956" t="s">
        <v>156</v>
      </c>
      <c r="H956" t="s">
        <v>157</v>
      </c>
      <c r="I956" t="s">
        <v>167</v>
      </c>
      <c r="J956" t="s">
        <v>159</v>
      </c>
      <c r="K956" t="s">
        <v>160</v>
      </c>
      <c r="L956">
        <v>1</v>
      </c>
      <c r="M956" t="s">
        <v>161</v>
      </c>
      <c r="N956" t="s">
        <v>162</v>
      </c>
      <c r="O956" t="s">
        <v>199</v>
      </c>
      <c r="P956" t="s">
        <v>200</v>
      </c>
      <c r="Q956">
        <v>2025</v>
      </c>
      <c r="R956">
        <v>3</v>
      </c>
      <c r="S956" t="b">
        <v>0</v>
      </c>
      <c r="T956">
        <v>5643</v>
      </c>
    </row>
    <row r="957" spans="1:20" x14ac:dyDescent="0.2">
      <c r="A957">
        <v>5</v>
      </c>
      <c r="B957" t="s">
        <v>151</v>
      </c>
      <c r="C957" t="s">
        <v>152</v>
      </c>
      <c r="D957" t="s">
        <v>153</v>
      </c>
      <c r="E957" t="s">
        <v>154</v>
      </c>
      <c r="F957" t="s">
        <v>155</v>
      </c>
      <c r="G957" t="s">
        <v>156</v>
      </c>
      <c r="H957" t="s">
        <v>157</v>
      </c>
      <c r="I957" t="s">
        <v>168</v>
      </c>
      <c r="J957" t="s">
        <v>159</v>
      </c>
      <c r="K957" t="s">
        <v>160</v>
      </c>
      <c r="L957">
        <v>1</v>
      </c>
      <c r="M957" t="s">
        <v>161</v>
      </c>
      <c r="N957" t="s">
        <v>162</v>
      </c>
      <c r="O957" t="s">
        <v>199</v>
      </c>
      <c r="P957" t="s">
        <v>200</v>
      </c>
      <c r="Q957">
        <v>2025</v>
      </c>
      <c r="R957">
        <v>3</v>
      </c>
      <c r="S957" t="b">
        <v>0</v>
      </c>
      <c r="T957">
        <v>2067</v>
      </c>
    </row>
    <row r="958" spans="1:20" x14ac:dyDescent="0.2">
      <c r="A958">
        <v>6</v>
      </c>
      <c r="B958" t="s">
        <v>151</v>
      </c>
      <c r="C958" t="s">
        <v>152</v>
      </c>
      <c r="D958" t="s">
        <v>153</v>
      </c>
      <c r="E958" t="s">
        <v>154</v>
      </c>
      <c r="F958" t="s">
        <v>155</v>
      </c>
      <c r="G958" t="s">
        <v>156</v>
      </c>
      <c r="H958" t="s">
        <v>157</v>
      </c>
      <c r="I958" t="s">
        <v>169</v>
      </c>
      <c r="J958" t="s">
        <v>159</v>
      </c>
      <c r="K958" t="s">
        <v>160</v>
      </c>
      <c r="L958">
        <v>1</v>
      </c>
      <c r="M958" t="s">
        <v>161</v>
      </c>
      <c r="N958" t="s">
        <v>162</v>
      </c>
      <c r="O958" t="s">
        <v>199</v>
      </c>
      <c r="P958" t="s">
        <v>200</v>
      </c>
      <c r="Q958">
        <v>2025</v>
      </c>
      <c r="R958">
        <v>3</v>
      </c>
      <c r="S958" t="b">
        <v>0</v>
      </c>
      <c r="T958">
        <v>15380</v>
      </c>
    </row>
    <row r="959" spans="1:20" x14ac:dyDescent="0.2">
      <c r="A959">
        <v>7</v>
      </c>
      <c r="B959" t="s">
        <v>151</v>
      </c>
      <c r="C959" t="s">
        <v>152</v>
      </c>
      <c r="D959" t="s">
        <v>153</v>
      </c>
      <c r="E959" t="s">
        <v>154</v>
      </c>
      <c r="F959" t="s">
        <v>155</v>
      </c>
      <c r="G959" t="s">
        <v>156</v>
      </c>
      <c r="H959" t="s">
        <v>170</v>
      </c>
      <c r="I959" t="s">
        <v>158</v>
      </c>
      <c r="J959" t="s">
        <v>171</v>
      </c>
      <c r="K959" t="s">
        <v>160</v>
      </c>
      <c r="L959">
        <v>1</v>
      </c>
      <c r="M959" t="s">
        <v>161</v>
      </c>
      <c r="N959" t="s">
        <v>162</v>
      </c>
      <c r="O959" t="s">
        <v>199</v>
      </c>
      <c r="P959" t="s">
        <v>200</v>
      </c>
      <c r="Q959">
        <v>2025</v>
      </c>
      <c r="R959">
        <v>3</v>
      </c>
      <c r="S959" t="b">
        <v>0</v>
      </c>
      <c r="T959">
        <v>1439</v>
      </c>
    </row>
    <row r="960" spans="1:20" x14ac:dyDescent="0.2">
      <c r="A960">
        <v>8</v>
      </c>
      <c r="B960" t="s">
        <v>151</v>
      </c>
      <c r="C960" t="s">
        <v>152</v>
      </c>
      <c r="D960" t="s">
        <v>153</v>
      </c>
      <c r="E960" t="s">
        <v>154</v>
      </c>
      <c r="F960" t="s">
        <v>155</v>
      </c>
      <c r="G960" t="s">
        <v>156</v>
      </c>
      <c r="H960" t="s">
        <v>170</v>
      </c>
      <c r="I960" t="s">
        <v>165</v>
      </c>
      <c r="J960" t="s">
        <v>171</v>
      </c>
      <c r="K960" t="s">
        <v>160</v>
      </c>
      <c r="L960">
        <v>1</v>
      </c>
      <c r="M960" t="s">
        <v>161</v>
      </c>
      <c r="N960" t="s">
        <v>162</v>
      </c>
      <c r="O960" t="s">
        <v>199</v>
      </c>
      <c r="P960" t="s">
        <v>200</v>
      </c>
      <c r="Q960">
        <v>2025</v>
      </c>
      <c r="R960">
        <v>3</v>
      </c>
      <c r="S960" t="b">
        <v>0</v>
      </c>
      <c r="T960">
        <v>3012</v>
      </c>
    </row>
    <row r="961" spans="1:20" x14ac:dyDescent="0.2">
      <c r="A961">
        <v>9</v>
      </c>
      <c r="B961" t="s">
        <v>151</v>
      </c>
      <c r="C961" t="s">
        <v>152</v>
      </c>
      <c r="D961" t="s">
        <v>153</v>
      </c>
      <c r="E961" t="s">
        <v>154</v>
      </c>
      <c r="F961" t="s">
        <v>155</v>
      </c>
      <c r="G961" t="s">
        <v>156</v>
      </c>
      <c r="H961" t="s">
        <v>170</v>
      </c>
      <c r="I961" t="s">
        <v>166</v>
      </c>
      <c r="J961" t="s">
        <v>171</v>
      </c>
      <c r="K961" t="s">
        <v>160</v>
      </c>
      <c r="L961">
        <v>1</v>
      </c>
      <c r="M961" t="s">
        <v>161</v>
      </c>
      <c r="N961" t="s">
        <v>162</v>
      </c>
      <c r="O961" t="s">
        <v>199</v>
      </c>
      <c r="P961" t="s">
        <v>200</v>
      </c>
      <c r="Q961">
        <v>2025</v>
      </c>
      <c r="R961">
        <v>3</v>
      </c>
      <c r="S961" t="b">
        <v>0</v>
      </c>
      <c r="T961">
        <v>8536</v>
      </c>
    </row>
    <row r="962" spans="1:20" x14ac:dyDescent="0.2">
      <c r="A962">
        <v>10</v>
      </c>
      <c r="B962" t="s">
        <v>151</v>
      </c>
      <c r="C962" t="s">
        <v>152</v>
      </c>
      <c r="D962" t="s">
        <v>153</v>
      </c>
      <c r="E962" t="s">
        <v>154</v>
      </c>
      <c r="F962" t="s">
        <v>155</v>
      </c>
      <c r="G962" t="s">
        <v>156</v>
      </c>
      <c r="H962" t="s">
        <v>170</v>
      </c>
      <c r="I962" t="s">
        <v>167</v>
      </c>
      <c r="J962" t="s">
        <v>171</v>
      </c>
      <c r="K962" t="s">
        <v>160</v>
      </c>
      <c r="L962">
        <v>1</v>
      </c>
      <c r="M962" t="s">
        <v>161</v>
      </c>
      <c r="N962" t="s">
        <v>162</v>
      </c>
      <c r="O962" t="s">
        <v>199</v>
      </c>
      <c r="P962" t="s">
        <v>200</v>
      </c>
      <c r="Q962">
        <v>2025</v>
      </c>
      <c r="R962">
        <v>3</v>
      </c>
      <c r="S962" t="b">
        <v>0</v>
      </c>
      <c r="T962">
        <v>5751</v>
      </c>
    </row>
    <row r="963" spans="1:20" x14ac:dyDescent="0.2">
      <c r="A963">
        <v>11</v>
      </c>
      <c r="B963" t="s">
        <v>151</v>
      </c>
      <c r="C963" t="s">
        <v>152</v>
      </c>
      <c r="D963" t="s">
        <v>153</v>
      </c>
      <c r="E963" t="s">
        <v>154</v>
      </c>
      <c r="F963" t="s">
        <v>155</v>
      </c>
      <c r="G963" t="s">
        <v>156</v>
      </c>
      <c r="H963" t="s">
        <v>170</v>
      </c>
      <c r="I963" t="s">
        <v>168</v>
      </c>
      <c r="J963" t="s">
        <v>171</v>
      </c>
      <c r="K963" t="s">
        <v>160</v>
      </c>
      <c r="L963">
        <v>1</v>
      </c>
      <c r="M963" t="s">
        <v>161</v>
      </c>
      <c r="N963" t="s">
        <v>162</v>
      </c>
      <c r="O963" t="s">
        <v>199</v>
      </c>
      <c r="P963" t="s">
        <v>200</v>
      </c>
      <c r="Q963">
        <v>2025</v>
      </c>
      <c r="R963">
        <v>3</v>
      </c>
      <c r="S963" t="b">
        <v>0</v>
      </c>
      <c r="T963">
        <v>2098</v>
      </c>
    </row>
    <row r="964" spans="1:20" x14ac:dyDescent="0.2">
      <c r="A964">
        <v>12</v>
      </c>
      <c r="B964" t="s">
        <v>151</v>
      </c>
      <c r="C964" t="s">
        <v>152</v>
      </c>
      <c r="D964" t="s">
        <v>153</v>
      </c>
      <c r="E964" t="s">
        <v>154</v>
      </c>
      <c r="F964" t="s">
        <v>155</v>
      </c>
      <c r="G964" t="s">
        <v>156</v>
      </c>
      <c r="H964" t="s">
        <v>170</v>
      </c>
      <c r="I964" t="s">
        <v>169</v>
      </c>
      <c r="J964" t="s">
        <v>171</v>
      </c>
      <c r="K964" t="s">
        <v>160</v>
      </c>
      <c r="L964">
        <v>1</v>
      </c>
      <c r="M964" t="s">
        <v>161</v>
      </c>
      <c r="N964" t="s">
        <v>162</v>
      </c>
      <c r="O964" t="s">
        <v>199</v>
      </c>
      <c r="P964" t="s">
        <v>200</v>
      </c>
      <c r="Q964">
        <v>2025</v>
      </c>
      <c r="R964">
        <v>3</v>
      </c>
      <c r="S964" t="b">
        <v>0</v>
      </c>
      <c r="T964">
        <v>15761</v>
      </c>
    </row>
    <row r="965" spans="1:20" x14ac:dyDescent="0.2">
      <c r="A965">
        <v>13</v>
      </c>
      <c r="B965" t="s">
        <v>151</v>
      </c>
      <c r="C965" t="s">
        <v>152</v>
      </c>
      <c r="D965" t="s">
        <v>153</v>
      </c>
      <c r="E965" t="s">
        <v>154</v>
      </c>
      <c r="F965" t="s">
        <v>155</v>
      </c>
      <c r="G965" t="s">
        <v>156</v>
      </c>
      <c r="H965" t="s">
        <v>172</v>
      </c>
      <c r="I965" t="s">
        <v>158</v>
      </c>
      <c r="J965" t="s">
        <v>173</v>
      </c>
      <c r="K965" t="s">
        <v>160</v>
      </c>
      <c r="L965">
        <v>1</v>
      </c>
      <c r="M965" t="s">
        <v>174</v>
      </c>
      <c r="N965" t="s">
        <v>162</v>
      </c>
      <c r="O965" t="s">
        <v>199</v>
      </c>
      <c r="P965" t="s">
        <v>200</v>
      </c>
      <c r="Q965">
        <v>2025</v>
      </c>
      <c r="R965">
        <v>3</v>
      </c>
      <c r="S965" t="b">
        <v>0</v>
      </c>
      <c r="T965">
        <v>826996</v>
      </c>
    </row>
    <row r="966" spans="1:20" x14ac:dyDescent="0.2">
      <c r="A966">
        <v>14</v>
      </c>
      <c r="B966" t="s">
        <v>151</v>
      </c>
      <c r="C966" t="s">
        <v>152</v>
      </c>
      <c r="D966" t="s">
        <v>153</v>
      </c>
      <c r="E966" t="s">
        <v>154</v>
      </c>
      <c r="F966" t="s">
        <v>155</v>
      </c>
      <c r="G966" t="s">
        <v>156</v>
      </c>
      <c r="H966" t="s">
        <v>172</v>
      </c>
      <c r="I966" t="s">
        <v>165</v>
      </c>
      <c r="J966" t="s">
        <v>173</v>
      </c>
      <c r="K966" t="s">
        <v>160</v>
      </c>
      <c r="L966">
        <v>1</v>
      </c>
      <c r="M966" t="s">
        <v>174</v>
      </c>
      <c r="N966" t="s">
        <v>162</v>
      </c>
      <c r="O966" t="s">
        <v>199</v>
      </c>
      <c r="P966" t="s">
        <v>200</v>
      </c>
      <c r="Q966">
        <v>2025</v>
      </c>
      <c r="R966">
        <v>3</v>
      </c>
      <c r="S966" t="b">
        <v>0</v>
      </c>
      <c r="T966">
        <v>1584735</v>
      </c>
    </row>
    <row r="967" spans="1:20" x14ac:dyDescent="0.2">
      <c r="A967">
        <v>15</v>
      </c>
      <c r="B967" t="s">
        <v>151</v>
      </c>
      <c r="C967" t="s">
        <v>152</v>
      </c>
      <c r="D967" t="s">
        <v>153</v>
      </c>
      <c r="E967" t="s">
        <v>154</v>
      </c>
      <c r="F967" t="s">
        <v>155</v>
      </c>
      <c r="G967" t="s">
        <v>156</v>
      </c>
      <c r="H967" t="s">
        <v>172</v>
      </c>
      <c r="I967" t="s">
        <v>166</v>
      </c>
      <c r="J967" t="s">
        <v>173</v>
      </c>
      <c r="K967" t="s">
        <v>160</v>
      </c>
      <c r="L967">
        <v>1</v>
      </c>
      <c r="M967" t="s">
        <v>174</v>
      </c>
      <c r="N967" t="s">
        <v>162</v>
      </c>
      <c r="O967" t="s">
        <v>199</v>
      </c>
      <c r="P967" t="s">
        <v>200</v>
      </c>
      <c r="Q967">
        <v>2025</v>
      </c>
      <c r="R967">
        <v>3</v>
      </c>
      <c r="S967" t="b">
        <v>0</v>
      </c>
      <c r="T967">
        <v>3946309</v>
      </c>
    </row>
    <row r="968" spans="1:20" x14ac:dyDescent="0.2">
      <c r="A968">
        <v>16</v>
      </c>
      <c r="B968" t="s">
        <v>151</v>
      </c>
      <c r="C968" t="s">
        <v>152</v>
      </c>
      <c r="D968" t="s">
        <v>153</v>
      </c>
      <c r="E968" t="s">
        <v>154</v>
      </c>
      <c r="F968" t="s">
        <v>155</v>
      </c>
      <c r="G968" t="s">
        <v>156</v>
      </c>
      <c r="H968" t="s">
        <v>172</v>
      </c>
      <c r="I968" t="s">
        <v>167</v>
      </c>
      <c r="J968" t="s">
        <v>173</v>
      </c>
      <c r="K968" t="s">
        <v>160</v>
      </c>
      <c r="L968">
        <v>1</v>
      </c>
      <c r="M968" t="s">
        <v>174</v>
      </c>
      <c r="N968" t="s">
        <v>162</v>
      </c>
      <c r="O968" t="s">
        <v>199</v>
      </c>
      <c r="P968" t="s">
        <v>200</v>
      </c>
      <c r="Q968">
        <v>2025</v>
      </c>
      <c r="R968">
        <v>3</v>
      </c>
      <c r="S968" t="b">
        <v>0</v>
      </c>
      <c r="T968">
        <v>2684332</v>
      </c>
    </row>
    <row r="969" spans="1:20" x14ac:dyDescent="0.2">
      <c r="A969">
        <v>17</v>
      </c>
      <c r="B969" t="s">
        <v>151</v>
      </c>
      <c r="C969" t="s">
        <v>152</v>
      </c>
      <c r="D969" t="s">
        <v>153</v>
      </c>
      <c r="E969" t="s">
        <v>154</v>
      </c>
      <c r="F969" t="s">
        <v>155</v>
      </c>
      <c r="G969" t="s">
        <v>156</v>
      </c>
      <c r="H969" t="s">
        <v>172</v>
      </c>
      <c r="I969" t="s">
        <v>168</v>
      </c>
      <c r="J969" t="s">
        <v>173</v>
      </c>
      <c r="K969" t="s">
        <v>160</v>
      </c>
      <c r="L969">
        <v>1</v>
      </c>
      <c r="M969" t="s">
        <v>174</v>
      </c>
      <c r="N969" t="s">
        <v>162</v>
      </c>
      <c r="O969" t="s">
        <v>199</v>
      </c>
      <c r="P969" t="s">
        <v>200</v>
      </c>
      <c r="Q969">
        <v>2025</v>
      </c>
      <c r="R969">
        <v>3</v>
      </c>
      <c r="S969" t="b">
        <v>0</v>
      </c>
      <c r="T969">
        <v>971982</v>
      </c>
    </row>
    <row r="970" spans="1:20" x14ac:dyDescent="0.2">
      <c r="A970">
        <v>18</v>
      </c>
      <c r="B970" t="s">
        <v>151</v>
      </c>
      <c r="C970" t="s">
        <v>152</v>
      </c>
      <c r="D970" t="s">
        <v>153</v>
      </c>
      <c r="E970" t="s">
        <v>154</v>
      </c>
      <c r="F970" t="s">
        <v>155</v>
      </c>
      <c r="G970" t="s">
        <v>156</v>
      </c>
      <c r="H970" t="s">
        <v>175</v>
      </c>
      <c r="I970" t="s">
        <v>169</v>
      </c>
      <c r="J970" t="s">
        <v>173</v>
      </c>
      <c r="K970" t="s">
        <v>160</v>
      </c>
      <c r="L970">
        <v>1</v>
      </c>
      <c r="M970" t="s">
        <v>174</v>
      </c>
      <c r="N970" t="s">
        <v>162</v>
      </c>
      <c r="O970" t="s">
        <v>199</v>
      </c>
      <c r="P970" t="s">
        <v>200</v>
      </c>
      <c r="Q970">
        <v>2025</v>
      </c>
      <c r="R970">
        <v>3</v>
      </c>
      <c r="S970" t="b">
        <v>0</v>
      </c>
      <c r="T970">
        <v>5799924</v>
      </c>
    </row>
    <row r="971" spans="1:20" x14ac:dyDescent="0.2">
      <c r="A971">
        <v>19</v>
      </c>
      <c r="B971" t="s">
        <v>151</v>
      </c>
      <c r="C971" t="s">
        <v>152</v>
      </c>
      <c r="D971" t="s">
        <v>153</v>
      </c>
      <c r="E971" t="s">
        <v>154</v>
      </c>
      <c r="F971" t="s">
        <v>155</v>
      </c>
      <c r="G971" t="s">
        <v>156</v>
      </c>
      <c r="H971" t="s">
        <v>176</v>
      </c>
      <c r="I971" t="s">
        <v>169</v>
      </c>
      <c r="J971" t="s">
        <v>177</v>
      </c>
      <c r="K971" t="s">
        <v>160</v>
      </c>
      <c r="L971">
        <v>1</v>
      </c>
      <c r="M971" t="s">
        <v>174</v>
      </c>
      <c r="N971" t="s">
        <v>162</v>
      </c>
      <c r="O971" t="s">
        <v>199</v>
      </c>
      <c r="P971" t="s">
        <v>200</v>
      </c>
      <c r="Q971">
        <v>2025</v>
      </c>
      <c r="R971">
        <v>3</v>
      </c>
      <c r="S971" t="b">
        <v>0</v>
      </c>
      <c r="T971">
        <v>7737021</v>
      </c>
    </row>
    <row r="972" spans="1:20" x14ac:dyDescent="0.2">
      <c r="A972">
        <v>20</v>
      </c>
      <c r="B972" t="s">
        <v>151</v>
      </c>
      <c r="C972" t="s">
        <v>152</v>
      </c>
      <c r="D972" t="s">
        <v>153</v>
      </c>
      <c r="E972" t="s">
        <v>154</v>
      </c>
      <c r="F972" t="s">
        <v>155</v>
      </c>
      <c r="G972" t="s">
        <v>156</v>
      </c>
      <c r="H972" t="s">
        <v>178</v>
      </c>
      <c r="I972" t="s">
        <v>158</v>
      </c>
      <c r="J972" t="s">
        <v>179</v>
      </c>
      <c r="K972" t="s">
        <v>160</v>
      </c>
      <c r="L972">
        <v>1</v>
      </c>
      <c r="M972" t="s">
        <v>174</v>
      </c>
      <c r="N972" t="s">
        <v>162</v>
      </c>
      <c r="O972" t="s">
        <v>199</v>
      </c>
      <c r="P972" t="s">
        <v>200</v>
      </c>
      <c r="Q972">
        <v>2025</v>
      </c>
      <c r="R972">
        <v>3</v>
      </c>
      <c r="S972" t="b">
        <v>0</v>
      </c>
      <c r="T972">
        <v>0</v>
      </c>
    </row>
    <row r="973" spans="1:20" x14ac:dyDescent="0.2">
      <c r="A973">
        <v>21</v>
      </c>
      <c r="B973" t="s">
        <v>151</v>
      </c>
      <c r="C973" t="s">
        <v>152</v>
      </c>
      <c r="D973" t="s">
        <v>153</v>
      </c>
      <c r="E973" t="s">
        <v>154</v>
      </c>
      <c r="F973" t="s">
        <v>155</v>
      </c>
      <c r="G973" t="s">
        <v>156</v>
      </c>
      <c r="H973" t="s">
        <v>178</v>
      </c>
      <c r="I973" t="s">
        <v>165</v>
      </c>
      <c r="J973" t="s">
        <v>179</v>
      </c>
      <c r="K973" t="s">
        <v>160</v>
      </c>
      <c r="L973">
        <v>1</v>
      </c>
      <c r="M973" t="s">
        <v>174</v>
      </c>
      <c r="N973" t="s">
        <v>162</v>
      </c>
      <c r="O973" t="s">
        <v>199</v>
      </c>
      <c r="P973" t="s">
        <v>200</v>
      </c>
      <c r="Q973">
        <v>2025</v>
      </c>
      <c r="R973">
        <v>3</v>
      </c>
      <c r="S973" t="b">
        <v>0</v>
      </c>
      <c r="T973">
        <v>69836</v>
      </c>
    </row>
    <row r="974" spans="1:20" x14ac:dyDescent="0.2">
      <c r="A974">
        <v>22</v>
      </c>
      <c r="B974" t="s">
        <v>151</v>
      </c>
      <c r="C974" t="s">
        <v>152</v>
      </c>
      <c r="D974" t="s">
        <v>153</v>
      </c>
      <c r="E974" t="s">
        <v>154</v>
      </c>
      <c r="F974" t="s">
        <v>155</v>
      </c>
      <c r="G974" t="s">
        <v>156</v>
      </c>
      <c r="H974" t="s">
        <v>178</v>
      </c>
      <c r="I974" t="s">
        <v>166</v>
      </c>
      <c r="J974" t="s">
        <v>179</v>
      </c>
      <c r="K974" t="s">
        <v>160</v>
      </c>
      <c r="L974">
        <v>1</v>
      </c>
      <c r="M974" t="s">
        <v>174</v>
      </c>
      <c r="N974" t="s">
        <v>162</v>
      </c>
      <c r="O974" t="s">
        <v>199</v>
      </c>
      <c r="P974" t="s">
        <v>200</v>
      </c>
      <c r="Q974">
        <v>2025</v>
      </c>
      <c r="R974">
        <v>3</v>
      </c>
      <c r="S974" t="b">
        <v>0</v>
      </c>
      <c r="T974">
        <v>762217</v>
      </c>
    </row>
    <row r="975" spans="1:20" x14ac:dyDescent="0.2">
      <c r="A975">
        <v>23</v>
      </c>
      <c r="B975" t="s">
        <v>151</v>
      </c>
      <c r="C975" t="s">
        <v>152</v>
      </c>
      <c r="D975" t="s">
        <v>153</v>
      </c>
      <c r="E975" t="s">
        <v>154</v>
      </c>
      <c r="F975" t="s">
        <v>155</v>
      </c>
      <c r="G975" t="s">
        <v>156</v>
      </c>
      <c r="H975" t="s">
        <v>178</v>
      </c>
      <c r="I975" t="s">
        <v>167</v>
      </c>
      <c r="J975" t="s">
        <v>179</v>
      </c>
      <c r="K975" t="s">
        <v>160</v>
      </c>
      <c r="L975">
        <v>1</v>
      </c>
      <c r="M975" t="s">
        <v>174</v>
      </c>
      <c r="N975" t="s">
        <v>162</v>
      </c>
      <c r="O975" t="s">
        <v>199</v>
      </c>
      <c r="P975" t="s">
        <v>200</v>
      </c>
      <c r="Q975">
        <v>2025</v>
      </c>
      <c r="R975">
        <v>3</v>
      </c>
      <c r="S975" t="b">
        <v>0</v>
      </c>
      <c r="T975">
        <v>266862</v>
      </c>
    </row>
    <row r="976" spans="1:20" x14ac:dyDescent="0.2">
      <c r="A976">
        <v>24</v>
      </c>
      <c r="B976" t="s">
        <v>151</v>
      </c>
      <c r="C976" t="s">
        <v>152</v>
      </c>
      <c r="D976" t="s">
        <v>153</v>
      </c>
      <c r="E976" t="s">
        <v>154</v>
      </c>
      <c r="F976" t="s">
        <v>155</v>
      </c>
      <c r="G976" t="s">
        <v>156</v>
      </c>
      <c r="H976" t="s">
        <v>178</v>
      </c>
      <c r="I976" t="s">
        <v>168</v>
      </c>
      <c r="J976" t="s">
        <v>179</v>
      </c>
      <c r="K976" t="s">
        <v>160</v>
      </c>
      <c r="L976">
        <v>1</v>
      </c>
      <c r="M976" t="s">
        <v>174</v>
      </c>
      <c r="N976" t="s">
        <v>162</v>
      </c>
      <c r="O976" t="s">
        <v>199</v>
      </c>
      <c r="P976" t="s">
        <v>200</v>
      </c>
      <c r="Q976">
        <v>2025</v>
      </c>
      <c r="R976">
        <v>3</v>
      </c>
      <c r="S976" t="b">
        <v>0</v>
      </c>
      <c r="T976">
        <v>82374</v>
      </c>
    </row>
    <row r="977" spans="1:20" x14ac:dyDescent="0.2">
      <c r="A977">
        <v>25</v>
      </c>
      <c r="B977" t="s">
        <v>151</v>
      </c>
      <c r="C977" t="s">
        <v>152</v>
      </c>
      <c r="D977" t="s">
        <v>153</v>
      </c>
      <c r="E977" t="s">
        <v>154</v>
      </c>
      <c r="F977" t="s">
        <v>155</v>
      </c>
      <c r="G977" t="s">
        <v>156</v>
      </c>
      <c r="H977" t="s">
        <v>180</v>
      </c>
      <c r="I977" t="s">
        <v>169</v>
      </c>
      <c r="J977" t="s">
        <v>179</v>
      </c>
      <c r="K977" t="s">
        <v>160</v>
      </c>
      <c r="L977">
        <v>1</v>
      </c>
      <c r="M977" t="s">
        <v>174</v>
      </c>
      <c r="N977" t="s">
        <v>162</v>
      </c>
      <c r="O977" t="s">
        <v>199</v>
      </c>
      <c r="P977" t="s">
        <v>200</v>
      </c>
      <c r="Q977">
        <v>2025</v>
      </c>
      <c r="R977">
        <v>3</v>
      </c>
      <c r="S977" t="b">
        <v>0</v>
      </c>
      <c r="T977">
        <v>519982</v>
      </c>
    </row>
    <row r="978" spans="1:20" x14ac:dyDescent="0.2">
      <c r="A978">
        <v>27</v>
      </c>
      <c r="B978" t="s">
        <v>151</v>
      </c>
      <c r="C978" t="s">
        <v>152</v>
      </c>
      <c r="D978" t="s">
        <v>153</v>
      </c>
      <c r="E978" t="s">
        <v>154</v>
      </c>
      <c r="F978" t="s">
        <v>155</v>
      </c>
      <c r="G978" t="s">
        <v>156</v>
      </c>
      <c r="H978" t="s">
        <v>181</v>
      </c>
      <c r="I978" t="s">
        <v>158</v>
      </c>
      <c r="J978" t="s">
        <v>182</v>
      </c>
      <c r="K978" t="s">
        <v>160</v>
      </c>
      <c r="L978">
        <v>1</v>
      </c>
      <c r="M978" t="s">
        <v>174</v>
      </c>
      <c r="N978" t="s">
        <v>162</v>
      </c>
      <c r="O978" t="s">
        <v>199</v>
      </c>
      <c r="P978" t="s">
        <v>200</v>
      </c>
      <c r="Q978">
        <v>2025</v>
      </c>
      <c r="R978">
        <v>3</v>
      </c>
      <c r="S978" t="b">
        <v>0</v>
      </c>
      <c r="T978">
        <v>516</v>
      </c>
    </row>
    <row r="979" spans="1:20" x14ac:dyDescent="0.2">
      <c r="A979">
        <v>28</v>
      </c>
      <c r="B979" t="s">
        <v>151</v>
      </c>
      <c r="C979" t="s">
        <v>152</v>
      </c>
      <c r="D979" t="s">
        <v>153</v>
      </c>
      <c r="E979" t="s">
        <v>154</v>
      </c>
      <c r="F979" t="s">
        <v>155</v>
      </c>
      <c r="G979" t="s">
        <v>156</v>
      </c>
      <c r="H979" t="s">
        <v>181</v>
      </c>
      <c r="I979" t="s">
        <v>165</v>
      </c>
      <c r="J979" t="s">
        <v>182</v>
      </c>
      <c r="K979" t="s">
        <v>160</v>
      </c>
      <c r="L979">
        <v>1</v>
      </c>
      <c r="M979" t="s">
        <v>174</v>
      </c>
      <c r="N979" t="s">
        <v>162</v>
      </c>
      <c r="O979" t="s">
        <v>199</v>
      </c>
      <c r="P979" t="s">
        <v>200</v>
      </c>
      <c r="Q979">
        <v>2025</v>
      </c>
      <c r="R979">
        <v>3</v>
      </c>
      <c r="S979" t="b">
        <v>0</v>
      </c>
      <c r="T979">
        <v>61279</v>
      </c>
    </row>
    <row r="980" spans="1:20" x14ac:dyDescent="0.2">
      <c r="A980">
        <v>29</v>
      </c>
      <c r="B980" t="s">
        <v>151</v>
      </c>
      <c r="C980" t="s">
        <v>152</v>
      </c>
      <c r="D980" t="s">
        <v>153</v>
      </c>
      <c r="E980" t="s">
        <v>154</v>
      </c>
      <c r="F980" t="s">
        <v>155</v>
      </c>
      <c r="G980" t="s">
        <v>156</v>
      </c>
      <c r="H980" t="s">
        <v>181</v>
      </c>
      <c r="I980" t="s">
        <v>166</v>
      </c>
      <c r="J980" t="s">
        <v>182</v>
      </c>
      <c r="K980" t="s">
        <v>160</v>
      </c>
      <c r="L980">
        <v>1</v>
      </c>
      <c r="M980" t="s">
        <v>174</v>
      </c>
      <c r="N980" t="s">
        <v>162</v>
      </c>
      <c r="O980" t="s">
        <v>199</v>
      </c>
      <c r="P980" t="s">
        <v>200</v>
      </c>
      <c r="Q980">
        <v>2025</v>
      </c>
      <c r="R980">
        <v>3</v>
      </c>
      <c r="S980" t="b">
        <v>0</v>
      </c>
      <c r="T980">
        <v>697841</v>
      </c>
    </row>
    <row r="981" spans="1:20" x14ac:dyDescent="0.2">
      <c r="A981">
        <v>30</v>
      </c>
      <c r="B981" t="s">
        <v>151</v>
      </c>
      <c r="C981" t="s">
        <v>152</v>
      </c>
      <c r="D981" t="s">
        <v>153</v>
      </c>
      <c r="E981" t="s">
        <v>154</v>
      </c>
      <c r="F981" t="s">
        <v>155</v>
      </c>
      <c r="G981" t="s">
        <v>156</v>
      </c>
      <c r="H981" t="s">
        <v>181</v>
      </c>
      <c r="I981" t="s">
        <v>167</v>
      </c>
      <c r="J981" t="s">
        <v>182</v>
      </c>
      <c r="K981" t="s">
        <v>160</v>
      </c>
      <c r="L981">
        <v>1</v>
      </c>
      <c r="M981" t="s">
        <v>174</v>
      </c>
      <c r="N981" t="s">
        <v>162</v>
      </c>
      <c r="O981" t="s">
        <v>199</v>
      </c>
      <c r="P981" t="s">
        <v>200</v>
      </c>
      <c r="Q981">
        <v>2025</v>
      </c>
      <c r="R981">
        <v>3</v>
      </c>
      <c r="S981" t="b">
        <v>0</v>
      </c>
      <c r="T981">
        <v>369458</v>
      </c>
    </row>
    <row r="982" spans="1:20" x14ac:dyDescent="0.2">
      <c r="A982">
        <v>31</v>
      </c>
      <c r="B982" t="s">
        <v>151</v>
      </c>
      <c r="C982" t="s">
        <v>152</v>
      </c>
      <c r="D982" t="s">
        <v>153</v>
      </c>
      <c r="E982" t="s">
        <v>154</v>
      </c>
      <c r="F982" t="s">
        <v>155</v>
      </c>
      <c r="G982" t="s">
        <v>156</v>
      </c>
      <c r="H982" t="s">
        <v>181</v>
      </c>
      <c r="I982" t="s">
        <v>168</v>
      </c>
      <c r="J982" t="s">
        <v>182</v>
      </c>
      <c r="K982" t="s">
        <v>160</v>
      </c>
      <c r="L982">
        <v>1</v>
      </c>
      <c r="M982" t="s">
        <v>174</v>
      </c>
      <c r="N982" t="s">
        <v>162</v>
      </c>
      <c r="O982" t="s">
        <v>199</v>
      </c>
      <c r="P982" t="s">
        <v>200</v>
      </c>
      <c r="Q982">
        <v>2025</v>
      </c>
      <c r="R982">
        <v>3</v>
      </c>
      <c r="S982" t="b">
        <v>0</v>
      </c>
      <c r="T982">
        <v>273232</v>
      </c>
    </row>
    <row r="983" spans="1:20" x14ac:dyDescent="0.2">
      <c r="A983">
        <v>32</v>
      </c>
      <c r="B983" t="s">
        <v>151</v>
      </c>
      <c r="C983" t="s">
        <v>152</v>
      </c>
      <c r="D983" t="s">
        <v>153</v>
      </c>
      <c r="E983" t="s">
        <v>154</v>
      </c>
      <c r="F983" t="s">
        <v>155</v>
      </c>
      <c r="G983" t="s">
        <v>156</v>
      </c>
      <c r="H983" t="s">
        <v>183</v>
      </c>
      <c r="I983" t="s">
        <v>169</v>
      </c>
      <c r="J983" t="s">
        <v>182</v>
      </c>
      <c r="K983" t="s">
        <v>160</v>
      </c>
      <c r="L983">
        <v>1</v>
      </c>
      <c r="M983" t="s">
        <v>174</v>
      </c>
      <c r="N983" t="s">
        <v>162</v>
      </c>
      <c r="O983" t="s">
        <v>199</v>
      </c>
      <c r="P983" t="s">
        <v>200</v>
      </c>
      <c r="Q983">
        <v>2025</v>
      </c>
      <c r="R983">
        <v>3</v>
      </c>
      <c r="S983" t="b">
        <v>0</v>
      </c>
      <c r="T983">
        <v>1686525</v>
      </c>
    </row>
    <row r="984" spans="1:20" x14ac:dyDescent="0.2">
      <c r="A984">
        <v>33</v>
      </c>
      <c r="B984" t="s">
        <v>151</v>
      </c>
      <c r="C984" t="s">
        <v>152</v>
      </c>
      <c r="D984" t="s">
        <v>153</v>
      </c>
      <c r="E984" t="s">
        <v>154</v>
      </c>
      <c r="F984" t="s">
        <v>155</v>
      </c>
      <c r="G984" t="s">
        <v>156</v>
      </c>
      <c r="H984" t="s">
        <v>184</v>
      </c>
      <c r="I984" t="s">
        <v>158</v>
      </c>
      <c r="J984" t="s">
        <v>185</v>
      </c>
      <c r="K984" t="s">
        <v>160</v>
      </c>
      <c r="L984">
        <v>1</v>
      </c>
      <c r="M984" t="s">
        <v>174</v>
      </c>
      <c r="N984" t="s">
        <v>162</v>
      </c>
      <c r="O984" t="s">
        <v>199</v>
      </c>
      <c r="P984" t="s">
        <v>200</v>
      </c>
      <c r="Q984">
        <v>2025</v>
      </c>
      <c r="R984">
        <v>3</v>
      </c>
      <c r="S984" t="b">
        <v>0</v>
      </c>
      <c r="T984">
        <v>827512</v>
      </c>
    </row>
    <row r="985" spans="1:20" x14ac:dyDescent="0.2">
      <c r="A985">
        <v>34</v>
      </c>
      <c r="B985" t="s">
        <v>151</v>
      </c>
      <c r="C985" t="s">
        <v>152</v>
      </c>
      <c r="D985" t="s">
        <v>153</v>
      </c>
      <c r="E985" t="s">
        <v>154</v>
      </c>
      <c r="F985" t="s">
        <v>155</v>
      </c>
      <c r="G985" t="s">
        <v>156</v>
      </c>
      <c r="H985" t="s">
        <v>184</v>
      </c>
      <c r="I985" t="s">
        <v>165</v>
      </c>
      <c r="J985" t="s">
        <v>185</v>
      </c>
      <c r="K985" t="s">
        <v>160</v>
      </c>
      <c r="L985">
        <v>1</v>
      </c>
      <c r="M985" t="s">
        <v>174</v>
      </c>
      <c r="N985" t="s">
        <v>162</v>
      </c>
      <c r="O985" t="s">
        <v>199</v>
      </c>
      <c r="P985" t="s">
        <v>200</v>
      </c>
      <c r="Q985">
        <v>2025</v>
      </c>
      <c r="R985">
        <v>3</v>
      </c>
      <c r="S985" t="b">
        <v>0</v>
      </c>
      <c r="T985">
        <v>1715850</v>
      </c>
    </row>
    <row r="986" spans="1:20" x14ac:dyDescent="0.2">
      <c r="A986">
        <v>35</v>
      </c>
      <c r="B986" t="s">
        <v>151</v>
      </c>
      <c r="C986" t="s">
        <v>152</v>
      </c>
      <c r="D986" t="s">
        <v>153</v>
      </c>
      <c r="E986" t="s">
        <v>154</v>
      </c>
      <c r="F986" t="s">
        <v>155</v>
      </c>
      <c r="G986" t="s">
        <v>156</v>
      </c>
      <c r="H986" t="s">
        <v>184</v>
      </c>
      <c r="I986" t="s">
        <v>166</v>
      </c>
      <c r="J986" t="s">
        <v>185</v>
      </c>
      <c r="K986" t="s">
        <v>160</v>
      </c>
      <c r="L986">
        <v>1</v>
      </c>
      <c r="M986" t="s">
        <v>174</v>
      </c>
      <c r="N986" t="s">
        <v>162</v>
      </c>
      <c r="O986" t="s">
        <v>199</v>
      </c>
      <c r="P986" t="s">
        <v>200</v>
      </c>
      <c r="Q986">
        <v>2025</v>
      </c>
      <c r="R986">
        <v>3</v>
      </c>
      <c r="S986" t="b">
        <v>0</v>
      </c>
      <c r="T986">
        <v>5406367</v>
      </c>
    </row>
    <row r="987" spans="1:20" x14ac:dyDescent="0.2">
      <c r="A987">
        <v>36</v>
      </c>
      <c r="B987" t="s">
        <v>151</v>
      </c>
      <c r="C987" t="s">
        <v>152</v>
      </c>
      <c r="D987" t="s">
        <v>153</v>
      </c>
      <c r="E987" t="s">
        <v>154</v>
      </c>
      <c r="F987" t="s">
        <v>155</v>
      </c>
      <c r="G987" t="s">
        <v>156</v>
      </c>
      <c r="H987" t="s">
        <v>184</v>
      </c>
      <c r="I987" t="s">
        <v>167</v>
      </c>
      <c r="J987" t="s">
        <v>185</v>
      </c>
      <c r="K987" t="s">
        <v>160</v>
      </c>
      <c r="L987">
        <v>1</v>
      </c>
      <c r="M987" t="s">
        <v>174</v>
      </c>
      <c r="N987" t="s">
        <v>162</v>
      </c>
      <c r="O987" t="s">
        <v>199</v>
      </c>
      <c r="P987" t="s">
        <v>200</v>
      </c>
      <c r="Q987">
        <v>2025</v>
      </c>
      <c r="R987">
        <v>3</v>
      </c>
      <c r="S987" t="b">
        <v>0</v>
      </c>
      <c r="T987">
        <v>3320652</v>
      </c>
    </row>
    <row r="988" spans="1:20" x14ac:dyDescent="0.2">
      <c r="A988">
        <v>37</v>
      </c>
      <c r="B988" t="s">
        <v>151</v>
      </c>
      <c r="C988" t="s">
        <v>152</v>
      </c>
      <c r="D988" t="s">
        <v>153</v>
      </c>
      <c r="E988" t="s">
        <v>154</v>
      </c>
      <c r="F988" t="s">
        <v>155</v>
      </c>
      <c r="G988" t="s">
        <v>156</v>
      </c>
      <c r="H988" t="s">
        <v>184</v>
      </c>
      <c r="I988" t="s">
        <v>168</v>
      </c>
      <c r="J988" t="s">
        <v>185</v>
      </c>
      <c r="K988" t="s">
        <v>160</v>
      </c>
      <c r="L988">
        <v>1</v>
      </c>
      <c r="M988" t="s">
        <v>174</v>
      </c>
      <c r="N988" t="s">
        <v>162</v>
      </c>
      <c r="O988" t="s">
        <v>199</v>
      </c>
      <c r="P988" t="s">
        <v>200</v>
      </c>
      <c r="Q988">
        <v>2025</v>
      </c>
      <c r="R988">
        <v>3</v>
      </c>
      <c r="S988" t="b">
        <v>0</v>
      </c>
      <c r="T988">
        <v>1327588</v>
      </c>
    </row>
    <row r="989" spans="1:20" x14ac:dyDescent="0.2">
      <c r="A989">
        <v>38</v>
      </c>
      <c r="B989" t="s">
        <v>151</v>
      </c>
      <c r="C989" t="s">
        <v>152</v>
      </c>
      <c r="D989" t="s">
        <v>153</v>
      </c>
      <c r="E989" t="s">
        <v>154</v>
      </c>
      <c r="F989" t="s">
        <v>155</v>
      </c>
      <c r="G989" t="s">
        <v>156</v>
      </c>
      <c r="H989" t="s">
        <v>186</v>
      </c>
      <c r="I989" t="s">
        <v>169</v>
      </c>
      <c r="J989" t="s">
        <v>185</v>
      </c>
      <c r="K989" t="s">
        <v>160</v>
      </c>
      <c r="L989">
        <v>1</v>
      </c>
      <c r="M989" t="s">
        <v>174</v>
      </c>
      <c r="N989" t="s">
        <v>162</v>
      </c>
      <c r="O989" t="s">
        <v>199</v>
      </c>
      <c r="P989" t="s">
        <v>200</v>
      </c>
      <c r="Q989">
        <v>2025</v>
      </c>
      <c r="R989">
        <v>3</v>
      </c>
      <c r="S989" t="b">
        <v>0</v>
      </c>
      <c r="T989">
        <v>9943528</v>
      </c>
    </row>
    <row r="990" spans="1:20" x14ac:dyDescent="0.2">
      <c r="A990">
        <v>39</v>
      </c>
      <c r="B990" t="s">
        <v>151</v>
      </c>
      <c r="C990" t="s">
        <v>152</v>
      </c>
      <c r="D990" t="s">
        <v>153</v>
      </c>
      <c r="E990" t="s">
        <v>154</v>
      </c>
      <c r="F990" t="s">
        <v>155</v>
      </c>
      <c r="G990" t="s">
        <v>156</v>
      </c>
      <c r="H990" t="s">
        <v>187</v>
      </c>
      <c r="I990" t="s">
        <v>158</v>
      </c>
      <c r="J990" t="s">
        <v>188</v>
      </c>
      <c r="K990" t="s">
        <v>160</v>
      </c>
      <c r="L990">
        <v>1</v>
      </c>
      <c r="M990" t="s">
        <v>189</v>
      </c>
      <c r="N990" t="s">
        <v>162</v>
      </c>
      <c r="O990" t="s">
        <v>199</v>
      </c>
      <c r="P990" t="s">
        <v>200</v>
      </c>
      <c r="Q990">
        <v>2025</v>
      </c>
      <c r="R990">
        <v>3</v>
      </c>
      <c r="S990" t="b">
        <v>0</v>
      </c>
      <c r="T990">
        <v>58075410</v>
      </c>
    </row>
    <row r="991" spans="1:20" x14ac:dyDescent="0.2">
      <c r="A991">
        <v>40</v>
      </c>
      <c r="B991" t="s">
        <v>151</v>
      </c>
      <c r="C991" t="s">
        <v>152</v>
      </c>
      <c r="D991" t="s">
        <v>153</v>
      </c>
      <c r="E991" t="s">
        <v>154</v>
      </c>
      <c r="F991" t="s">
        <v>155</v>
      </c>
      <c r="G991" t="s">
        <v>156</v>
      </c>
      <c r="H991" t="s">
        <v>187</v>
      </c>
      <c r="I991" t="s">
        <v>165</v>
      </c>
      <c r="J991" t="s">
        <v>188</v>
      </c>
      <c r="K991" t="s">
        <v>160</v>
      </c>
      <c r="L991">
        <v>1</v>
      </c>
      <c r="M991" t="s">
        <v>189</v>
      </c>
      <c r="N991" t="s">
        <v>162</v>
      </c>
      <c r="O991" t="s">
        <v>199</v>
      </c>
      <c r="P991" t="s">
        <v>200</v>
      </c>
      <c r="Q991">
        <v>2025</v>
      </c>
      <c r="R991">
        <v>3</v>
      </c>
      <c r="S991" t="b">
        <v>0</v>
      </c>
      <c r="T991">
        <v>78627218</v>
      </c>
    </row>
    <row r="992" spans="1:20" x14ac:dyDescent="0.2">
      <c r="A992">
        <v>41</v>
      </c>
      <c r="B992" t="s">
        <v>151</v>
      </c>
      <c r="C992" t="s">
        <v>152</v>
      </c>
      <c r="D992" t="s">
        <v>153</v>
      </c>
      <c r="E992" t="s">
        <v>154</v>
      </c>
      <c r="F992" t="s">
        <v>155</v>
      </c>
      <c r="G992" t="s">
        <v>156</v>
      </c>
      <c r="H992" t="s">
        <v>187</v>
      </c>
      <c r="I992" t="s">
        <v>166</v>
      </c>
      <c r="J992" t="s">
        <v>188</v>
      </c>
      <c r="K992" t="s">
        <v>160</v>
      </c>
      <c r="L992">
        <v>1</v>
      </c>
      <c r="M992" t="s">
        <v>189</v>
      </c>
      <c r="N992" t="s">
        <v>162</v>
      </c>
      <c r="O992" t="s">
        <v>199</v>
      </c>
      <c r="P992" t="s">
        <v>200</v>
      </c>
      <c r="Q992">
        <v>2025</v>
      </c>
      <c r="R992">
        <v>3</v>
      </c>
      <c r="S992" t="b">
        <v>0</v>
      </c>
      <c r="T992">
        <v>168185322</v>
      </c>
    </row>
    <row r="993" spans="1:20" x14ac:dyDescent="0.2">
      <c r="A993">
        <v>42</v>
      </c>
      <c r="B993" t="s">
        <v>151</v>
      </c>
      <c r="C993" t="s">
        <v>152</v>
      </c>
      <c r="D993" t="s">
        <v>153</v>
      </c>
      <c r="E993" t="s">
        <v>154</v>
      </c>
      <c r="F993" t="s">
        <v>155</v>
      </c>
      <c r="G993" t="s">
        <v>156</v>
      </c>
      <c r="H993" t="s">
        <v>187</v>
      </c>
      <c r="I993" t="s">
        <v>167</v>
      </c>
      <c r="J993" t="s">
        <v>188</v>
      </c>
      <c r="K993" t="s">
        <v>160</v>
      </c>
      <c r="L993">
        <v>1</v>
      </c>
      <c r="M993" t="s">
        <v>189</v>
      </c>
      <c r="N993" t="s">
        <v>162</v>
      </c>
      <c r="O993" t="s">
        <v>199</v>
      </c>
      <c r="P993" t="s">
        <v>200</v>
      </c>
      <c r="Q993">
        <v>2025</v>
      </c>
      <c r="R993">
        <v>3</v>
      </c>
      <c r="S993" t="b">
        <v>0</v>
      </c>
      <c r="T993">
        <v>115804576</v>
      </c>
    </row>
    <row r="994" spans="1:20" x14ac:dyDescent="0.2">
      <c r="A994">
        <v>43</v>
      </c>
      <c r="B994" t="s">
        <v>151</v>
      </c>
      <c r="C994" t="s">
        <v>152</v>
      </c>
      <c r="D994" t="s">
        <v>153</v>
      </c>
      <c r="E994" t="s">
        <v>154</v>
      </c>
      <c r="F994" t="s">
        <v>155</v>
      </c>
      <c r="G994" t="s">
        <v>156</v>
      </c>
      <c r="H994" t="s">
        <v>187</v>
      </c>
      <c r="I994" t="s">
        <v>168</v>
      </c>
      <c r="J994" t="s">
        <v>188</v>
      </c>
      <c r="K994" t="s">
        <v>160</v>
      </c>
      <c r="L994">
        <v>1</v>
      </c>
      <c r="M994" t="s">
        <v>189</v>
      </c>
      <c r="N994" t="s">
        <v>162</v>
      </c>
      <c r="O994" t="s">
        <v>199</v>
      </c>
      <c r="P994" t="s">
        <v>200</v>
      </c>
      <c r="Q994">
        <v>2025</v>
      </c>
      <c r="R994">
        <v>3</v>
      </c>
      <c r="S994" t="b">
        <v>0</v>
      </c>
      <c r="T994">
        <v>41326366</v>
      </c>
    </row>
    <row r="995" spans="1:20" x14ac:dyDescent="0.2">
      <c r="A995">
        <v>44</v>
      </c>
      <c r="B995" t="s">
        <v>151</v>
      </c>
      <c r="C995" t="s">
        <v>152</v>
      </c>
      <c r="D995" t="s">
        <v>153</v>
      </c>
      <c r="E995" t="s">
        <v>154</v>
      </c>
      <c r="F995" t="s">
        <v>155</v>
      </c>
      <c r="G995" t="s">
        <v>156</v>
      </c>
      <c r="H995" t="s">
        <v>190</v>
      </c>
      <c r="I995" t="s">
        <v>169</v>
      </c>
      <c r="J995" t="s">
        <v>188</v>
      </c>
      <c r="K995" t="s">
        <v>160</v>
      </c>
      <c r="L995">
        <v>1</v>
      </c>
      <c r="M995" t="s">
        <v>189</v>
      </c>
      <c r="N995" t="s">
        <v>162</v>
      </c>
      <c r="O995" t="s">
        <v>199</v>
      </c>
      <c r="P995" t="s">
        <v>200</v>
      </c>
      <c r="Q995">
        <v>2025</v>
      </c>
      <c r="R995">
        <v>3</v>
      </c>
      <c r="S995" t="b">
        <v>0</v>
      </c>
      <c r="T995">
        <v>327004302</v>
      </c>
    </row>
    <row r="996" spans="1:20" x14ac:dyDescent="0.2">
      <c r="A996">
        <v>45</v>
      </c>
      <c r="B996" t="s">
        <v>151</v>
      </c>
      <c r="C996" t="s">
        <v>152</v>
      </c>
      <c r="D996" t="s">
        <v>153</v>
      </c>
      <c r="E996" t="s">
        <v>154</v>
      </c>
      <c r="F996" t="s">
        <v>155</v>
      </c>
      <c r="G996" t="s">
        <v>156</v>
      </c>
      <c r="H996" t="s">
        <v>191</v>
      </c>
      <c r="I996" t="s">
        <v>158</v>
      </c>
      <c r="J996" t="s">
        <v>192</v>
      </c>
      <c r="K996" t="s">
        <v>160</v>
      </c>
      <c r="L996">
        <v>1</v>
      </c>
      <c r="M996" t="s">
        <v>189</v>
      </c>
      <c r="N996" t="s">
        <v>162</v>
      </c>
      <c r="O996" t="s">
        <v>199</v>
      </c>
      <c r="P996" t="s">
        <v>200</v>
      </c>
      <c r="Q996">
        <v>2025</v>
      </c>
      <c r="R996">
        <v>3</v>
      </c>
      <c r="S996" t="b">
        <v>0</v>
      </c>
      <c r="T996">
        <v>0</v>
      </c>
    </row>
    <row r="997" spans="1:20" x14ac:dyDescent="0.2">
      <c r="A997">
        <v>46</v>
      </c>
      <c r="B997" t="s">
        <v>151</v>
      </c>
      <c r="C997" t="s">
        <v>152</v>
      </c>
      <c r="D997" t="s">
        <v>153</v>
      </c>
      <c r="E997" t="s">
        <v>154</v>
      </c>
      <c r="F997" t="s">
        <v>155</v>
      </c>
      <c r="G997" t="s">
        <v>156</v>
      </c>
      <c r="H997" t="s">
        <v>191</v>
      </c>
      <c r="I997" t="s">
        <v>165</v>
      </c>
      <c r="J997" t="s">
        <v>192</v>
      </c>
      <c r="K997" t="s">
        <v>160</v>
      </c>
      <c r="L997">
        <v>1</v>
      </c>
      <c r="M997" t="s">
        <v>189</v>
      </c>
      <c r="N997" t="s">
        <v>162</v>
      </c>
      <c r="O997" t="s">
        <v>199</v>
      </c>
      <c r="P997" t="s">
        <v>200</v>
      </c>
      <c r="Q997">
        <v>2025</v>
      </c>
      <c r="R997">
        <v>3</v>
      </c>
      <c r="S997" t="b">
        <v>0</v>
      </c>
      <c r="T997">
        <v>4069598</v>
      </c>
    </row>
    <row r="998" spans="1:20" x14ac:dyDescent="0.2">
      <c r="A998">
        <v>47</v>
      </c>
      <c r="B998" t="s">
        <v>151</v>
      </c>
      <c r="C998" t="s">
        <v>152</v>
      </c>
      <c r="D998" t="s">
        <v>153</v>
      </c>
      <c r="E998" t="s">
        <v>154</v>
      </c>
      <c r="F998" t="s">
        <v>155</v>
      </c>
      <c r="G998" t="s">
        <v>156</v>
      </c>
      <c r="H998" t="s">
        <v>191</v>
      </c>
      <c r="I998" t="s">
        <v>166</v>
      </c>
      <c r="J998" t="s">
        <v>192</v>
      </c>
      <c r="K998" t="s">
        <v>160</v>
      </c>
      <c r="L998">
        <v>1</v>
      </c>
      <c r="M998" t="s">
        <v>189</v>
      </c>
      <c r="N998" t="s">
        <v>162</v>
      </c>
      <c r="O998" t="s">
        <v>199</v>
      </c>
      <c r="P998" t="s">
        <v>200</v>
      </c>
      <c r="Q998">
        <v>2025</v>
      </c>
      <c r="R998">
        <v>3</v>
      </c>
      <c r="S998" t="b">
        <v>0</v>
      </c>
      <c r="T998">
        <v>46874944</v>
      </c>
    </row>
    <row r="999" spans="1:20" x14ac:dyDescent="0.2">
      <c r="A999">
        <v>48</v>
      </c>
      <c r="B999" t="s">
        <v>151</v>
      </c>
      <c r="C999" t="s">
        <v>152</v>
      </c>
      <c r="D999" t="s">
        <v>153</v>
      </c>
      <c r="E999" t="s">
        <v>154</v>
      </c>
      <c r="F999" t="s">
        <v>155</v>
      </c>
      <c r="G999" t="s">
        <v>156</v>
      </c>
      <c r="H999" t="s">
        <v>191</v>
      </c>
      <c r="I999" t="s">
        <v>167</v>
      </c>
      <c r="J999" t="s">
        <v>192</v>
      </c>
      <c r="K999" t="s">
        <v>160</v>
      </c>
      <c r="L999">
        <v>1</v>
      </c>
      <c r="M999" t="s">
        <v>189</v>
      </c>
      <c r="N999" t="s">
        <v>162</v>
      </c>
      <c r="O999" t="s">
        <v>199</v>
      </c>
      <c r="P999" t="s">
        <v>200</v>
      </c>
      <c r="Q999">
        <v>2025</v>
      </c>
      <c r="R999">
        <v>3</v>
      </c>
      <c r="S999" t="b">
        <v>0</v>
      </c>
      <c r="T999">
        <v>17607827</v>
      </c>
    </row>
    <row r="1000" spans="1:20" x14ac:dyDescent="0.2">
      <c r="A1000">
        <v>49</v>
      </c>
      <c r="B1000" t="s">
        <v>151</v>
      </c>
      <c r="C1000" t="s">
        <v>152</v>
      </c>
      <c r="D1000" t="s">
        <v>153</v>
      </c>
      <c r="E1000" t="s">
        <v>154</v>
      </c>
      <c r="F1000" t="s">
        <v>155</v>
      </c>
      <c r="G1000" t="s">
        <v>156</v>
      </c>
      <c r="H1000" t="s">
        <v>191</v>
      </c>
      <c r="I1000" t="s">
        <v>168</v>
      </c>
      <c r="J1000" t="s">
        <v>192</v>
      </c>
      <c r="K1000" t="s">
        <v>160</v>
      </c>
      <c r="L1000">
        <v>1</v>
      </c>
      <c r="M1000" t="s">
        <v>189</v>
      </c>
      <c r="N1000" t="s">
        <v>162</v>
      </c>
      <c r="O1000" t="s">
        <v>199</v>
      </c>
      <c r="P1000" t="s">
        <v>200</v>
      </c>
      <c r="Q1000">
        <v>2025</v>
      </c>
      <c r="R1000">
        <v>3</v>
      </c>
      <c r="S1000" t="b">
        <v>0</v>
      </c>
      <c r="T1000">
        <v>4276724</v>
      </c>
    </row>
    <row r="1001" spans="1:20" x14ac:dyDescent="0.2">
      <c r="A1001">
        <v>50</v>
      </c>
      <c r="B1001" t="s">
        <v>151</v>
      </c>
      <c r="C1001" t="s">
        <v>152</v>
      </c>
      <c r="D1001" t="s">
        <v>153</v>
      </c>
      <c r="E1001" t="s">
        <v>154</v>
      </c>
      <c r="F1001" t="s">
        <v>155</v>
      </c>
      <c r="G1001" t="s">
        <v>156</v>
      </c>
      <c r="H1001" t="s">
        <v>193</v>
      </c>
      <c r="I1001" t="s">
        <v>169</v>
      </c>
      <c r="J1001" t="s">
        <v>192</v>
      </c>
      <c r="K1001" t="s">
        <v>160</v>
      </c>
      <c r="L1001">
        <v>1</v>
      </c>
      <c r="M1001" t="s">
        <v>189</v>
      </c>
      <c r="N1001" t="s">
        <v>162</v>
      </c>
      <c r="O1001" t="s">
        <v>199</v>
      </c>
      <c r="P1001" t="s">
        <v>200</v>
      </c>
      <c r="Q1001">
        <v>2025</v>
      </c>
      <c r="R1001">
        <v>3</v>
      </c>
      <c r="S1001" t="b">
        <v>0</v>
      </c>
      <c r="T1001">
        <v>31670649</v>
      </c>
    </row>
    <row r="1002" spans="1:20" x14ac:dyDescent="0.2">
      <c r="A1002">
        <v>51</v>
      </c>
      <c r="B1002" t="s">
        <v>151</v>
      </c>
      <c r="C1002" t="s">
        <v>152</v>
      </c>
      <c r="D1002" t="s">
        <v>153</v>
      </c>
      <c r="E1002" t="s">
        <v>154</v>
      </c>
      <c r="F1002" t="s">
        <v>155</v>
      </c>
      <c r="G1002" t="s">
        <v>156</v>
      </c>
      <c r="H1002" t="s">
        <v>194</v>
      </c>
      <c r="I1002" t="s">
        <v>158</v>
      </c>
      <c r="J1002" t="s">
        <v>195</v>
      </c>
      <c r="K1002" t="s">
        <v>160</v>
      </c>
      <c r="L1002">
        <v>1</v>
      </c>
      <c r="M1002" t="s">
        <v>189</v>
      </c>
      <c r="N1002" t="s">
        <v>162</v>
      </c>
      <c r="O1002" t="s">
        <v>199</v>
      </c>
      <c r="P1002" t="s">
        <v>200</v>
      </c>
      <c r="Q1002">
        <v>2025</v>
      </c>
      <c r="R1002">
        <v>3</v>
      </c>
      <c r="S1002" t="b">
        <v>0</v>
      </c>
      <c r="T1002">
        <v>49150</v>
      </c>
    </row>
    <row r="1003" spans="1:20" x14ac:dyDescent="0.2">
      <c r="A1003">
        <v>52</v>
      </c>
      <c r="B1003" t="s">
        <v>151</v>
      </c>
      <c r="C1003" t="s">
        <v>152</v>
      </c>
      <c r="D1003" t="s">
        <v>153</v>
      </c>
      <c r="E1003" t="s">
        <v>154</v>
      </c>
      <c r="F1003" t="s">
        <v>155</v>
      </c>
      <c r="G1003" t="s">
        <v>156</v>
      </c>
      <c r="H1003" t="s">
        <v>194</v>
      </c>
      <c r="I1003" t="s">
        <v>165</v>
      </c>
      <c r="J1003" t="s">
        <v>195</v>
      </c>
      <c r="K1003" t="s">
        <v>160</v>
      </c>
      <c r="L1003">
        <v>1</v>
      </c>
      <c r="M1003" t="s">
        <v>189</v>
      </c>
      <c r="N1003" t="s">
        <v>162</v>
      </c>
      <c r="O1003" t="s">
        <v>199</v>
      </c>
      <c r="P1003" t="s">
        <v>200</v>
      </c>
      <c r="Q1003">
        <v>2025</v>
      </c>
      <c r="R1003">
        <v>3</v>
      </c>
      <c r="S1003" t="b">
        <v>0</v>
      </c>
      <c r="T1003">
        <v>2829600</v>
      </c>
    </row>
    <row r="1004" spans="1:20" x14ac:dyDescent="0.2">
      <c r="A1004">
        <v>53</v>
      </c>
      <c r="B1004" t="s">
        <v>151</v>
      </c>
      <c r="C1004" t="s">
        <v>152</v>
      </c>
      <c r="D1004" t="s">
        <v>153</v>
      </c>
      <c r="E1004" t="s">
        <v>154</v>
      </c>
      <c r="F1004" t="s">
        <v>155</v>
      </c>
      <c r="G1004" t="s">
        <v>156</v>
      </c>
      <c r="H1004" t="s">
        <v>194</v>
      </c>
      <c r="I1004" t="s">
        <v>166</v>
      </c>
      <c r="J1004" t="s">
        <v>195</v>
      </c>
      <c r="K1004" t="s">
        <v>160</v>
      </c>
      <c r="L1004">
        <v>1</v>
      </c>
      <c r="M1004" t="s">
        <v>189</v>
      </c>
      <c r="N1004" t="s">
        <v>162</v>
      </c>
      <c r="O1004" t="s">
        <v>199</v>
      </c>
      <c r="P1004" t="s">
        <v>200</v>
      </c>
      <c r="Q1004">
        <v>2025</v>
      </c>
      <c r="R1004">
        <v>3</v>
      </c>
      <c r="S1004" t="b">
        <v>0</v>
      </c>
      <c r="T1004">
        <v>30381496</v>
      </c>
    </row>
    <row r="1005" spans="1:20" x14ac:dyDescent="0.2">
      <c r="A1005">
        <v>54</v>
      </c>
      <c r="B1005" t="s">
        <v>151</v>
      </c>
      <c r="C1005" t="s">
        <v>152</v>
      </c>
      <c r="D1005" t="s">
        <v>153</v>
      </c>
      <c r="E1005" t="s">
        <v>154</v>
      </c>
      <c r="F1005" t="s">
        <v>155</v>
      </c>
      <c r="G1005" t="s">
        <v>156</v>
      </c>
      <c r="H1005" t="s">
        <v>194</v>
      </c>
      <c r="I1005" t="s">
        <v>167</v>
      </c>
      <c r="J1005" t="s">
        <v>195</v>
      </c>
      <c r="K1005" t="s">
        <v>160</v>
      </c>
      <c r="L1005">
        <v>1</v>
      </c>
      <c r="M1005" t="s">
        <v>189</v>
      </c>
      <c r="N1005" t="s">
        <v>162</v>
      </c>
      <c r="O1005" t="s">
        <v>199</v>
      </c>
      <c r="P1005" t="s">
        <v>200</v>
      </c>
      <c r="Q1005">
        <v>2025</v>
      </c>
      <c r="R1005">
        <v>3</v>
      </c>
      <c r="S1005" t="b">
        <v>0</v>
      </c>
      <c r="T1005">
        <v>15551986</v>
      </c>
    </row>
    <row r="1006" spans="1:20" x14ac:dyDescent="0.2">
      <c r="A1006">
        <v>55</v>
      </c>
      <c r="B1006" t="s">
        <v>151</v>
      </c>
      <c r="C1006" t="s">
        <v>152</v>
      </c>
      <c r="D1006" t="s">
        <v>153</v>
      </c>
      <c r="E1006" t="s">
        <v>154</v>
      </c>
      <c r="F1006" t="s">
        <v>155</v>
      </c>
      <c r="G1006" t="s">
        <v>156</v>
      </c>
      <c r="H1006" t="s">
        <v>194</v>
      </c>
      <c r="I1006" t="s">
        <v>168</v>
      </c>
      <c r="J1006" t="s">
        <v>195</v>
      </c>
      <c r="K1006" t="s">
        <v>160</v>
      </c>
      <c r="L1006">
        <v>1</v>
      </c>
      <c r="M1006" t="s">
        <v>189</v>
      </c>
      <c r="N1006" t="s">
        <v>162</v>
      </c>
      <c r="O1006" t="s">
        <v>199</v>
      </c>
      <c r="P1006" t="s">
        <v>200</v>
      </c>
      <c r="Q1006">
        <v>2025</v>
      </c>
      <c r="R1006">
        <v>3</v>
      </c>
      <c r="S1006" t="b">
        <v>0</v>
      </c>
      <c r="T1006">
        <v>12129589</v>
      </c>
    </row>
    <row r="1007" spans="1:20" x14ac:dyDescent="0.2">
      <c r="A1007">
        <v>56</v>
      </c>
      <c r="B1007" t="s">
        <v>151</v>
      </c>
      <c r="C1007" t="s">
        <v>152</v>
      </c>
      <c r="D1007" t="s">
        <v>153</v>
      </c>
      <c r="E1007" t="s">
        <v>154</v>
      </c>
      <c r="F1007" t="s">
        <v>155</v>
      </c>
      <c r="G1007" t="s">
        <v>156</v>
      </c>
      <c r="H1007" t="s">
        <v>196</v>
      </c>
      <c r="I1007" t="s">
        <v>169</v>
      </c>
      <c r="J1007" t="s">
        <v>195</v>
      </c>
      <c r="K1007" t="s">
        <v>160</v>
      </c>
      <c r="L1007">
        <v>1</v>
      </c>
      <c r="M1007" t="s">
        <v>189</v>
      </c>
      <c r="N1007" t="s">
        <v>162</v>
      </c>
      <c r="O1007" t="s">
        <v>199</v>
      </c>
      <c r="P1007" t="s">
        <v>200</v>
      </c>
      <c r="Q1007">
        <v>2025</v>
      </c>
      <c r="R1007">
        <v>3</v>
      </c>
      <c r="S1007" t="b">
        <v>0</v>
      </c>
      <c r="T1007">
        <v>153995491</v>
      </c>
    </row>
    <row r="1008" spans="1:20" x14ac:dyDescent="0.2">
      <c r="A1008">
        <v>57</v>
      </c>
      <c r="B1008" t="s">
        <v>151</v>
      </c>
      <c r="C1008" t="s">
        <v>152</v>
      </c>
      <c r="D1008" t="s">
        <v>153</v>
      </c>
      <c r="E1008" t="s">
        <v>154</v>
      </c>
      <c r="F1008" t="s">
        <v>155</v>
      </c>
      <c r="G1008" t="s">
        <v>156</v>
      </c>
      <c r="H1008" t="s">
        <v>197</v>
      </c>
      <c r="I1008" t="s">
        <v>158</v>
      </c>
      <c r="J1008" t="s">
        <v>198</v>
      </c>
      <c r="K1008" t="s">
        <v>160</v>
      </c>
      <c r="L1008">
        <v>1</v>
      </c>
      <c r="M1008" t="s">
        <v>189</v>
      </c>
      <c r="N1008" t="s">
        <v>162</v>
      </c>
      <c r="O1008" t="s">
        <v>199</v>
      </c>
      <c r="P1008" t="s">
        <v>200</v>
      </c>
      <c r="Q1008">
        <v>2025</v>
      </c>
      <c r="R1008">
        <v>3</v>
      </c>
      <c r="S1008" t="b">
        <v>0</v>
      </c>
      <c r="T1008">
        <v>58124560</v>
      </c>
    </row>
    <row r="1009" spans="1:20" x14ac:dyDescent="0.2">
      <c r="A1009">
        <v>58</v>
      </c>
      <c r="B1009" t="s">
        <v>151</v>
      </c>
      <c r="C1009" t="s">
        <v>152</v>
      </c>
      <c r="D1009" t="s">
        <v>153</v>
      </c>
      <c r="E1009" t="s">
        <v>154</v>
      </c>
      <c r="F1009" t="s">
        <v>155</v>
      </c>
      <c r="G1009" t="s">
        <v>156</v>
      </c>
      <c r="H1009" t="s">
        <v>197</v>
      </c>
      <c r="I1009" t="s">
        <v>165</v>
      </c>
      <c r="J1009" t="s">
        <v>198</v>
      </c>
      <c r="K1009" t="s">
        <v>160</v>
      </c>
      <c r="L1009">
        <v>1</v>
      </c>
      <c r="M1009" t="s">
        <v>189</v>
      </c>
      <c r="N1009" t="s">
        <v>162</v>
      </c>
      <c r="O1009" t="s">
        <v>199</v>
      </c>
      <c r="P1009" t="s">
        <v>200</v>
      </c>
      <c r="Q1009">
        <v>2025</v>
      </c>
      <c r="R1009">
        <v>3</v>
      </c>
      <c r="S1009" t="b">
        <v>0</v>
      </c>
      <c r="T1009">
        <v>85526416</v>
      </c>
    </row>
    <row r="1010" spans="1:20" x14ac:dyDescent="0.2">
      <c r="A1010">
        <v>59</v>
      </c>
      <c r="B1010" t="s">
        <v>151</v>
      </c>
      <c r="C1010" t="s">
        <v>152</v>
      </c>
      <c r="D1010" t="s">
        <v>153</v>
      </c>
      <c r="E1010" t="s">
        <v>154</v>
      </c>
      <c r="F1010" t="s">
        <v>155</v>
      </c>
      <c r="G1010" t="s">
        <v>156</v>
      </c>
      <c r="H1010" t="s">
        <v>197</v>
      </c>
      <c r="I1010" t="s">
        <v>166</v>
      </c>
      <c r="J1010" t="s">
        <v>198</v>
      </c>
      <c r="K1010" t="s">
        <v>160</v>
      </c>
      <c r="L1010">
        <v>1</v>
      </c>
      <c r="M1010" t="s">
        <v>189</v>
      </c>
      <c r="N1010" t="s">
        <v>162</v>
      </c>
      <c r="O1010" t="s">
        <v>199</v>
      </c>
      <c r="P1010" t="s">
        <v>200</v>
      </c>
      <c r="Q1010">
        <v>2025</v>
      </c>
      <c r="R1010">
        <v>3</v>
      </c>
      <c r="S1010" t="b">
        <v>0</v>
      </c>
      <c r="T1010">
        <v>245441762</v>
      </c>
    </row>
    <row r="1011" spans="1:20" x14ac:dyDescent="0.2">
      <c r="A1011">
        <v>60</v>
      </c>
      <c r="B1011" t="s">
        <v>151</v>
      </c>
      <c r="C1011" t="s">
        <v>152</v>
      </c>
      <c r="D1011" t="s">
        <v>153</v>
      </c>
      <c r="E1011" t="s">
        <v>154</v>
      </c>
      <c r="F1011" t="s">
        <v>155</v>
      </c>
      <c r="G1011" t="s">
        <v>156</v>
      </c>
      <c r="H1011" t="s">
        <v>197</v>
      </c>
      <c r="I1011" t="s">
        <v>167</v>
      </c>
      <c r="J1011" t="s">
        <v>198</v>
      </c>
      <c r="K1011" t="s">
        <v>160</v>
      </c>
      <c r="L1011">
        <v>1</v>
      </c>
      <c r="M1011" t="s">
        <v>189</v>
      </c>
      <c r="N1011" t="s">
        <v>162</v>
      </c>
      <c r="O1011" t="s">
        <v>199</v>
      </c>
      <c r="P1011" t="s">
        <v>200</v>
      </c>
      <c r="Q1011">
        <v>2025</v>
      </c>
      <c r="R1011">
        <v>3</v>
      </c>
      <c r="S1011" t="b">
        <v>0</v>
      </c>
      <c r="T1011">
        <v>148964389</v>
      </c>
    </row>
    <row r="1012" spans="1:20" x14ac:dyDescent="0.2">
      <c r="A1012">
        <v>61</v>
      </c>
      <c r="B1012" t="s">
        <v>151</v>
      </c>
      <c r="C1012" t="s">
        <v>152</v>
      </c>
      <c r="D1012" t="s">
        <v>153</v>
      </c>
      <c r="E1012" t="s">
        <v>154</v>
      </c>
      <c r="F1012" t="s">
        <v>155</v>
      </c>
      <c r="G1012" t="s">
        <v>156</v>
      </c>
      <c r="H1012" t="s">
        <v>197</v>
      </c>
      <c r="I1012" t="s">
        <v>168</v>
      </c>
      <c r="J1012" t="s">
        <v>198</v>
      </c>
      <c r="K1012" t="s">
        <v>160</v>
      </c>
      <c r="L1012">
        <v>1</v>
      </c>
      <c r="M1012" t="s">
        <v>189</v>
      </c>
      <c r="N1012" t="s">
        <v>162</v>
      </c>
      <c r="O1012" t="s">
        <v>199</v>
      </c>
      <c r="P1012" t="s">
        <v>200</v>
      </c>
      <c r="Q1012">
        <v>2025</v>
      </c>
      <c r="R1012">
        <v>3</v>
      </c>
      <c r="S1012" t="b">
        <v>0</v>
      </c>
      <c r="T1012">
        <v>57732679</v>
      </c>
    </row>
    <row r="1013" spans="1:20" x14ac:dyDescent="0.2">
      <c r="A1013">
        <v>62</v>
      </c>
      <c r="B1013" t="s">
        <v>151</v>
      </c>
      <c r="C1013" t="s">
        <v>152</v>
      </c>
      <c r="D1013" t="s">
        <v>153</v>
      </c>
      <c r="E1013" t="s">
        <v>154</v>
      </c>
      <c r="F1013" t="s">
        <v>155</v>
      </c>
      <c r="G1013" t="s">
        <v>156</v>
      </c>
      <c r="H1013" t="s">
        <v>197</v>
      </c>
      <c r="I1013" t="s">
        <v>169</v>
      </c>
      <c r="J1013" t="s">
        <v>198</v>
      </c>
      <c r="K1013" t="s">
        <v>160</v>
      </c>
      <c r="L1013">
        <v>1</v>
      </c>
      <c r="M1013" t="s">
        <v>189</v>
      </c>
      <c r="N1013" t="s">
        <v>162</v>
      </c>
      <c r="O1013" t="s">
        <v>199</v>
      </c>
      <c r="P1013" t="s">
        <v>200</v>
      </c>
      <c r="Q1013">
        <v>2025</v>
      </c>
      <c r="R1013">
        <v>3</v>
      </c>
      <c r="S1013" t="b">
        <v>0</v>
      </c>
      <c r="T1013">
        <v>512670442</v>
      </c>
    </row>
    <row r="1014" spans="1:20" x14ac:dyDescent="0.2">
      <c r="A1014">
        <v>63</v>
      </c>
      <c r="B1014" t="s">
        <v>151</v>
      </c>
      <c r="C1014" t="s">
        <v>152</v>
      </c>
      <c r="D1014" t="s">
        <v>153</v>
      </c>
      <c r="E1014" t="s">
        <v>154</v>
      </c>
      <c r="F1014" t="s">
        <v>155</v>
      </c>
      <c r="G1014" t="s">
        <v>156</v>
      </c>
      <c r="H1014" t="s">
        <v>201</v>
      </c>
      <c r="I1014" t="s">
        <v>169</v>
      </c>
      <c r="J1014" t="s">
        <v>202</v>
      </c>
      <c r="K1014" t="s">
        <v>160</v>
      </c>
      <c r="L1014">
        <v>1</v>
      </c>
      <c r="M1014" t="s">
        <v>203</v>
      </c>
      <c r="N1014" t="s">
        <v>162</v>
      </c>
      <c r="O1014" t="s">
        <v>199</v>
      </c>
      <c r="P1014" t="s">
        <v>200</v>
      </c>
      <c r="Q1014">
        <v>2025</v>
      </c>
      <c r="R1014">
        <v>3</v>
      </c>
      <c r="S1014" t="b">
        <v>0</v>
      </c>
      <c r="T1014">
        <v>104104095</v>
      </c>
    </row>
    <row r="1015" spans="1:20" x14ac:dyDescent="0.2">
      <c r="A1015">
        <v>64</v>
      </c>
      <c r="B1015" t="s">
        <v>151</v>
      </c>
      <c r="C1015" t="s">
        <v>152</v>
      </c>
      <c r="D1015" t="s">
        <v>153</v>
      </c>
      <c r="E1015" t="s">
        <v>154</v>
      </c>
      <c r="F1015" t="s">
        <v>155</v>
      </c>
      <c r="G1015" t="s">
        <v>156</v>
      </c>
      <c r="H1015" t="s">
        <v>204</v>
      </c>
      <c r="I1015" t="s">
        <v>169</v>
      </c>
      <c r="J1015" t="s">
        <v>205</v>
      </c>
      <c r="K1015" t="s">
        <v>160</v>
      </c>
      <c r="L1015">
        <v>1</v>
      </c>
      <c r="M1015" t="s">
        <v>203</v>
      </c>
      <c r="N1015" t="s">
        <v>162</v>
      </c>
      <c r="O1015" t="s">
        <v>199</v>
      </c>
      <c r="P1015" t="s">
        <v>200</v>
      </c>
      <c r="Q1015">
        <v>2025</v>
      </c>
      <c r="R1015">
        <v>3</v>
      </c>
      <c r="S1015" t="b">
        <v>0</v>
      </c>
      <c r="T1015">
        <v>1913435</v>
      </c>
    </row>
    <row r="1016" spans="1:20" x14ac:dyDescent="0.2">
      <c r="A1016">
        <v>65</v>
      </c>
      <c r="B1016" t="s">
        <v>151</v>
      </c>
      <c r="C1016" t="s">
        <v>152</v>
      </c>
      <c r="D1016" t="s">
        <v>153</v>
      </c>
      <c r="E1016" t="s">
        <v>154</v>
      </c>
      <c r="F1016" t="s">
        <v>155</v>
      </c>
      <c r="G1016" t="s">
        <v>156</v>
      </c>
      <c r="H1016" t="s">
        <v>206</v>
      </c>
      <c r="I1016" t="s">
        <v>169</v>
      </c>
      <c r="J1016" t="s">
        <v>207</v>
      </c>
      <c r="K1016" t="s">
        <v>160</v>
      </c>
      <c r="L1016">
        <v>1</v>
      </c>
      <c r="M1016" t="s">
        <v>208</v>
      </c>
      <c r="N1016" t="s">
        <v>209</v>
      </c>
      <c r="O1016" t="s">
        <v>199</v>
      </c>
      <c r="P1016" t="s">
        <v>200</v>
      </c>
      <c r="Q1016">
        <v>2025</v>
      </c>
      <c r="R1016">
        <v>3</v>
      </c>
      <c r="S1016" t="b">
        <v>0</v>
      </c>
      <c r="T1016">
        <v>676339</v>
      </c>
    </row>
    <row r="1017" spans="1:20" x14ac:dyDescent="0.2">
      <c r="A1017">
        <v>1</v>
      </c>
      <c r="B1017" t="s">
        <v>151</v>
      </c>
      <c r="C1017" t="s">
        <v>152</v>
      </c>
      <c r="D1017" t="s">
        <v>153</v>
      </c>
      <c r="E1017" t="s">
        <v>154</v>
      </c>
      <c r="F1017" t="s">
        <v>155</v>
      </c>
      <c r="G1017" t="s">
        <v>156</v>
      </c>
      <c r="H1017" t="s">
        <v>157</v>
      </c>
      <c r="I1017" t="s">
        <v>158</v>
      </c>
      <c r="J1017" t="s">
        <v>159</v>
      </c>
      <c r="K1017" t="s">
        <v>160</v>
      </c>
      <c r="L1017">
        <v>1</v>
      </c>
      <c r="M1017" t="s">
        <v>161</v>
      </c>
      <c r="N1017" t="s">
        <v>162</v>
      </c>
      <c r="O1017" t="s">
        <v>210</v>
      </c>
      <c r="P1017" t="s">
        <v>210</v>
      </c>
      <c r="Q1017">
        <v>2025</v>
      </c>
      <c r="R1017">
        <v>3</v>
      </c>
      <c r="S1017" t="b">
        <v>0</v>
      </c>
      <c r="T1017">
        <v>671</v>
      </c>
    </row>
    <row r="1018" spans="1:20" x14ac:dyDescent="0.2">
      <c r="A1018">
        <v>2</v>
      </c>
      <c r="B1018" t="s">
        <v>151</v>
      </c>
      <c r="C1018" t="s">
        <v>152</v>
      </c>
      <c r="D1018" t="s">
        <v>153</v>
      </c>
      <c r="E1018" t="s">
        <v>154</v>
      </c>
      <c r="F1018" t="s">
        <v>155</v>
      </c>
      <c r="G1018" t="s">
        <v>156</v>
      </c>
      <c r="H1018" t="s">
        <v>157</v>
      </c>
      <c r="I1018" t="s">
        <v>165</v>
      </c>
      <c r="J1018" t="s">
        <v>159</v>
      </c>
      <c r="K1018" t="s">
        <v>160</v>
      </c>
      <c r="L1018">
        <v>1</v>
      </c>
      <c r="M1018" t="s">
        <v>161</v>
      </c>
      <c r="N1018" t="s">
        <v>162</v>
      </c>
      <c r="O1018" t="s">
        <v>210</v>
      </c>
      <c r="P1018" t="s">
        <v>210</v>
      </c>
      <c r="Q1018">
        <v>2025</v>
      </c>
      <c r="R1018">
        <v>3</v>
      </c>
      <c r="S1018" t="b">
        <v>0</v>
      </c>
      <c r="T1018">
        <v>515</v>
      </c>
    </row>
    <row r="1019" spans="1:20" x14ac:dyDescent="0.2">
      <c r="A1019">
        <v>3</v>
      </c>
      <c r="B1019" t="s">
        <v>151</v>
      </c>
      <c r="C1019" t="s">
        <v>152</v>
      </c>
      <c r="D1019" t="s">
        <v>153</v>
      </c>
      <c r="E1019" t="s">
        <v>154</v>
      </c>
      <c r="F1019" t="s">
        <v>155</v>
      </c>
      <c r="G1019" t="s">
        <v>156</v>
      </c>
      <c r="H1019" t="s">
        <v>157</v>
      </c>
      <c r="I1019" t="s">
        <v>166</v>
      </c>
      <c r="J1019" t="s">
        <v>159</v>
      </c>
      <c r="K1019" t="s">
        <v>160</v>
      </c>
      <c r="L1019">
        <v>1</v>
      </c>
      <c r="M1019" t="s">
        <v>161</v>
      </c>
      <c r="N1019" t="s">
        <v>162</v>
      </c>
      <c r="O1019" t="s">
        <v>210</v>
      </c>
      <c r="P1019" t="s">
        <v>210</v>
      </c>
      <c r="Q1019">
        <v>2025</v>
      </c>
      <c r="R1019">
        <v>3</v>
      </c>
      <c r="S1019" t="b">
        <v>0</v>
      </c>
      <c r="T1019">
        <v>1299</v>
      </c>
    </row>
    <row r="1020" spans="1:20" x14ac:dyDescent="0.2">
      <c r="A1020">
        <v>4</v>
      </c>
      <c r="B1020" t="s">
        <v>151</v>
      </c>
      <c r="C1020" t="s">
        <v>152</v>
      </c>
      <c r="D1020" t="s">
        <v>153</v>
      </c>
      <c r="E1020" t="s">
        <v>154</v>
      </c>
      <c r="F1020" t="s">
        <v>155</v>
      </c>
      <c r="G1020" t="s">
        <v>156</v>
      </c>
      <c r="H1020" t="s">
        <v>157</v>
      </c>
      <c r="I1020" t="s">
        <v>167</v>
      </c>
      <c r="J1020" t="s">
        <v>159</v>
      </c>
      <c r="K1020" t="s">
        <v>160</v>
      </c>
      <c r="L1020">
        <v>1</v>
      </c>
      <c r="M1020" t="s">
        <v>161</v>
      </c>
      <c r="N1020" t="s">
        <v>162</v>
      </c>
      <c r="O1020" t="s">
        <v>210</v>
      </c>
      <c r="P1020" t="s">
        <v>210</v>
      </c>
      <c r="Q1020">
        <v>2025</v>
      </c>
      <c r="R1020">
        <v>3</v>
      </c>
      <c r="S1020" t="b">
        <v>0</v>
      </c>
      <c r="T1020">
        <v>610</v>
      </c>
    </row>
    <row r="1021" spans="1:20" x14ac:dyDescent="0.2">
      <c r="A1021">
        <v>5</v>
      </c>
      <c r="B1021" t="s">
        <v>151</v>
      </c>
      <c r="C1021" t="s">
        <v>152</v>
      </c>
      <c r="D1021" t="s">
        <v>153</v>
      </c>
      <c r="E1021" t="s">
        <v>154</v>
      </c>
      <c r="F1021" t="s">
        <v>155</v>
      </c>
      <c r="G1021" t="s">
        <v>156</v>
      </c>
      <c r="H1021" t="s">
        <v>157</v>
      </c>
      <c r="I1021" t="s">
        <v>168</v>
      </c>
      <c r="J1021" t="s">
        <v>159</v>
      </c>
      <c r="K1021" t="s">
        <v>160</v>
      </c>
      <c r="L1021">
        <v>1</v>
      </c>
      <c r="M1021" t="s">
        <v>161</v>
      </c>
      <c r="N1021" t="s">
        <v>162</v>
      </c>
      <c r="O1021" t="s">
        <v>210</v>
      </c>
      <c r="P1021" t="s">
        <v>210</v>
      </c>
      <c r="Q1021">
        <v>2025</v>
      </c>
      <c r="R1021">
        <v>3</v>
      </c>
      <c r="S1021" t="b">
        <v>0</v>
      </c>
      <c r="T1021">
        <v>176</v>
      </c>
    </row>
    <row r="1022" spans="1:20" x14ac:dyDescent="0.2">
      <c r="A1022">
        <v>6</v>
      </c>
      <c r="B1022" t="s">
        <v>151</v>
      </c>
      <c r="C1022" t="s">
        <v>152</v>
      </c>
      <c r="D1022" t="s">
        <v>153</v>
      </c>
      <c r="E1022" t="s">
        <v>154</v>
      </c>
      <c r="F1022" t="s">
        <v>155</v>
      </c>
      <c r="G1022" t="s">
        <v>156</v>
      </c>
      <c r="H1022" t="s">
        <v>157</v>
      </c>
      <c r="I1022" t="s">
        <v>169</v>
      </c>
      <c r="J1022" t="s">
        <v>159</v>
      </c>
      <c r="K1022" t="s">
        <v>160</v>
      </c>
      <c r="L1022">
        <v>1</v>
      </c>
      <c r="M1022" t="s">
        <v>161</v>
      </c>
      <c r="N1022" t="s">
        <v>162</v>
      </c>
      <c r="O1022" t="s">
        <v>210</v>
      </c>
      <c r="P1022" t="s">
        <v>210</v>
      </c>
      <c r="Q1022">
        <v>2025</v>
      </c>
      <c r="R1022">
        <v>3</v>
      </c>
      <c r="S1022" t="b">
        <v>0</v>
      </c>
      <c r="T1022">
        <v>2358</v>
      </c>
    </row>
    <row r="1023" spans="1:20" x14ac:dyDescent="0.2">
      <c r="A1023">
        <v>7</v>
      </c>
      <c r="B1023" t="s">
        <v>151</v>
      </c>
      <c r="C1023" t="s">
        <v>152</v>
      </c>
      <c r="D1023" t="s">
        <v>153</v>
      </c>
      <c r="E1023" t="s">
        <v>154</v>
      </c>
      <c r="F1023" t="s">
        <v>155</v>
      </c>
      <c r="G1023" t="s">
        <v>156</v>
      </c>
      <c r="H1023" t="s">
        <v>170</v>
      </c>
      <c r="I1023" t="s">
        <v>158</v>
      </c>
      <c r="J1023" t="s">
        <v>171</v>
      </c>
      <c r="K1023" t="s">
        <v>160</v>
      </c>
      <c r="L1023">
        <v>1</v>
      </c>
      <c r="M1023" t="s">
        <v>161</v>
      </c>
      <c r="N1023" t="s">
        <v>162</v>
      </c>
      <c r="O1023" t="s">
        <v>210</v>
      </c>
      <c r="P1023" t="s">
        <v>210</v>
      </c>
      <c r="Q1023">
        <v>2025</v>
      </c>
      <c r="R1023">
        <v>3</v>
      </c>
      <c r="S1023" t="b">
        <v>0</v>
      </c>
      <c r="T1023">
        <v>680</v>
      </c>
    </row>
    <row r="1024" spans="1:20" x14ac:dyDescent="0.2">
      <c r="A1024">
        <v>8</v>
      </c>
      <c r="B1024" t="s">
        <v>151</v>
      </c>
      <c r="C1024" t="s">
        <v>152</v>
      </c>
      <c r="D1024" t="s">
        <v>153</v>
      </c>
      <c r="E1024" t="s">
        <v>154</v>
      </c>
      <c r="F1024" t="s">
        <v>155</v>
      </c>
      <c r="G1024" t="s">
        <v>156</v>
      </c>
      <c r="H1024" t="s">
        <v>170</v>
      </c>
      <c r="I1024" t="s">
        <v>165</v>
      </c>
      <c r="J1024" t="s">
        <v>171</v>
      </c>
      <c r="K1024" t="s">
        <v>160</v>
      </c>
      <c r="L1024">
        <v>1</v>
      </c>
      <c r="M1024" t="s">
        <v>161</v>
      </c>
      <c r="N1024" t="s">
        <v>162</v>
      </c>
      <c r="O1024" t="s">
        <v>210</v>
      </c>
      <c r="P1024" t="s">
        <v>210</v>
      </c>
      <c r="Q1024">
        <v>2025</v>
      </c>
      <c r="R1024">
        <v>3</v>
      </c>
      <c r="S1024" t="b">
        <v>0</v>
      </c>
      <c r="T1024">
        <v>527</v>
      </c>
    </row>
    <row r="1025" spans="1:20" x14ac:dyDescent="0.2">
      <c r="A1025">
        <v>9</v>
      </c>
      <c r="B1025" t="s">
        <v>151</v>
      </c>
      <c r="C1025" t="s">
        <v>152</v>
      </c>
      <c r="D1025" t="s">
        <v>153</v>
      </c>
      <c r="E1025" t="s">
        <v>154</v>
      </c>
      <c r="F1025" t="s">
        <v>155</v>
      </c>
      <c r="G1025" t="s">
        <v>156</v>
      </c>
      <c r="H1025" t="s">
        <v>170</v>
      </c>
      <c r="I1025" t="s">
        <v>166</v>
      </c>
      <c r="J1025" t="s">
        <v>171</v>
      </c>
      <c r="K1025" t="s">
        <v>160</v>
      </c>
      <c r="L1025">
        <v>1</v>
      </c>
      <c r="M1025" t="s">
        <v>161</v>
      </c>
      <c r="N1025" t="s">
        <v>162</v>
      </c>
      <c r="O1025" t="s">
        <v>210</v>
      </c>
      <c r="P1025" t="s">
        <v>210</v>
      </c>
      <c r="Q1025">
        <v>2025</v>
      </c>
      <c r="R1025">
        <v>3</v>
      </c>
      <c r="S1025" t="b">
        <v>0</v>
      </c>
      <c r="T1025">
        <v>1324</v>
      </c>
    </row>
    <row r="1026" spans="1:20" x14ac:dyDescent="0.2">
      <c r="A1026">
        <v>10</v>
      </c>
      <c r="B1026" t="s">
        <v>151</v>
      </c>
      <c r="C1026" t="s">
        <v>152</v>
      </c>
      <c r="D1026" t="s">
        <v>153</v>
      </c>
      <c r="E1026" t="s">
        <v>154</v>
      </c>
      <c r="F1026" t="s">
        <v>155</v>
      </c>
      <c r="G1026" t="s">
        <v>156</v>
      </c>
      <c r="H1026" t="s">
        <v>170</v>
      </c>
      <c r="I1026" t="s">
        <v>167</v>
      </c>
      <c r="J1026" t="s">
        <v>171</v>
      </c>
      <c r="K1026" t="s">
        <v>160</v>
      </c>
      <c r="L1026">
        <v>1</v>
      </c>
      <c r="M1026" t="s">
        <v>161</v>
      </c>
      <c r="N1026" t="s">
        <v>162</v>
      </c>
      <c r="O1026" t="s">
        <v>210</v>
      </c>
      <c r="P1026" t="s">
        <v>210</v>
      </c>
      <c r="Q1026">
        <v>2025</v>
      </c>
      <c r="R1026">
        <v>3</v>
      </c>
      <c r="S1026" t="b">
        <v>0</v>
      </c>
      <c r="T1026">
        <v>619</v>
      </c>
    </row>
    <row r="1027" spans="1:20" x14ac:dyDescent="0.2">
      <c r="A1027">
        <v>11</v>
      </c>
      <c r="B1027" t="s">
        <v>151</v>
      </c>
      <c r="C1027" t="s">
        <v>152</v>
      </c>
      <c r="D1027" t="s">
        <v>153</v>
      </c>
      <c r="E1027" t="s">
        <v>154</v>
      </c>
      <c r="F1027" t="s">
        <v>155</v>
      </c>
      <c r="G1027" t="s">
        <v>156</v>
      </c>
      <c r="H1027" t="s">
        <v>170</v>
      </c>
      <c r="I1027" t="s">
        <v>168</v>
      </c>
      <c r="J1027" t="s">
        <v>171</v>
      </c>
      <c r="K1027" t="s">
        <v>160</v>
      </c>
      <c r="L1027">
        <v>1</v>
      </c>
      <c r="M1027" t="s">
        <v>161</v>
      </c>
      <c r="N1027" t="s">
        <v>162</v>
      </c>
      <c r="O1027" t="s">
        <v>210</v>
      </c>
      <c r="P1027" t="s">
        <v>210</v>
      </c>
      <c r="Q1027">
        <v>2025</v>
      </c>
      <c r="R1027">
        <v>3</v>
      </c>
      <c r="S1027" t="b">
        <v>0</v>
      </c>
      <c r="T1027">
        <v>179</v>
      </c>
    </row>
    <row r="1028" spans="1:20" x14ac:dyDescent="0.2">
      <c r="A1028">
        <v>12</v>
      </c>
      <c r="B1028" t="s">
        <v>151</v>
      </c>
      <c r="C1028" t="s">
        <v>152</v>
      </c>
      <c r="D1028" t="s">
        <v>153</v>
      </c>
      <c r="E1028" t="s">
        <v>154</v>
      </c>
      <c r="F1028" t="s">
        <v>155</v>
      </c>
      <c r="G1028" t="s">
        <v>156</v>
      </c>
      <c r="H1028" t="s">
        <v>170</v>
      </c>
      <c r="I1028" t="s">
        <v>169</v>
      </c>
      <c r="J1028" t="s">
        <v>171</v>
      </c>
      <c r="K1028" t="s">
        <v>160</v>
      </c>
      <c r="L1028">
        <v>1</v>
      </c>
      <c r="M1028" t="s">
        <v>161</v>
      </c>
      <c r="N1028" t="s">
        <v>162</v>
      </c>
      <c r="O1028" t="s">
        <v>210</v>
      </c>
      <c r="P1028" t="s">
        <v>210</v>
      </c>
      <c r="Q1028">
        <v>2025</v>
      </c>
      <c r="R1028">
        <v>3</v>
      </c>
      <c r="S1028" t="b">
        <v>0</v>
      </c>
      <c r="T1028">
        <v>2455</v>
      </c>
    </row>
    <row r="1029" spans="1:20" x14ac:dyDescent="0.2">
      <c r="A1029">
        <v>13</v>
      </c>
      <c r="B1029" t="s">
        <v>151</v>
      </c>
      <c r="C1029" t="s">
        <v>152</v>
      </c>
      <c r="D1029" t="s">
        <v>153</v>
      </c>
      <c r="E1029" t="s">
        <v>154</v>
      </c>
      <c r="F1029" t="s">
        <v>155</v>
      </c>
      <c r="G1029" t="s">
        <v>156</v>
      </c>
      <c r="H1029" t="s">
        <v>172</v>
      </c>
      <c r="I1029" t="s">
        <v>158</v>
      </c>
      <c r="J1029" t="s">
        <v>173</v>
      </c>
      <c r="K1029" t="s">
        <v>160</v>
      </c>
      <c r="L1029">
        <v>1</v>
      </c>
      <c r="M1029" t="s">
        <v>174</v>
      </c>
      <c r="N1029" t="s">
        <v>162</v>
      </c>
      <c r="O1029" t="s">
        <v>210</v>
      </c>
      <c r="P1029" t="s">
        <v>210</v>
      </c>
      <c r="Q1029">
        <v>2025</v>
      </c>
      <c r="R1029">
        <v>3</v>
      </c>
      <c r="S1029" t="b">
        <v>0</v>
      </c>
      <c r="T1029">
        <v>310392</v>
      </c>
    </row>
    <row r="1030" spans="1:20" x14ac:dyDescent="0.2">
      <c r="A1030">
        <v>14</v>
      </c>
      <c r="B1030" t="s">
        <v>151</v>
      </c>
      <c r="C1030" t="s">
        <v>152</v>
      </c>
      <c r="D1030" t="s">
        <v>153</v>
      </c>
      <c r="E1030" t="s">
        <v>154</v>
      </c>
      <c r="F1030" t="s">
        <v>155</v>
      </c>
      <c r="G1030" t="s">
        <v>156</v>
      </c>
      <c r="H1030" t="s">
        <v>172</v>
      </c>
      <c r="I1030" t="s">
        <v>165</v>
      </c>
      <c r="J1030" t="s">
        <v>173</v>
      </c>
      <c r="K1030" t="s">
        <v>160</v>
      </c>
      <c r="L1030">
        <v>1</v>
      </c>
      <c r="M1030" t="s">
        <v>174</v>
      </c>
      <c r="N1030" t="s">
        <v>162</v>
      </c>
      <c r="O1030" t="s">
        <v>210</v>
      </c>
      <c r="P1030" t="s">
        <v>210</v>
      </c>
      <c r="Q1030">
        <v>2025</v>
      </c>
      <c r="R1030">
        <v>3</v>
      </c>
      <c r="S1030" t="b">
        <v>0</v>
      </c>
      <c r="T1030">
        <v>216842</v>
      </c>
    </row>
    <row r="1031" spans="1:20" x14ac:dyDescent="0.2">
      <c r="A1031">
        <v>15</v>
      </c>
      <c r="B1031" t="s">
        <v>151</v>
      </c>
      <c r="C1031" t="s">
        <v>152</v>
      </c>
      <c r="D1031" t="s">
        <v>153</v>
      </c>
      <c r="E1031" t="s">
        <v>154</v>
      </c>
      <c r="F1031" t="s">
        <v>155</v>
      </c>
      <c r="G1031" t="s">
        <v>156</v>
      </c>
      <c r="H1031" t="s">
        <v>172</v>
      </c>
      <c r="I1031" t="s">
        <v>166</v>
      </c>
      <c r="J1031" t="s">
        <v>173</v>
      </c>
      <c r="K1031" t="s">
        <v>160</v>
      </c>
      <c r="L1031">
        <v>1</v>
      </c>
      <c r="M1031" t="s">
        <v>174</v>
      </c>
      <c r="N1031" t="s">
        <v>162</v>
      </c>
      <c r="O1031" t="s">
        <v>210</v>
      </c>
      <c r="P1031" t="s">
        <v>210</v>
      </c>
      <c r="Q1031">
        <v>2025</v>
      </c>
      <c r="R1031">
        <v>3</v>
      </c>
      <c r="S1031" t="b">
        <v>0</v>
      </c>
      <c r="T1031">
        <v>626207</v>
      </c>
    </row>
    <row r="1032" spans="1:20" x14ac:dyDescent="0.2">
      <c r="A1032">
        <v>16</v>
      </c>
      <c r="B1032" t="s">
        <v>151</v>
      </c>
      <c r="C1032" t="s">
        <v>152</v>
      </c>
      <c r="D1032" t="s">
        <v>153</v>
      </c>
      <c r="E1032" t="s">
        <v>154</v>
      </c>
      <c r="F1032" t="s">
        <v>155</v>
      </c>
      <c r="G1032" t="s">
        <v>156</v>
      </c>
      <c r="H1032" t="s">
        <v>172</v>
      </c>
      <c r="I1032" t="s">
        <v>167</v>
      </c>
      <c r="J1032" t="s">
        <v>173</v>
      </c>
      <c r="K1032" t="s">
        <v>160</v>
      </c>
      <c r="L1032">
        <v>1</v>
      </c>
      <c r="M1032" t="s">
        <v>174</v>
      </c>
      <c r="N1032" t="s">
        <v>162</v>
      </c>
      <c r="O1032" t="s">
        <v>210</v>
      </c>
      <c r="P1032" t="s">
        <v>210</v>
      </c>
      <c r="Q1032">
        <v>2025</v>
      </c>
      <c r="R1032">
        <v>3</v>
      </c>
      <c r="S1032" t="b">
        <v>0</v>
      </c>
      <c r="T1032">
        <v>291513</v>
      </c>
    </row>
    <row r="1033" spans="1:20" x14ac:dyDescent="0.2">
      <c r="A1033">
        <v>17</v>
      </c>
      <c r="B1033" t="s">
        <v>151</v>
      </c>
      <c r="C1033" t="s">
        <v>152</v>
      </c>
      <c r="D1033" t="s">
        <v>153</v>
      </c>
      <c r="E1033" t="s">
        <v>154</v>
      </c>
      <c r="F1033" t="s">
        <v>155</v>
      </c>
      <c r="G1033" t="s">
        <v>156</v>
      </c>
      <c r="H1033" t="s">
        <v>172</v>
      </c>
      <c r="I1033" t="s">
        <v>168</v>
      </c>
      <c r="J1033" t="s">
        <v>173</v>
      </c>
      <c r="K1033" t="s">
        <v>160</v>
      </c>
      <c r="L1033">
        <v>1</v>
      </c>
      <c r="M1033" t="s">
        <v>174</v>
      </c>
      <c r="N1033" t="s">
        <v>162</v>
      </c>
      <c r="O1033" t="s">
        <v>210</v>
      </c>
      <c r="P1033" t="s">
        <v>210</v>
      </c>
      <c r="Q1033">
        <v>2025</v>
      </c>
      <c r="R1033">
        <v>3</v>
      </c>
      <c r="S1033" t="b">
        <v>0</v>
      </c>
      <c r="T1033">
        <v>81403</v>
      </c>
    </row>
    <row r="1034" spans="1:20" x14ac:dyDescent="0.2">
      <c r="A1034">
        <v>18</v>
      </c>
      <c r="B1034" t="s">
        <v>151</v>
      </c>
      <c r="C1034" t="s">
        <v>152</v>
      </c>
      <c r="D1034" t="s">
        <v>153</v>
      </c>
      <c r="E1034" t="s">
        <v>154</v>
      </c>
      <c r="F1034" t="s">
        <v>155</v>
      </c>
      <c r="G1034" t="s">
        <v>156</v>
      </c>
      <c r="H1034" t="s">
        <v>175</v>
      </c>
      <c r="I1034" t="s">
        <v>169</v>
      </c>
      <c r="J1034" t="s">
        <v>173</v>
      </c>
      <c r="K1034" t="s">
        <v>160</v>
      </c>
      <c r="L1034">
        <v>1</v>
      </c>
      <c r="M1034" t="s">
        <v>174</v>
      </c>
      <c r="N1034" t="s">
        <v>162</v>
      </c>
      <c r="O1034" t="s">
        <v>210</v>
      </c>
      <c r="P1034" t="s">
        <v>210</v>
      </c>
      <c r="Q1034">
        <v>2025</v>
      </c>
      <c r="R1034">
        <v>3</v>
      </c>
      <c r="S1034" t="b">
        <v>0</v>
      </c>
      <c r="T1034">
        <v>1075359</v>
      </c>
    </row>
    <row r="1035" spans="1:20" x14ac:dyDescent="0.2">
      <c r="A1035">
        <v>19</v>
      </c>
      <c r="B1035" t="s">
        <v>151</v>
      </c>
      <c r="C1035" t="s">
        <v>152</v>
      </c>
      <c r="D1035" t="s">
        <v>153</v>
      </c>
      <c r="E1035" t="s">
        <v>154</v>
      </c>
      <c r="F1035" t="s">
        <v>155</v>
      </c>
      <c r="G1035" t="s">
        <v>156</v>
      </c>
      <c r="H1035" t="s">
        <v>176</v>
      </c>
      <c r="I1035" t="s">
        <v>169</v>
      </c>
      <c r="J1035" t="s">
        <v>177</v>
      </c>
      <c r="K1035" t="s">
        <v>160</v>
      </c>
      <c r="L1035">
        <v>1</v>
      </c>
      <c r="M1035" t="s">
        <v>174</v>
      </c>
      <c r="N1035" t="s">
        <v>162</v>
      </c>
      <c r="O1035" t="s">
        <v>210</v>
      </c>
      <c r="P1035" t="s">
        <v>210</v>
      </c>
      <c r="Q1035">
        <v>2025</v>
      </c>
      <c r="R1035">
        <v>3</v>
      </c>
      <c r="S1035" t="b">
        <v>0</v>
      </c>
      <c r="T1035">
        <v>1246320</v>
      </c>
    </row>
    <row r="1036" spans="1:20" x14ac:dyDescent="0.2">
      <c r="A1036">
        <v>20</v>
      </c>
      <c r="B1036" t="s">
        <v>151</v>
      </c>
      <c r="C1036" t="s">
        <v>152</v>
      </c>
      <c r="D1036" t="s">
        <v>153</v>
      </c>
      <c r="E1036" t="s">
        <v>154</v>
      </c>
      <c r="F1036" t="s">
        <v>155</v>
      </c>
      <c r="G1036" t="s">
        <v>156</v>
      </c>
      <c r="H1036" t="s">
        <v>178</v>
      </c>
      <c r="I1036" t="s">
        <v>158</v>
      </c>
      <c r="J1036" t="s">
        <v>179</v>
      </c>
      <c r="K1036" t="s">
        <v>160</v>
      </c>
      <c r="L1036">
        <v>1</v>
      </c>
      <c r="M1036" t="s">
        <v>174</v>
      </c>
      <c r="N1036" t="s">
        <v>162</v>
      </c>
      <c r="O1036" t="s">
        <v>210</v>
      </c>
      <c r="P1036" t="s">
        <v>210</v>
      </c>
      <c r="Q1036">
        <v>2025</v>
      </c>
      <c r="R1036">
        <v>3</v>
      </c>
      <c r="S1036" t="b">
        <v>0</v>
      </c>
      <c r="T1036">
        <v>0</v>
      </c>
    </row>
    <row r="1037" spans="1:20" x14ac:dyDescent="0.2">
      <c r="A1037">
        <v>21</v>
      </c>
      <c r="B1037" t="s">
        <v>151</v>
      </c>
      <c r="C1037" t="s">
        <v>152</v>
      </c>
      <c r="D1037" t="s">
        <v>153</v>
      </c>
      <c r="E1037" t="s">
        <v>154</v>
      </c>
      <c r="F1037" t="s">
        <v>155</v>
      </c>
      <c r="G1037" t="s">
        <v>156</v>
      </c>
      <c r="H1037" t="s">
        <v>178</v>
      </c>
      <c r="I1037" t="s">
        <v>165</v>
      </c>
      <c r="J1037" t="s">
        <v>179</v>
      </c>
      <c r="K1037" t="s">
        <v>160</v>
      </c>
      <c r="L1037">
        <v>1</v>
      </c>
      <c r="M1037" t="s">
        <v>174</v>
      </c>
      <c r="N1037" t="s">
        <v>162</v>
      </c>
      <c r="O1037" t="s">
        <v>210</v>
      </c>
      <c r="P1037" t="s">
        <v>210</v>
      </c>
      <c r="Q1037">
        <v>2025</v>
      </c>
      <c r="R1037">
        <v>3</v>
      </c>
      <c r="S1037" t="b">
        <v>0</v>
      </c>
      <c r="T1037">
        <v>7085</v>
      </c>
    </row>
    <row r="1038" spans="1:20" x14ac:dyDescent="0.2">
      <c r="A1038">
        <v>22</v>
      </c>
      <c r="B1038" t="s">
        <v>151</v>
      </c>
      <c r="C1038" t="s">
        <v>152</v>
      </c>
      <c r="D1038" t="s">
        <v>153</v>
      </c>
      <c r="E1038" t="s">
        <v>154</v>
      </c>
      <c r="F1038" t="s">
        <v>155</v>
      </c>
      <c r="G1038" t="s">
        <v>156</v>
      </c>
      <c r="H1038" t="s">
        <v>178</v>
      </c>
      <c r="I1038" t="s">
        <v>166</v>
      </c>
      <c r="J1038" t="s">
        <v>179</v>
      </c>
      <c r="K1038" t="s">
        <v>160</v>
      </c>
      <c r="L1038">
        <v>1</v>
      </c>
      <c r="M1038" t="s">
        <v>174</v>
      </c>
      <c r="N1038" t="s">
        <v>162</v>
      </c>
      <c r="O1038" t="s">
        <v>210</v>
      </c>
      <c r="P1038" t="s">
        <v>210</v>
      </c>
      <c r="Q1038">
        <v>2025</v>
      </c>
      <c r="R1038">
        <v>3</v>
      </c>
      <c r="S1038" t="b">
        <v>0</v>
      </c>
      <c r="T1038">
        <v>67878</v>
      </c>
    </row>
    <row r="1039" spans="1:20" x14ac:dyDescent="0.2">
      <c r="A1039">
        <v>23</v>
      </c>
      <c r="B1039" t="s">
        <v>151</v>
      </c>
      <c r="C1039" t="s">
        <v>152</v>
      </c>
      <c r="D1039" t="s">
        <v>153</v>
      </c>
      <c r="E1039" t="s">
        <v>154</v>
      </c>
      <c r="F1039" t="s">
        <v>155</v>
      </c>
      <c r="G1039" t="s">
        <v>156</v>
      </c>
      <c r="H1039" t="s">
        <v>178</v>
      </c>
      <c r="I1039" t="s">
        <v>167</v>
      </c>
      <c r="J1039" t="s">
        <v>179</v>
      </c>
      <c r="K1039" t="s">
        <v>160</v>
      </c>
      <c r="L1039">
        <v>1</v>
      </c>
      <c r="M1039" t="s">
        <v>174</v>
      </c>
      <c r="N1039" t="s">
        <v>162</v>
      </c>
      <c r="O1039" t="s">
        <v>210</v>
      </c>
      <c r="P1039" t="s">
        <v>210</v>
      </c>
      <c r="Q1039">
        <v>2025</v>
      </c>
      <c r="R1039">
        <v>3</v>
      </c>
      <c r="S1039" t="b">
        <v>0</v>
      </c>
      <c r="T1039">
        <v>25744</v>
      </c>
    </row>
    <row r="1040" spans="1:20" x14ac:dyDescent="0.2">
      <c r="A1040">
        <v>24</v>
      </c>
      <c r="B1040" t="s">
        <v>151</v>
      </c>
      <c r="C1040" t="s">
        <v>152</v>
      </c>
      <c r="D1040" t="s">
        <v>153</v>
      </c>
      <c r="E1040" t="s">
        <v>154</v>
      </c>
      <c r="F1040" t="s">
        <v>155</v>
      </c>
      <c r="G1040" t="s">
        <v>156</v>
      </c>
      <c r="H1040" t="s">
        <v>178</v>
      </c>
      <c r="I1040" t="s">
        <v>168</v>
      </c>
      <c r="J1040" t="s">
        <v>179</v>
      </c>
      <c r="K1040" t="s">
        <v>160</v>
      </c>
      <c r="L1040">
        <v>1</v>
      </c>
      <c r="M1040" t="s">
        <v>174</v>
      </c>
      <c r="N1040" t="s">
        <v>162</v>
      </c>
      <c r="O1040" t="s">
        <v>210</v>
      </c>
      <c r="P1040" t="s">
        <v>210</v>
      </c>
      <c r="Q1040">
        <v>2025</v>
      </c>
      <c r="R1040">
        <v>3</v>
      </c>
      <c r="S1040" t="b">
        <v>0</v>
      </c>
      <c r="T1040">
        <v>4901</v>
      </c>
    </row>
    <row r="1041" spans="1:20" x14ac:dyDescent="0.2">
      <c r="A1041">
        <v>25</v>
      </c>
      <c r="B1041" t="s">
        <v>151</v>
      </c>
      <c r="C1041" t="s">
        <v>152</v>
      </c>
      <c r="D1041" t="s">
        <v>153</v>
      </c>
      <c r="E1041" t="s">
        <v>154</v>
      </c>
      <c r="F1041" t="s">
        <v>155</v>
      </c>
      <c r="G1041" t="s">
        <v>156</v>
      </c>
      <c r="H1041" t="s">
        <v>180</v>
      </c>
      <c r="I1041" t="s">
        <v>169</v>
      </c>
      <c r="J1041" t="s">
        <v>179</v>
      </c>
      <c r="K1041" t="s">
        <v>160</v>
      </c>
      <c r="L1041">
        <v>1</v>
      </c>
      <c r="M1041" t="s">
        <v>174</v>
      </c>
      <c r="N1041" t="s">
        <v>162</v>
      </c>
      <c r="O1041" t="s">
        <v>210</v>
      </c>
      <c r="P1041" t="s">
        <v>210</v>
      </c>
      <c r="Q1041">
        <v>2025</v>
      </c>
      <c r="R1041">
        <v>3</v>
      </c>
      <c r="S1041" t="b">
        <v>0</v>
      </c>
      <c r="T1041">
        <v>121340</v>
      </c>
    </row>
    <row r="1042" spans="1:20" x14ac:dyDescent="0.2">
      <c r="A1042">
        <v>27</v>
      </c>
      <c r="B1042" t="s">
        <v>151</v>
      </c>
      <c r="C1042" t="s">
        <v>152</v>
      </c>
      <c r="D1042" t="s">
        <v>153</v>
      </c>
      <c r="E1042" t="s">
        <v>154</v>
      </c>
      <c r="F1042" t="s">
        <v>155</v>
      </c>
      <c r="G1042" t="s">
        <v>156</v>
      </c>
      <c r="H1042" t="s">
        <v>181</v>
      </c>
      <c r="I1042" t="s">
        <v>158</v>
      </c>
      <c r="J1042" t="s">
        <v>182</v>
      </c>
      <c r="K1042" t="s">
        <v>160</v>
      </c>
      <c r="L1042">
        <v>1</v>
      </c>
      <c r="M1042" t="s">
        <v>174</v>
      </c>
      <c r="N1042" t="s">
        <v>162</v>
      </c>
      <c r="O1042" t="s">
        <v>210</v>
      </c>
      <c r="P1042" t="s">
        <v>210</v>
      </c>
      <c r="Q1042">
        <v>2025</v>
      </c>
      <c r="R1042">
        <v>3</v>
      </c>
      <c r="S1042" t="b">
        <v>0</v>
      </c>
      <c r="T1042">
        <v>39676</v>
      </c>
    </row>
    <row r="1043" spans="1:20" x14ac:dyDescent="0.2">
      <c r="A1043">
        <v>28</v>
      </c>
      <c r="B1043" t="s">
        <v>151</v>
      </c>
      <c r="C1043" t="s">
        <v>152</v>
      </c>
      <c r="D1043" t="s">
        <v>153</v>
      </c>
      <c r="E1043" t="s">
        <v>154</v>
      </c>
      <c r="F1043" t="s">
        <v>155</v>
      </c>
      <c r="G1043" t="s">
        <v>156</v>
      </c>
      <c r="H1043" t="s">
        <v>181</v>
      </c>
      <c r="I1043" t="s">
        <v>165</v>
      </c>
      <c r="J1043" t="s">
        <v>182</v>
      </c>
      <c r="K1043" t="s">
        <v>160</v>
      </c>
      <c r="L1043">
        <v>1</v>
      </c>
      <c r="M1043" t="s">
        <v>174</v>
      </c>
      <c r="N1043" t="s">
        <v>162</v>
      </c>
      <c r="O1043" t="s">
        <v>210</v>
      </c>
      <c r="P1043" t="s">
        <v>210</v>
      </c>
      <c r="Q1043">
        <v>2025</v>
      </c>
      <c r="R1043">
        <v>3</v>
      </c>
      <c r="S1043" t="b">
        <v>0</v>
      </c>
      <c r="T1043">
        <v>38513</v>
      </c>
    </row>
    <row r="1044" spans="1:20" x14ac:dyDescent="0.2">
      <c r="A1044">
        <v>29</v>
      </c>
      <c r="B1044" t="s">
        <v>151</v>
      </c>
      <c r="C1044" t="s">
        <v>152</v>
      </c>
      <c r="D1044" t="s">
        <v>153</v>
      </c>
      <c r="E1044" t="s">
        <v>154</v>
      </c>
      <c r="F1044" t="s">
        <v>155</v>
      </c>
      <c r="G1044" t="s">
        <v>156</v>
      </c>
      <c r="H1044" t="s">
        <v>181</v>
      </c>
      <c r="I1044" t="s">
        <v>166</v>
      </c>
      <c r="J1044" t="s">
        <v>182</v>
      </c>
      <c r="K1044" t="s">
        <v>160</v>
      </c>
      <c r="L1044">
        <v>1</v>
      </c>
      <c r="M1044" t="s">
        <v>174</v>
      </c>
      <c r="N1044" t="s">
        <v>162</v>
      </c>
      <c r="O1044" t="s">
        <v>210</v>
      </c>
      <c r="P1044" t="s">
        <v>210</v>
      </c>
      <c r="Q1044">
        <v>2025</v>
      </c>
      <c r="R1044">
        <v>3</v>
      </c>
      <c r="S1044" t="b">
        <v>0</v>
      </c>
      <c r="T1044">
        <v>120694</v>
      </c>
    </row>
    <row r="1045" spans="1:20" x14ac:dyDescent="0.2">
      <c r="A1045">
        <v>30</v>
      </c>
      <c r="B1045" t="s">
        <v>151</v>
      </c>
      <c r="C1045" t="s">
        <v>152</v>
      </c>
      <c r="D1045" t="s">
        <v>153</v>
      </c>
      <c r="E1045" t="s">
        <v>154</v>
      </c>
      <c r="F1045" t="s">
        <v>155</v>
      </c>
      <c r="G1045" t="s">
        <v>156</v>
      </c>
      <c r="H1045" t="s">
        <v>181</v>
      </c>
      <c r="I1045" t="s">
        <v>167</v>
      </c>
      <c r="J1045" t="s">
        <v>182</v>
      </c>
      <c r="K1045" t="s">
        <v>160</v>
      </c>
      <c r="L1045">
        <v>1</v>
      </c>
      <c r="M1045" t="s">
        <v>174</v>
      </c>
      <c r="N1045" t="s">
        <v>162</v>
      </c>
      <c r="O1045" t="s">
        <v>210</v>
      </c>
      <c r="P1045" t="s">
        <v>210</v>
      </c>
      <c r="Q1045">
        <v>2025</v>
      </c>
      <c r="R1045">
        <v>3</v>
      </c>
      <c r="S1045" t="b">
        <v>0</v>
      </c>
      <c r="T1045">
        <v>117142</v>
      </c>
    </row>
    <row r="1046" spans="1:20" x14ac:dyDescent="0.2">
      <c r="A1046">
        <v>31</v>
      </c>
      <c r="B1046" t="s">
        <v>151</v>
      </c>
      <c r="C1046" t="s">
        <v>152</v>
      </c>
      <c r="D1046" t="s">
        <v>153</v>
      </c>
      <c r="E1046" t="s">
        <v>154</v>
      </c>
      <c r="F1046" t="s">
        <v>155</v>
      </c>
      <c r="G1046" t="s">
        <v>156</v>
      </c>
      <c r="H1046" t="s">
        <v>181</v>
      </c>
      <c r="I1046" t="s">
        <v>168</v>
      </c>
      <c r="J1046" t="s">
        <v>182</v>
      </c>
      <c r="K1046" t="s">
        <v>160</v>
      </c>
      <c r="L1046">
        <v>1</v>
      </c>
      <c r="M1046" t="s">
        <v>174</v>
      </c>
      <c r="N1046" t="s">
        <v>162</v>
      </c>
      <c r="O1046" t="s">
        <v>210</v>
      </c>
      <c r="P1046" t="s">
        <v>210</v>
      </c>
      <c r="Q1046">
        <v>2025</v>
      </c>
      <c r="R1046">
        <v>3</v>
      </c>
      <c r="S1046" t="b">
        <v>0</v>
      </c>
      <c r="T1046">
        <v>11252</v>
      </c>
    </row>
    <row r="1047" spans="1:20" x14ac:dyDescent="0.2">
      <c r="A1047">
        <v>32</v>
      </c>
      <c r="B1047" t="s">
        <v>151</v>
      </c>
      <c r="C1047" t="s">
        <v>152</v>
      </c>
      <c r="D1047" t="s">
        <v>153</v>
      </c>
      <c r="E1047" t="s">
        <v>154</v>
      </c>
      <c r="F1047" t="s">
        <v>155</v>
      </c>
      <c r="G1047" t="s">
        <v>156</v>
      </c>
      <c r="H1047" t="s">
        <v>183</v>
      </c>
      <c r="I1047" t="s">
        <v>169</v>
      </c>
      <c r="J1047" t="s">
        <v>182</v>
      </c>
      <c r="K1047" t="s">
        <v>160</v>
      </c>
      <c r="L1047">
        <v>1</v>
      </c>
      <c r="M1047" t="s">
        <v>174</v>
      </c>
      <c r="N1047" t="s">
        <v>162</v>
      </c>
      <c r="O1047" t="s">
        <v>210</v>
      </c>
      <c r="P1047" t="s">
        <v>210</v>
      </c>
      <c r="Q1047">
        <v>2025</v>
      </c>
      <c r="R1047">
        <v>3</v>
      </c>
      <c r="S1047" t="b">
        <v>0</v>
      </c>
      <c r="T1047">
        <v>179761</v>
      </c>
    </row>
    <row r="1048" spans="1:20" x14ac:dyDescent="0.2">
      <c r="A1048">
        <v>33</v>
      </c>
      <c r="B1048" t="s">
        <v>151</v>
      </c>
      <c r="C1048" t="s">
        <v>152</v>
      </c>
      <c r="D1048" t="s">
        <v>153</v>
      </c>
      <c r="E1048" t="s">
        <v>154</v>
      </c>
      <c r="F1048" t="s">
        <v>155</v>
      </c>
      <c r="G1048" t="s">
        <v>156</v>
      </c>
      <c r="H1048" t="s">
        <v>184</v>
      </c>
      <c r="I1048" t="s">
        <v>158</v>
      </c>
      <c r="J1048" t="s">
        <v>185</v>
      </c>
      <c r="K1048" t="s">
        <v>160</v>
      </c>
      <c r="L1048">
        <v>1</v>
      </c>
      <c r="M1048" t="s">
        <v>174</v>
      </c>
      <c r="N1048" t="s">
        <v>162</v>
      </c>
      <c r="O1048" t="s">
        <v>210</v>
      </c>
      <c r="P1048" t="s">
        <v>210</v>
      </c>
      <c r="Q1048">
        <v>2025</v>
      </c>
      <c r="R1048">
        <v>3</v>
      </c>
      <c r="S1048" t="b">
        <v>0</v>
      </c>
      <c r="T1048">
        <v>350723</v>
      </c>
    </row>
    <row r="1049" spans="1:20" x14ac:dyDescent="0.2">
      <c r="A1049">
        <v>34</v>
      </c>
      <c r="B1049" t="s">
        <v>151</v>
      </c>
      <c r="C1049" t="s">
        <v>152</v>
      </c>
      <c r="D1049" t="s">
        <v>153</v>
      </c>
      <c r="E1049" t="s">
        <v>154</v>
      </c>
      <c r="F1049" t="s">
        <v>155</v>
      </c>
      <c r="G1049" t="s">
        <v>156</v>
      </c>
      <c r="H1049" t="s">
        <v>184</v>
      </c>
      <c r="I1049" t="s">
        <v>165</v>
      </c>
      <c r="J1049" t="s">
        <v>185</v>
      </c>
      <c r="K1049" t="s">
        <v>160</v>
      </c>
      <c r="L1049">
        <v>1</v>
      </c>
      <c r="M1049" t="s">
        <v>174</v>
      </c>
      <c r="N1049" t="s">
        <v>162</v>
      </c>
      <c r="O1049" t="s">
        <v>210</v>
      </c>
      <c r="P1049" t="s">
        <v>210</v>
      </c>
      <c r="Q1049">
        <v>2025</v>
      </c>
      <c r="R1049">
        <v>3</v>
      </c>
      <c r="S1049" t="b">
        <v>0</v>
      </c>
      <c r="T1049">
        <v>262438</v>
      </c>
    </row>
    <row r="1050" spans="1:20" x14ac:dyDescent="0.2">
      <c r="A1050">
        <v>35</v>
      </c>
      <c r="B1050" t="s">
        <v>151</v>
      </c>
      <c r="C1050" t="s">
        <v>152</v>
      </c>
      <c r="D1050" t="s">
        <v>153</v>
      </c>
      <c r="E1050" t="s">
        <v>154</v>
      </c>
      <c r="F1050" t="s">
        <v>155</v>
      </c>
      <c r="G1050" t="s">
        <v>156</v>
      </c>
      <c r="H1050" t="s">
        <v>184</v>
      </c>
      <c r="I1050" t="s">
        <v>166</v>
      </c>
      <c r="J1050" t="s">
        <v>185</v>
      </c>
      <c r="K1050" t="s">
        <v>160</v>
      </c>
      <c r="L1050">
        <v>1</v>
      </c>
      <c r="M1050" t="s">
        <v>174</v>
      </c>
      <c r="N1050" t="s">
        <v>162</v>
      </c>
      <c r="O1050" t="s">
        <v>210</v>
      </c>
      <c r="P1050" t="s">
        <v>210</v>
      </c>
      <c r="Q1050">
        <v>2025</v>
      </c>
      <c r="R1050">
        <v>3</v>
      </c>
      <c r="S1050" t="b">
        <v>0</v>
      </c>
      <c r="T1050">
        <v>814782</v>
      </c>
    </row>
    <row r="1051" spans="1:20" x14ac:dyDescent="0.2">
      <c r="A1051">
        <v>36</v>
      </c>
      <c r="B1051" t="s">
        <v>151</v>
      </c>
      <c r="C1051" t="s">
        <v>152</v>
      </c>
      <c r="D1051" t="s">
        <v>153</v>
      </c>
      <c r="E1051" t="s">
        <v>154</v>
      </c>
      <c r="F1051" t="s">
        <v>155</v>
      </c>
      <c r="G1051" t="s">
        <v>156</v>
      </c>
      <c r="H1051" t="s">
        <v>184</v>
      </c>
      <c r="I1051" t="s">
        <v>167</v>
      </c>
      <c r="J1051" t="s">
        <v>185</v>
      </c>
      <c r="K1051" t="s">
        <v>160</v>
      </c>
      <c r="L1051">
        <v>1</v>
      </c>
      <c r="M1051" t="s">
        <v>174</v>
      </c>
      <c r="N1051" t="s">
        <v>162</v>
      </c>
      <c r="O1051" t="s">
        <v>210</v>
      </c>
      <c r="P1051" t="s">
        <v>210</v>
      </c>
      <c r="Q1051">
        <v>2025</v>
      </c>
      <c r="R1051">
        <v>3</v>
      </c>
      <c r="S1051" t="b">
        <v>0</v>
      </c>
      <c r="T1051">
        <v>434400</v>
      </c>
    </row>
    <row r="1052" spans="1:20" x14ac:dyDescent="0.2">
      <c r="A1052">
        <v>37</v>
      </c>
      <c r="B1052" t="s">
        <v>151</v>
      </c>
      <c r="C1052" t="s">
        <v>152</v>
      </c>
      <c r="D1052" t="s">
        <v>153</v>
      </c>
      <c r="E1052" t="s">
        <v>154</v>
      </c>
      <c r="F1052" t="s">
        <v>155</v>
      </c>
      <c r="G1052" t="s">
        <v>156</v>
      </c>
      <c r="H1052" t="s">
        <v>184</v>
      </c>
      <c r="I1052" t="s">
        <v>168</v>
      </c>
      <c r="J1052" t="s">
        <v>185</v>
      </c>
      <c r="K1052" t="s">
        <v>160</v>
      </c>
      <c r="L1052">
        <v>1</v>
      </c>
      <c r="M1052" t="s">
        <v>174</v>
      </c>
      <c r="N1052" t="s">
        <v>162</v>
      </c>
      <c r="O1052" t="s">
        <v>210</v>
      </c>
      <c r="P1052" t="s">
        <v>210</v>
      </c>
      <c r="Q1052">
        <v>2025</v>
      </c>
      <c r="R1052">
        <v>3</v>
      </c>
      <c r="S1052" t="b">
        <v>0</v>
      </c>
      <c r="T1052">
        <v>98291</v>
      </c>
    </row>
    <row r="1053" spans="1:20" x14ac:dyDescent="0.2">
      <c r="A1053">
        <v>38</v>
      </c>
      <c r="B1053" t="s">
        <v>151</v>
      </c>
      <c r="C1053" t="s">
        <v>152</v>
      </c>
      <c r="D1053" t="s">
        <v>153</v>
      </c>
      <c r="E1053" t="s">
        <v>154</v>
      </c>
      <c r="F1053" t="s">
        <v>155</v>
      </c>
      <c r="G1053" t="s">
        <v>156</v>
      </c>
      <c r="H1053" t="s">
        <v>186</v>
      </c>
      <c r="I1053" t="s">
        <v>169</v>
      </c>
      <c r="J1053" t="s">
        <v>185</v>
      </c>
      <c r="K1053" t="s">
        <v>160</v>
      </c>
      <c r="L1053">
        <v>1</v>
      </c>
      <c r="M1053" t="s">
        <v>174</v>
      </c>
      <c r="N1053" t="s">
        <v>162</v>
      </c>
      <c r="O1053" t="s">
        <v>210</v>
      </c>
      <c r="P1053" t="s">
        <v>210</v>
      </c>
      <c r="Q1053">
        <v>2025</v>
      </c>
      <c r="R1053">
        <v>3</v>
      </c>
      <c r="S1053" t="b">
        <v>0</v>
      </c>
      <c r="T1053">
        <v>1547421</v>
      </c>
    </row>
    <row r="1054" spans="1:20" x14ac:dyDescent="0.2">
      <c r="A1054">
        <v>39</v>
      </c>
      <c r="B1054" t="s">
        <v>151</v>
      </c>
      <c r="C1054" t="s">
        <v>152</v>
      </c>
      <c r="D1054" t="s">
        <v>153</v>
      </c>
      <c r="E1054" t="s">
        <v>154</v>
      </c>
      <c r="F1054" t="s">
        <v>155</v>
      </c>
      <c r="G1054" t="s">
        <v>156</v>
      </c>
      <c r="H1054" t="s">
        <v>187</v>
      </c>
      <c r="I1054" t="s">
        <v>158</v>
      </c>
      <c r="J1054" t="s">
        <v>188</v>
      </c>
      <c r="K1054" t="s">
        <v>160</v>
      </c>
      <c r="L1054">
        <v>1</v>
      </c>
      <c r="M1054" t="s">
        <v>189</v>
      </c>
      <c r="N1054" t="s">
        <v>162</v>
      </c>
      <c r="O1054" t="s">
        <v>210</v>
      </c>
      <c r="P1054" t="s">
        <v>210</v>
      </c>
      <c r="Q1054">
        <v>2025</v>
      </c>
      <c r="R1054">
        <v>3</v>
      </c>
      <c r="S1054" t="b">
        <v>0</v>
      </c>
      <c r="T1054">
        <v>20693766</v>
      </c>
    </row>
    <row r="1055" spans="1:20" x14ac:dyDescent="0.2">
      <c r="A1055">
        <v>40</v>
      </c>
      <c r="B1055" t="s">
        <v>151</v>
      </c>
      <c r="C1055" t="s">
        <v>152</v>
      </c>
      <c r="D1055" t="s">
        <v>153</v>
      </c>
      <c r="E1055" t="s">
        <v>154</v>
      </c>
      <c r="F1055" t="s">
        <v>155</v>
      </c>
      <c r="G1055" t="s">
        <v>156</v>
      </c>
      <c r="H1055" t="s">
        <v>187</v>
      </c>
      <c r="I1055" t="s">
        <v>165</v>
      </c>
      <c r="J1055" t="s">
        <v>188</v>
      </c>
      <c r="K1055" t="s">
        <v>160</v>
      </c>
      <c r="L1055">
        <v>1</v>
      </c>
      <c r="M1055" t="s">
        <v>189</v>
      </c>
      <c r="N1055" t="s">
        <v>162</v>
      </c>
      <c r="O1055" t="s">
        <v>210</v>
      </c>
      <c r="P1055" t="s">
        <v>210</v>
      </c>
      <c r="Q1055">
        <v>2025</v>
      </c>
      <c r="R1055">
        <v>3</v>
      </c>
      <c r="S1055" t="b">
        <v>0</v>
      </c>
      <c r="T1055">
        <v>10235546</v>
      </c>
    </row>
    <row r="1056" spans="1:20" x14ac:dyDescent="0.2">
      <c r="A1056">
        <v>41</v>
      </c>
      <c r="B1056" t="s">
        <v>151</v>
      </c>
      <c r="C1056" t="s">
        <v>152</v>
      </c>
      <c r="D1056" t="s">
        <v>153</v>
      </c>
      <c r="E1056" t="s">
        <v>154</v>
      </c>
      <c r="F1056" t="s">
        <v>155</v>
      </c>
      <c r="G1056" t="s">
        <v>156</v>
      </c>
      <c r="H1056" t="s">
        <v>187</v>
      </c>
      <c r="I1056" t="s">
        <v>166</v>
      </c>
      <c r="J1056" t="s">
        <v>188</v>
      </c>
      <c r="K1056" t="s">
        <v>160</v>
      </c>
      <c r="L1056">
        <v>1</v>
      </c>
      <c r="M1056" t="s">
        <v>189</v>
      </c>
      <c r="N1056" t="s">
        <v>162</v>
      </c>
      <c r="O1056" t="s">
        <v>210</v>
      </c>
      <c r="P1056" t="s">
        <v>210</v>
      </c>
      <c r="Q1056">
        <v>2025</v>
      </c>
      <c r="R1056">
        <v>3</v>
      </c>
      <c r="S1056" t="b">
        <v>0</v>
      </c>
      <c r="T1056">
        <v>24598848</v>
      </c>
    </row>
    <row r="1057" spans="1:20" x14ac:dyDescent="0.2">
      <c r="A1057">
        <v>42</v>
      </c>
      <c r="B1057" t="s">
        <v>151</v>
      </c>
      <c r="C1057" t="s">
        <v>152</v>
      </c>
      <c r="D1057" t="s">
        <v>153</v>
      </c>
      <c r="E1057" t="s">
        <v>154</v>
      </c>
      <c r="F1057" t="s">
        <v>155</v>
      </c>
      <c r="G1057" t="s">
        <v>156</v>
      </c>
      <c r="H1057" t="s">
        <v>187</v>
      </c>
      <c r="I1057" t="s">
        <v>167</v>
      </c>
      <c r="J1057" t="s">
        <v>188</v>
      </c>
      <c r="K1057" t="s">
        <v>160</v>
      </c>
      <c r="L1057">
        <v>1</v>
      </c>
      <c r="M1057" t="s">
        <v>189</v>
      </c>
      <c r="N1057" t="s">
        <v>162</v>
      </c>
      <c r="O1057" t="s">
        <v>210</v>
      </c>
      <c r="P1057" t="s">
        <v>210</v>
      </c>
      <c r="Q1057">
        <v>2025</v>
      </c>
      <c r="R1057">
        <v>3</v>
      </c>
      <c r="S1057" t="b">
        <v>0</v>
      </c>
      <c r="T1057">
        <v>11749648</v>
      </c>
    </row>
    <row r="1058" spans="1:20" x14ac:dyDescent="0.2">
      <c r="A1058">
        <v>43</v>
      </c>
      <c r="B1058" t="s">
        <v>151</v>
      </c>
      <c r="C1058" t="s">
        <v>152</v>
      </c>
      <c r="D1058" t="s">
        <v>153</v>
      </c>
      <c r="E1058" t="s">
        <v>154</v>
      </c>
      <c r="F1058" t="s">
        <v>155</v>
      </c>
      <c r="G1058" t="s">
        <v>156</v>
      </c>
      <c r="H1058" t="s">
        <v>187</v>
      </c>
      <c r="I1058" t="s">
        <v>168</v>
      </c>
      <c r="J1058" t="s">
        <v>188</v>
      </c>
      <c r="K1058" t="s">
        <v>160</v>
      </c>
      <c r="L1058">
        <v>1</v>
      </c>
      <c r="M1058" t="s">
        <v>189</v>
      </c>
      <c r="N1058" t="s">
        <v>162</v>
      </c>
      <c r="O1058" t="s">
        <v>210</v>
      </c>
      <c r="P1058" t="s">
        <v>210</v>
      </c>
      <c r="Q1058">
        <v>2025</v>
      </c>
      <c r="R1058">
        <v>3</v>
      </c>
      <c r="S1058" t="b">
        <v>0</v>
      </c>
      <c r="T1058">
        <v>3898170</v>
      </c>
    </row>
    <row r="1059" spans="1:20" x14ac:dyDescent="0.2">
      <c r="A1059">
        <v>44</v>
      </c>
      <c r="B1059" t="s">
        <v>151</v>
      </c>
      <c r="C1059" t="s">
        <v>152</v>
      </c>
      <c r="D1059" t="s">
        <v>153</v>
      </c>
      <c r="E1059" t="s">
        <v>154</v>
      </c>
      <c r="F1059" t="s">
        <v>155</v>
      </c>
      <c r="G1059" t="s">
        <v>156</v>
      </c>
      <c r="H1059" t="s">
        <v>190</v>
      </c>
      <c r="I1059" t="s">
        <v>169</v>
      </c>
      <c r="J1059" t="s">
        <v>188</v>
      </c>
      <c r="K1059" t="s">
        <v>160</v>
      </c>
      <c r="L1059">
        <v>1</v>
      </c>
      <c r="M1059" t="s">
        <v>189</v>
      </c>
      <c r="N1059" t="s">
        <v>162</v>
      </c>
      <c r="O1059" t="s">
        <v>210</v>
      </c>
      <c r="P1059" t="s">
        <v>210</v>
      </c>
      <c r="Q1059">
        <v>2025</v>
      </c>
      <c r="R1059">
        <v>3</v>
      </c>
      <c r="S1059" t="b">
        <v>0</v>
      </c>
      <c r="T1059">
        <v>52423877</v>
      </c>
    </row>
    <row r="1060" spans="1:20" x14ac:dyDescent="0.2">
      <c r="A1060">
        <v>45</v>
      </c>
      <c r="B1060" t="s">
        <v>151</v>
      </c>
      <c r="C1060" t="s">
        <v>152</v>
      </c>
      <c r="D1060" t="s">
        <v>153</v>
      </c>
      <c r="E1060" t="s">
        <v>154</v>
      </c>
      <c r="F1060" t="s">
        <v>155</v>
      </c>
      <c r="G1060" t="s">
        <v>156</v>
      </c>
      <c r="H1060" t="s">
        <v>191</v>
      </c>
      <c r="I1060" t="s">
        <v>158</v>
      </c>
      <c r="J1060" t="s">
        <v>192</v>
      </c>
      <c r="K1060" t="s">
        <v>160</v>
      </c>
      <c r="L1060">
        <v>1</v>
      </c>
      <c r="M1060" t="s">
        <v>189</v>
      </c>
      <c r="N1060" t="s">
        <v>162</v>
      </c>
      <c r="O1060" t="s">
        <v>210</v>
      </c>
      <c r="P1060" t="s">
        <v>210</v>
      </c>
      <c r="Q1060">
        <v>2025</v>
      </c>
      <c r="R1060">
        <v>3</v>
      </c>
      <c r="S1060" t="b">
        <v>0</v>
      </c>
      <c r="T1060">
        <v>0</v>
      </c>
    </row>
    <row r="1061" spans="1:20" x14ac:dyDescent="0.2">
      <c r="A1061">
        <v>46</v>
      </c>
      <c r="B1061" t="s">
        <v>151</v>
      </c>
      <c r="C1061" t="s">
        <v>152</v>
      </c>
      <c r="D1061" t="s">
        <v>153</v>
      </c>
      <c r="E1061" t="s">
        <v>154</v>
      </c>
      <c r="F1061" t="s">
        <v>155</v>
      </c>
      <c r="G1061" t="s">
        <v>156</v>
      </c>
      <c r="H1061" t="s">
        <v>191</v>
      </c>
      <c r="I1061" t="s">
        <v>165</v>
      </c>
      <c r="J1061" t="s">
        <v>192</v>
      </c>
      <c r="K1061" t="s">
        <v>160</v>
      </c>
      <c r="L1061">
        <v>1</v>
      </c>
      <c r="M1061" t="s">
        <v>189</v>
      </c>
      <c r="N1061" t="s">
        <v>162</v>
      </c>
      <c r="O1061" t="s">
        <v>210</v>
      </c>
      <c r="P1061" t="s">
        <v>210</v>
      </c>
      <c r="Q1061">
        <v>2025</v>
      </c>
      <c r="R1061">
        <v>3</v>
      </c>
      <c r="S1061" t="b">
        <v>0</v>
      </c>
      <c r="T1061">
        <v>352336</v>
      </c>
    </row>
    <row r="1062" spans="1:20" x14ac:dyDescent="0.2">
      <c r="A1062">
        <v>47</v>
      </c>
      <c r="B1062" t="s">
        <v>151</v>
      </c>
      <c r="C1062" t="s">
        <v>152</v>
      </c>
      <c r="D1062" t="s">
        <v>153</v>
      </c>
      <c r="E1062" t="s">
        <v>154</v>
      </c>
      <c r="F1062" t="s">
        <v>155</v>
      </c>
      <c r="G1062" t="s">
        <v>156</v>
      </c>
      <c r="H1062" t="s">
        <v>191</v>
      </c>
      <c r="I1062" t="s">
        <v>166</v>
      </c>
      <c r="J1062" t="s">
        <v>192</v>
      </c>
      <c r="K1062" t="s">
        <v>160</v>
      </c>
      <c r="L1062">
        <v>1</v>
      </c>
      <c r="M1062" t="s">
        <v>189</v>
      </c>
      <c r="N1062" t="s">
        <v>162</v>
      </c>
      <c r="O1062" t="s">
        <v>210</v>
      </c>
      <c r="P1062" t="s">
        <v>210</v>
      </c>
      <c r="Q1062">
        <v>2025</v>
      </c>
      <c r="R1062">
        <v>3</v>
      </c>
      <c r="S1062" t="b">
        <v>0</v>
      </c>
      <c r="T1062">
        <v>3777477</v>
      </c>
    </row>
    <row r="1063" spans="1:20" x14ac:dyDescent="0.2">
      <c r="A1063">
        <v>48</v>
      </c>
      <c r="B1063" t="s">
        <v>151</v>
      </c>
      <c r="C1063" t="s">
        <v>152</v>
      </c>
      <c r="D1063" t="s">
        <v>153</v>
      </c>
      <c r="E1063" t="s">
        <v>154</v>
      </c>
      <c r="F1063" t="s">
        <v>155</v>
      </c>
      <c r="G1063" t="s">
        <v>156</v>
      </c>
      <c r="H1063" t="s">
        <v>191</v>
      </c>
      <c r="I1063" t="s">
        <v>167</v>
      </c>
      <c r="J1063" t="s">
        <v>192</v>
      </c>
      <c r="K1063" t="s">
        <v>160</v>
      </c>
      <c r="L1063">
        <v>1</v>
      </c>
      <c r="M1063" t="s">
        <v>189</v>
      </c>
      <c r="N1063" t="s">
        <v>162</v>
      </c>
      <c r="O1063" t="s">
        <v>210</v>
      </c>
      <c r="P1063" t="s">
        <v>210</v>
      </c>
      <c r="Q1063">
        <v>2025</v>
      </c>
      <c r="R1063">
        <v>3</v>
      </c>
      <c r="S1063" t="b">
        <v>0</v>
      </c>
      <c r="T1063">
        <v>1498729</v>
      </c>
    </row>
    <row r="1064" spans="1:20" x14ac:dyDescent="0.2">
      <c r="A1064">
        <v>49</v>
      </c>
      <c r="B1064" t="s">
        <v>151</v>
      </c>
      <c r="C1064" t="s">
        <v>152</v>
      </c>
      <c r="D1064" t="s">
        <v>153</v>
      </c>
      <c r="E1064" t="s">
        <v>154</v>
      </c>
      <c r="F1064" t="s">
        <v>155</v>
      </c>
      <c r="G1064" t="s">
        <v>156</v>
      </c>
      <c r="H1064" t="s">
        <v>191</v>
      </c>
      <c r="I1064" t="s">
        <v>168</v>
      </c>
      <c r="J1064" t="s">
        <v>192</v>
      </c>
      <c r="K1064" t="s">
        <v>160</v>
      </c>
      <c r="L1064">
        <v>1</v>
      </c>
      <c r="M1064" t="s">
        <v>189</v>
      </c>
      <c r="N1064" t="s">
        <v>162</v>
      </c>
      <c r="O1064" t="s">
        <v>210</v>
      </c>
      <c r="P1064" t="s">
        <v>210</v>
      </c>
      <c r="Q1064">
        <v>2025</v>
      </c>
      <c r="R1064">
        <v>3</v>
      </c>
      <c r="S1064" t="b">
        <v>0</v>
      </c>
      <c r="T1064">
        <v>303119</v>
      </c>
    </row>
    <row r="1065" spans="1:20" x14ac:dyDescent="0.2">
      <c r="A1065">
        <v>50</v>
      </c>
      <c r="B1065" t="s">
        <v>151</v>
      </c>
      <c r="C1065" t="s">
        <v>152</v>
      </c>
      <c r="D1065" t="s">
        <v>153</v>
      </c>
      <c r="E1065" t="s">
        <v>154</v>
      </c>
      <c r="F1065" t="s">
        <v>155</v>
      </c>
      <c r="G1065" t="s">
        <v>156</v>
      </c>
      <c r="H1065" t="s">
        <v>193</v>
      </c>
      <c r="I1065" t="s">
        <v>169</v>
      </c>
      <c r="J1065" t="s">
        <v>192</v>
      </c>
      <c r="K1065" t="s">
        <v>160</v>
      </c>
      <c r="L1065">
        <v>1</v>
      </c>
      <c r="M1065" t="s">
        <v>189</v>
      </c>
      <c r="N1065" t="s">
        <v>162</v>
      </c>
      <c r="O1065" t="s">
        <v>210</v>
      </c>
      <c r="P1065" t="s">
        <v>210</v>
      </c>
      <c r="Q1065">
        <v>2025</v>
      </c>
      <c r="R1065">
        <v>3</v>
      </c>
      <c r="S1065" t="b">
        <v>0</v>
      </c>
      <c r="T1065">
        <v>8784335</v>
      </c>
    </row>
    <row r="1066" spans="1:20" x14ac:dyDescent="0.2">
      <c r="A1066">
        <v>51</v>
      </c>
      <c r="B1066" t="s">
        <v>151</v>
      </c>
      <c r="C1066" t="s">
        <v>152</v>
      </c>
      <c r="D1066" t="s">
        <v>153</v>
      </c>
      <c r="E1066" t="s">
        <v>154</v>
      </c>
      <c r="F1066" t="s">
        <v>155</v>
      </c>
      <c r="G1066" t="s">
        <v>156</v>
      </c>
      <c r="H1066" t="s">
        <v>194</v>
      </c>
      <c r="I1066" t="s">
        <v>158</v>
      </c>
      <c r="J1066" t="s">
        <v>195</v>
      </c>
      <c r="K1066" t="s">
        <v>160</v>
      </c>
      <c r="L1066">
        <v>1</v>
      </c>
      <c r="M1066" t="s">
        <v>189</v>
      </c>
      <c r="N1066" t="s">
        <v>162</v>
      </c>
      <c r="O1066" t="s">
        <v>210</v>
      </c>
      <c r="P1066" t="s">
        <v>210</v>
      </c>
      <c r="Q1066">
        <v>2025</v>
      </c>
      <c r="R1066">
        <v>3</v>
      </c>
      <c r="S1066" t="b">
        <v>0</v>
      </c>
      <c r="T1066">
        <v>2511988</v>
      </c>
    </row>
    <row r="1067" spans="1:20" x14ac:dyDescent="0.2">
      <c r="A1067">
        <v>52</v>
      </c>
      <c r="B1067" t="s">
        <v>151</v>
      </c>
      <c r="C1067" t="s">
        <v>152</v>
      </c>
      <c r="D1067" t="s">
        <v>153</v>
      </c>
      <c r="E1067" t="s">
        <v>154</v>
      </c>
      <c r="F1067" t="s">
        <v>155</v>
      </c>
      <c r="G1067" t="s">
        <v>156</v>
      </c>
      <c r="H1067" t="s">
        <v>194</v>
      </c>
      <c r="I1067" t="s">
        <v>165</v>
      </c>
      <c r="J1067" t="s">
        <v>195</v>
      </c>
      <c r="K1067" t="s">
        <v>160</v>
      </c>
      <c r="L1067">
        <v>1</v>
      </c>
      <c r="M1067" t="s">
        <v>189</v>
      </c>
      <c r="N1067" t="s">
        <v>162</v>
      </c>
      <c r="O1067" t="s">
        <v>210</v>
      </c>
      <c r="P1067" t="s">
        <v>210</v>
      </c>
      <c r="Q1067">
        <v>2025</v>
      </c>
      <c r="R1067">
        <v>3</v>
      </c>
      <c r="S1067" t="b">
        <v>0</v>
      </c>
      <c r="T1067">
        <v>1634569</v>
      </c>
    </row>
    <row r="1068" spans="1:20" x14ac:dyDescent="0.2">
      <c r="A1068">
        <v>53</v>
      </c>
      <c r="B1068" t="s">
        <v>151</v>
      </c>
      <c r="C1068" t="s">
        <v>152</v>
      </c>
      <c r="D1068" t="s">
        <v>153</v>
      </c>
      <c r="E1068" t="s">
        <v>154</v>
      </c>
      <c r="F1068" t="s">
        <v>155</v>
      </c>
      <c r="G1068" t="s">
        <v>156</v>
      </c>
      <c r="H1068" t="s">
        <v>194</v>
      </c>
      <c r="I1068" t="s">
        <v>166</v>
      </c>
      <c r="J1068" t="s">
        <v>195</v>
      </c>
      <c r="K1068" t="s">
        <v>160</v>
      </c>
      <c r="L1068">
        <v>1</v>
      </c>
      <c r="M1068" t="s">
        <v>189</v>
      </c>
      <c r="N1068" t="s">
        <v>162</v>
      </c>
      <c r="O1068" t="s">
        <v>210</v>
      </c>
      <c r="P1068" t="s">
        <v>210</v>
      </c>
      <c r="Q1068">
        <v>2025</v>
      </c>
      <c r="R1068">
        <v>3</v>
      </c>
      <c r="S1068" t="b">
        <v>0</v>
      </c>
      <c r="T1068">
        <v>2847971</v>
      </c>
    </row>
    <row r="1069" spans="1:20" x14ac:dyDescent="0.2">
      <c r="A1069">
        <v>54</v>
      </c>
      <c r="B1069" t="s">
        <v>151</v>
      </c>
      <c r="C1069" t="s">
        <v>152</v>
      </c>
      <c r="D1069" t="s">
        <v>153</v>
      </c>
      <c r="E1069" t="s">
        <v>154</v>
      </c>
      <c r="F1069" t="s">
        <v>155</v>
      </c>
      <c r="G1069" t="s">
        <v>156</v>
      </c>
      <c r="H1069" t="s">
        <v>194</v>
      </c>
      <c r="I1069" t="s">
        <v>167</v>
      </c>
      <c r="J1069" t="s">
        <v>195</v>
      </c>
      <c r="K1069" t="s">
        <v>160</v>
      </c>
      <c r="L1069">
        <v>1</v>
      </c>
      <c r="M1069" t="s">
        <v>189</v>
      </c>
      <c r="N1069" t="s">
        <v>162</v>
      </c>
      <c r="O1069" t="s">
        <v>210</v>
      </c>
      <c r="P1069" t="s">
        <v>210</v>
      </c>
      <c r="Q1069">
        <v>2025</v>
      </c>
      <c r="R1069">
        <v>3</v>
      </c>
      <c r="S1069" t="b">
        <v>0</v>
      </c>
      <c r="T1069">
        <v>1427214</v>
      </c>
    </row>
    <row r="1070" spans="1:20" x14ac:dyDescent="0.2">
      <c r="A1070">
        <v>55</v>
      </c>
      <c r="B1070" t="s">
        <v>151</v>
      </c>
      <c r="C1070" t="s">
        <v>152</v>
      </c>
      <c r="D1070" t="s">
        <v>153</v>
      </c>
      <c r="E1070" t="s">
        <v>154</v>
      </c>
      <c r="F1070" t="s">
        <v>155</v>
      </c>
      <c r="G1070" t="s">
        <v>156</v>
      </c>
      <c r="H1070" t="s">
        <v>194</v>
      </c>
      <c r="I1070" t="s">
        <v>168</v>
      </c>
      <c r="J1070" t="s">
        <v>195</v>
      </c>
      <c r="K1070" t="s">
        <v>160</v>
      </c>
      <c r="L1070">
        <v>1</v>
      </c>
      <c r="M1070" t="s">
        <v>189</v>
      </c>
      <c r="N1070" t="s">
        <v>162</v>
      </c>
      <c r="O1070" t="s">
        <v>210</v>
      </c>
      <c r="P1070" t="s">
        <v>210</v>
      </c>
      <c r="Q1070">
        <v>2025</v>
      </c>
      <c r="R1070">
        <v>3</v>
      </c>
      <c r="S1070" t="b">
        <v>0</v>
      </c>
      <c r="T1070">
        <v>485083</v>
      </c>
    </row>
    <row r="1071" spans="1:20" x14ac:dyDescent="0.2">
      <c r="A1071">
        <v>56</v>
      </c>
      <c r="B1071" t="s">
        <v>151</v>
      </c>
      <c r="C1071" t="s">
        <v>152</v>
      </c>
      <c r="D1071" t="s">
        <v>153</v>
      </c>
      <c r="E1071" t="s">
        <v>154</v>
      </c>
      <c r="F1071" t="s">
        <v>155</v>
      </c>
      <c r="G1071" t="s">
        <v>156</v>
      </c>
      <c r="H1071" t="s">
        <v>196</v>
      </c>
      <c r="I1071" t="s">
        <v>169</v>
      </c>
      <c r="J1071" t="s">
        <v>195</v>
      </c>
      <c r="K1071" t="s">
        <v>160</v>
      </c>
      <c r="L1071">
        <v>1</v>
      </c>
      <c r="M1071" t="s">
        <v>189</v>
      </c>
      <c r="N1071" t="s">
        <v>162</v>
      </c>
      <c r="O1071" t="s">
        <v>210</v>
      </c>
      <c r="P1071" t="s">
        <v>210</v>
      </c>
      <c r="Q1071">
        <v>2025</v>
      </c>
      <c r="R1071">
        <v>3</v>
      </c>
      <c r="S1071" t="b">
        <v>0</v>
      </c>
      <c r="T1071">
        <v>14978496</v>
      </c>
    </row>
    <row r="1072" spans="1:20" x14ac:dyDescent="0.2">
      <c r="A1072">
        <v>57</v>
      </c>
      <c r="B1072" t="s">
        <v>151</v>
      </c>
      <c r="C1072" t="s">
        <v>152</v>
      </c>
      <c r="D1072" t="s">
        <v>153</v>
      </c>
      <c r="E1072" t="s">
        <v>154</v>
      </c>
      <c r="F1072" t="s">
        <v>155</v>
      </c>
      <c r="G1072" t="s">
        <v>156</v>
      </c>
      <c r="H1072" t="s">
        <v>197</v>
      </c>
      <c r="I1072" t="s">
        <v>158</v>
      </c>
      <c r="J1072" t="s">
        <v>198</v>
      </c>
      <c r="K1072" t="s">
        <v>160</v>
      </c>
      <c r="L1072">
        <v>1</v>
      </c>
      <c r="M1072" t="s">
        <v>189</v>
      </c>
      <c r="N1072" t="s">
        <v>162</v>
      </c>
      <c r="O1072" t="s">
        <v>210</v>
      </c>
      <c r="P1072" t="s">
        <v>210</v>
      </c>
      <c r="Q1072">
        <v>2025</v>
      </c>
      <c r="R1072">
        <v>3</v>
      </c>
      <c r="S1072" t="b">
        <v>0</v>
      </c>
      <c r="T1072">
        <v>23205754</v>
      </c>
    </row>
    <row r="1073" spans="1:20" x14ac:dyDescent="0.2">
      <c r="A1073">
        <v>58</v>
      </c>
      <c r="B1073" t="s">
        <v>151</v>
      </c>
      <c r="C1073" t="s">
        <v>152</v>
      </c>
      <c r="D1073" t="s">
        <v>153</v>
      </c>
      <c r="E1073" t="s">
        <v>154</v>
      </c>
      <c r="F1073" t="s">
        <v>155</v>
      </c>
      <c r="G1073" t="s">
        <v>156</v>
      </c>
      <c r="H1073" t="s">
        <v>197</v>
      </c>
      <c r="I1073" t="s">
        <v>165</v>
      </c>
      <c r="J1073" t="s">
        <v>198</v>
      </c>
      <c r="K1073" t="s">
        <v>160</v>
      </c>
      <c r="L1073">
        <v>1</v>
      </c>
      <c r="M1073" t="s">
        <v>189</v>
      </c>
      <c r="N1073" t="s">
        <v>162</v>
      </c>
      <c r="O1073" t="s">
        <v>210</v>
      </c>
      <c r="P1073" t="s">
        <v>210</v>
      </c>
      <c r="Q1073">
        <v>2025</v>
      </c>
      <c r="R1073">
        <v>3</v>
      </c>
      <c r="S1073" t="b">
        <v>0</v>
      </c>
      <c r="T1073">
        <v>12222452</v>
      </c>
    </row>
    <row r="1074" spans="1:20" x14ac:dyDescent="0.2">
      <c r="A1074">
        <v>59</v>
      </c>
      <c r="B1074" t="s">
        <v>151</v>
      </c>
      <c r="C1074" t="s">
        <v>152</v>
      </c>
      <c r="D1074" t="s">
        <v>153</v>
      </c>
      <c r="E1074" t="s">
        <v>154</v>
      </c>
      <c r="F1074" t="s">
        <v>155</v>
      </c>
      <c r="G1074" t="s">
        <v>156</v>
      </c>
      <c r="H1074" t="s">
        <v>197</v>
      </c>
      <c r="I1074" t="s">
        <v>166</v>
      </c>
      <c r="J1074" t="s">
        <v>198</v>
      </c>
      <c r="K1074" t="s">
        <v>160</v>
      </c>
      <c r="L1074">
        <v>1</v>
      </c>
      <c r="M1074" t="s">
        <v>189</v>
      </c>
      <c r="N1074" t="s">
        <v>162</v>
      </c>
      <c r="O1074" t="s">
        <v>210</v>
      </c>
      <c r="P1074" t="s">
        <v>210</v>
      </c>
      <c r="Q1074">
        <v>2025</v>
      </c>
      <c r="R1074">
        <v>3</v>
      </c>
      <c r="S1074" t="b">
        <v>0</v>
      </c>
      <c r="T1074">
        <v>31224295</v>
      </c>
    </row>
    <row r="1075" spans="1:20" x14ac:dyDescent="0.2">
      <c r="A1075">
        <v>60</v>
      </c>
      <c r="B1075" t="s">
        <v>151</v>
      </c>
      <c r="C1075" t="s">
        <v>152</v>
      </c>
      <c r="D1075" t="s">
        <v>153</v>
      </c>
      <c r="E1075" t="s">
        <v>154</v>
      </c>
      <c r="F1075" t="s">
        <v>155</v>
      </c>
      <c r="G1075" t="s">
        <v>156</v>
      </c>
      <c r="H1075" t="s">
        <v>197</v>
      </c>
      <c r="I1075" t="s">
        <v>167</v>
      </c>
      <c r="J1075" t="s">
        <v>198</v>
      </c>
      <c r="K1075" t="s">
        <v>160</v>
      </c>
      <c r="L1075">
        <v>1</v>
      </c>
      <c r="M1075" t="s">
        <v>189</v>
      </c>
      <c r="N1075" t="s">
        <v>162</v>
      </c>
      <c r="O1075" t="s">
        <v>210</v>
      </c>
      <c r="P1075" t="s">
        <v>210</v>
      </c>
      <c r="Q1075">
        <v>2025</v>
      </c>
      <c r="R1075">
        <v>3</v>
      </c>
      <c r="S1075" t="b">
        <v>0</v>
      </c>
      <c r="T1075">
        <v>14675590</v>
      </c>
    </row>
    <row r="1076" spans="1:20" x14ac:dyDescent="0.2">
      <c r="A1076">
        <v>61</v>
      </c>
      <c r="B1076" t="s">
        <v>151</v>
      </c>
      <c r="C1076" t="s">
        <v>152</v>
      </c>
      <c r="D1076" t="s">
        <v>153</v>
      </c>
      <c r="E1076" t="s">
        <v>154</v>
      </c>
      <c r="F1076" t="s">
        <v>155</v>
      </c>
      <c r="G1076" t="s">
        <v>156</v>
      </c>
      <c r="H1076" t="s">
        <v>197</v>
      </c>
      <c r="I1076" t="s">
        <v>168</v>
      </c>
      <c r="J1076" t="s">
        <v>198</v>
      </c>
      <c r="K1076" t="s">
        <v>160</v>
      </c>
      <c r="L1076">
        <v>1</v>
      </c>
      <c r="M1076" t="s">
        <v>189</v>
      </c>
      <c r="N1076" t="s">
        <v>162</v>
      </c>
      <c r="O1076" t="s">
        <v>210</v>
      </c>
      <c r="P1076" t="s">
        <v>210</v>
      </c>
      <c r="Q1076">
        <v>2025</v>
      </c>
      <c r="R1076">
        <v>3</v>
      </c>
      <c r="S1076" t="b">
        <v>0</v>
      </c>
      <c r="T1076">
        <v>4686372</v>
      </c>
    </row>
    <row r="1077" spans="1:20" x14ac:dyDescent="0.2">
      <c r="A1077">
        <v>62</v>
      </c>
      <c r="B1077" t="s">
        <v>151</v>
      </c>
      <c r="C1077" t="s">
        <v>152</v>
      </c>
      <c r="D1077" t="s">
        <v>153</v>
      </c>
      <c r="E1077" t="s">
        <v>154</v>
      </c>
      <c r="F1077" t="s">
        <v>155</v>
      </c>
      <c r="G1077" t="s">
        <v>156</v>
      </c>
      <c r="H1077" t="s">
        <v>197</v>
      </c>
      <c r="I1077" t="s">
        <v>169</v>
      </c>
      <c r="J1077" t="s">
        <v>198</v>
      </c>
      <c r="K1077" t="s">
        <v>160</v>
      </c>
      <c r="L1077">
        <v>1</v>
      </c>
      <c r="M1077" t="s">
        <v>189</v>
      </c>
      <c r="N1077" t="s">
        <v>162</v>
      </c>
      <c r="O1077" t="s">
        <v>210</v>
      </c>
      <c r="P1077" t="s">
        <v>210</v>
      </c>
      <c r="Q1077">
        <v>2025</v>
      </c>
      <c r="R1077">
        <v>3</v>
      </c>
      <c r="S1077" t="b">
        <v>0</v>
      </c>
      <c r="T1077">
        <v>76186708</v>
      </c>
    </row>
    <row r="1078" spans="1:20" x14ac:dyDescent="0.2">
      <c r="A1078">
        <v>63</v>
      </c>
      <c r="B1078" t="s">
        <v>151</v>
      </c>
      <c r="C1078" t="s">
        <v>152</v>
      </c>
      <c r="D1078" t="s">
        <v>153</v>
      </c>
      <c r="E1078" t="s">
        <v>154</v>
      </c>
      <c r="F1078" t="s">
        <v>155</v>
      </c>
      <c r="G1078" t="s">
        <v>156</v>
      </c>
      <c r="H1078" t="s">
        <v>201</v>
      </c>
      <c r="I1078" t="s">
        <v>169</v>
      </c>
      <c r="J1078" t="s">
        <v>202</v>
      </c>
      <c r="K1078" t="s">
        <v>160</v>
      </c>
      <c r="L1078">
        <v>1</v>
      </c>
      <c r="M1078" t="s">
        <v>203</v>
      </c>
      <c r="N1078" t="s">
        <v>162</v>
      </c>
      <c r="O1078" t="s">
        <v>210</v>
      </c>
      <c r="P1078" t="s">
        <v>210</v>
      </c>
      <c r="Q1078">
        <v>2025</v>
      </c>
      <c r="R1078">
        <v>3</v>
      </c>
      <c r="S1078" t="b">
        <v>0</v>
      </c>
      <c r="T1078">
        <v>9974796</v>
      </c>
    </row>
    <row r="1079" spans="1:20" x14ac:dyDescent="0.2">
      <c r="A1079">
        <v>64</v>
      </c>
      <c r="B1079" t="s">
        <v>151</v>
      </c>
      <c r="C1079" t="s">
        <v>152</v>
      </c>
      <c r="D1079" t="s">
        <v>153</v>
      </c>
      <c r="E1079" t="s">
        <v>154</v>
      </c>
      <c r="F1079" t="s">
        <v>155</v>
      </c>
      <c r="G1079" t="s">
        <v>156</v>
      </c>
      <c r="H1079" t="s">
        <v>204</v>
      </c>
      <c r="I1079" t="s">
        <v>169</v>
      </c>
      <c r="J1079" t="s">
        <v>205</v>
      </c>
      <c r="K1079" t="s">
        <v>160</v>
      </c>
      <c r="L1079">
        <v>1</v>
      </c>
      <c r="M1079" t="s">
        <v>203</v>
      </c>
      <c r="N1079" t="s">
        <v>162</v>
      </c>
      <c r="O1079" t="s">
        <v>210</v>
      </c>
      <c r="P1079" t="s">
        <v>210</v>
      </c>
      <c r="Q1079">
        <v>2025</v>
      </c>
      <c r="R1079">
        <v>3</v>
      </c>
      <c r="S1079" t="b">
        <v>0</v>
      </c>
      <c r="T1079">
        <v>652432</v>
      </c>
    </row>
    <row r="1080" spans="1:20" x14ac:dyDescent="0.2">
      <c r="A1080">
        <v>65</v>
      </c>
      <c r="B1080" t="s">
        <v>151</v>
      </c>
      <c r="C1080" t="s">
        <v>152</v>
      </c>
      <c r="D1080" t="s">
        <v>153</v>
      </c>
      <c r="E1080" t="s">
        <v>154</v>
      </c>
      <c r="F1080" t="s">
        <v>155</v>
      </c>
      <c r="G1080" t="s">
        <v>156</v>
      </c>
      <c r="H1080" t="s">
        <v>206</v>
      </c>
      <c r="I1080" t="s">
        <v>169</v>
      </c>
      <c r="J1080" t="s">
        <v>207</v>
      </c>
      <c r="K1080" t="s">
        <v>160</v>
      </c>
      <c r="L1080">
        <v>1</v>
      </c>
      <c r="M1080" t="s">
        <v>208</v>
      </c>
      <c r="N1080" t="s">
        <v>209</v>
      </c>
      <c r="O1080" t="s">
        <v>210</v>
      </c>
      <c r="P1080" t="s">
        <v>210</v>
      </c>
      <c r="Q1080">
        <v>2025</v>
      </c>
      <c r="R1080">
        <v>3</v>
      </c>
      <c r="S1080" t="b">
        <v>0</v>
      </c>
      <c r="T1080">
        <v>100975</v>
      </c>
    </row>
    <row r="1081" spans="1:20" x14ac:dyDescent="0.2">
      <c r="A1081">
        <v>1</v>
      </c>
      <c r="B1081" t="s">
        <v>151</v>
      </c>
      <c r="C1081" t="s">
        <v>152</v>
      </c>
      <c r="D1081" t="s">
        <v>153</v>
      </c>
      <c r="E1081" t="s">
        <v>154</v>
      </c>
      <c r="F1081" t="s">
        <v>155</v>
      </c>
      <c r="G1081" t="s">
        <v>156</v>
      </c>
      <c r="H1081" t="s">
        <v>157</v>
      </c>
      <c r="I1081" t="s">
        <v>158</v>
      </c>
      <c r="J1081" t="s">
        <v>159</v>
      </c>
      <c r="K1081" t="s">
        <v>160</v>
      </c>
      <c r="L1081">
        <v>1</v>
      </c>
      <c r="M1081" t="s">
        <v>161</v>
      </c>
      <c r="N1081" t="s">
        <v>162</v>
      </c>
      <c r="O1081" t="s">
        <v>211</v>
      </c>
      <c r="P1081" t="s">
        <v>212</v>
      </c>
      <c r="Q1081">
        <v>2025</v>
      </c>
      <c r="R1081">
        <v>3</v>
      </c>
      <c r="S1081" t="b">
        <v>0</v>
      </c>
      <c r="T1081">
        <v>877</v>
      </c>
    </row>
    <row r="1082" spans="1:20" x14ac:dyDescent="0.2">
      <c r="A1082">
        <v>2</v>
      </c>
      <c r="B1082" t="s">
        <v>151</v>
      </c>
      <c r="C1082" t="s">
        <v>152</v>
      </c>
      <c r="D1082" t="s">
        <v>153</v>
      </c>
      <c r="E1082" t="s">
        <v>154</v>
      </c>
      <c r="F1082" t="s">
        <v>155</v>
      </c>
      <c r="G1082" t="s">
        <v>156</v>
      </c>
      <c r="H1082" t="s">
        <v>157</v>
      </c>
      <c r="I1082" t="s">
        <v>165</v>
      </c>
      <c r="J1082" t="s">
        <v>159</v>
      </c>
      <c r="K1082" t="s">
        <v>160</v>
      </c>
      <c r="L1082">
        <v>1</v>
      </c>
      <c r="M1082" t="s">
        <v>161</v>
      </c>
      <c r="N1082" t="s">
        <v>162</v>
      </c>
      <c r="O1082" t="s">
        <v>211</v>
      </c>
      <c r="P1082" t="s">
        <v>212</v>
      </c>
      <c r="Q1082">
        <v>2025</v>
      </c>
      <c r="R1082">
        <v>3</v>
      </c>
      <c r="S1082" t="b">
        <v>0</v>
      </c>
      <c r="T1082">
        <v>1737</v>
      </c>
    </row>
    <row r="1083" spans="1:20" x14ac:dyDescent="0.2">
      <c r="A1083">
        <v>3</v>
      </c>
      <c r="B1083" t="s">
        <v>151</v>
      </c>
      <c r="C1083" t="s">
        <v>152</v>
      </c>
      <c r="D1083" t="s">
        <v>153</v>
      </c>
      <c r="E1083" t="s">
        <v>154</v>
      </c>
      <c r="F1083" t="s">
        <v>155</v>
      </c>
      <c r="G1083" t="s">
        <v>156</v>
      </c>
      <c r="H1083" t="s">
        <v>157</v>
      </c>
      <c r="I1083" t="s">
        <v>166</v>
      </c>
      <c r="J1083" t="s">
        <v>159</v>
      </c>
      <c r="K1083" t="s">
        <v>160</v>
      </c>
      <c r="L1083">
        <v>1</v>
      </c>
      <c r="M1083" t="s">
        <v>161</v>
      </c>
      <c r="N1083" t="s">
        <v>162</v>
      </c>
      <c r="O1083" t="s">
        <v>211</v>
      </c>
      <c r="P1083" t="s">
        <v>212</v>
      </c>
      <c r="Q1083">
        <v>2025</v>
      </c>
      <c r="R1083">
        <v>3</v>
      </c>
      <c r="S1083" t="b">
        <v>0</v>
      </c>
      <c r="T1083">
        <v>5063</v>
      </c>
    </row>
    <row r="1084" spans="1:20" x14ac:dyDescent="0.2">
      <c r="A1084">
        <v>4</v>
      </c>
      <c r="B1084" t="s">
        <v>151</v>
      </c>
      <c r="C1084" t="s">
        <v>152</v>
      </c>
      <c r="D1084" t="s">
        <v>153</v>
      </c>
      <c r="E1084" t="s">
        <v>154</v>
      </c>
      <c r="F1084" t="s">
        <v>155</v>
      </c>
      <c r="G1084" t="s">
        <v>156</v>
      </c>
      <c r="H1084" t="s">
        <v>157</v>
      </c>
      <c r="I1084" t="s">
        <v>167</v>
      </c>
      <c r="J1084" t="s">
        <v>159</v>
      </c>
      <c r="K1084" t="s">
        <v>160</v>
      </c>
      <c r="L1084">
        <v>1</v>
      </c>
      <c r="M1084" t="s">
        <v>161</v>
      </c>
      <c r="N1084" t="s">
        <v>162</v>
      </c>
      <c r="O1084" t="s">
        <v>211</v>
      </c>
      <c r="P1084" t="s">
        <v>212</v>
      </c>
      <c r="Q1084">
        <v>2025</v>
      </c>
      <c r="R1084">
        <v>3</v>
      </c>
      <c r="S1084" t="b">
        <v>0</v>
      </c>
      <c r="T1084">
        <v>2743</v>
      </c>
    </row>
    <row r="1085" spans="1:20" x14ac:dyDescent="0.2">
      <c r="A1085">
        <v>5</v>
      </c>
      <c r="B1085" t="s">
        <v>151</v>
      </c>
      <c r="C1085" t="s">
        <v>152</v>
      </c>
      <c r="D1085" t="s">
        <v>153</v>
      </c>
      <c r="E1085" t="s">
        <v>154</v>
      </c>
      <c r="F1085" t="s">
        <v>155</v>
      </c>
      <c r="G1085" t="s">
        <v>156</v>
      </c>
      <c r="H1085" t="s">
        <v>157</v>
      </c>
      <c r="I1085" t="s">
        <v>168</v>
      </c>
      <c r="J1085" t="s">
        <v>159</v>
      </c>
      <c r="K1085" t="s">
        <v>160</v>
      </c>
      <c r="L1085">
        <v>1</v>
      </c>
      <c r="M1085" t="s">
        <v>161</v>
      </c>
      <c r="N1085" t="s">
        <v>162</v>
      </c>
      <c r="O1085" t="s">
        <v>211</v>
      </c>
      <c r="P1085" t="s">
        <v>212</v>
      </c>
      <c r="Q1085">
        <v>2025</v>
      </c>
      <c r="R1085">
        <v>3</v>
      </c>
      <c r="S1085" t="b">
        <v>0</v>
      </c>
      <c r="T1085">
        <v>870</v>
      </c>
    </row>
    <row r="1086" spans="1:20" x14ac:dyDescent="0.2">
      <c r="A1086">
        <v>6</v>
      </c>
      <c r="B1086" t="s">
        <v>151</v>
      </c>
      <c r="C1086" t="s">
        <v>152</v>
      </c>
      <c r="D1086" t="s">
        <v>153</v>
      </c>
      <c r="E1086" t="s">
        <v>154</v>
      </c>
      <c r="F1086" t="s">
        <v>155</v>
      </c>
      <c r="G1086" t="s">
        <v>156</v>
      </c>
      <c r="H1086" t="s">
        <v>157</v>
      </c>
      <c r="I1086" t="s">
        <v>169</v>
      </c>
      <c r="J1086" t="s">
        <v>159</v>
      </c>
      <c r="K1086" t="s">
        <v>160</v>
      </c>
      <c r="L1086">
        <v>1</v>
      </c>
      <c r="M1086" t="s">
        <v>161</v>
      </c>
      <c r="N1086" t="s">
        <v>162</v>
      </c>
      <c r="O1086" t="s">
        <v>211</v>
      </c>
      <c r="P1086" t="s">
        <v>212</v>
      </c>
      <c r="Q1086">
        <v>2025</v>
      </c>
      <c r="R1086">
        <v>3</v>
      </c>
      <c r="S1086" t="b">
        <v>0</v>
      </c>
      <c r="T1086">
        <v>7949</v>
      </c>
    </row>
    <row r="1087" spans="1:20" x14ac:dyDescent="0.2">
      <c r="A1087">
        <v>7</v>
      </c>
      <c r="B1087" t="s">
        <v>151</v>
      </c>
      <c r="C1087" t="s">
        <v>152</v>
      </c>
      <c r="D1087" t="s">
        <v>153</v>
      </c>
      <c r="E1087" t="s">
        <v>154</v>
      </c>
      <c r="F1087" t="s">
        <v>155</v>
      </c>
      <c r="G1087" t="s">
        <v>156</v>
      </c>
      <c r="H1087" t="s">
        <v>170</v>
      </c>
      <c r="I1087" t="s">
        <v>158</v>
      </c>
      <c r="J1087" t="s">
        <v>171</v>
      </c>
      <c r="K1087" t="s">
        <v>160</v>
      </c>
      <c r="L1087">
        <v>1</v>
      </c>
      <c r="M1087" t="s">
        <v>161</v>
      </c>
      <c r="N1087" t="s">
        <v>162</v>
      </c>
      <c r="O1087" t="s">
        <v>211</v>
      </c>
      <c r="P1087" t="s">
        <v>212</v>
      </c>
      <c r="Q1087">
        <v>2025</v>
      </c>
      <c r="R1087">
        <v>3</v>
      </c>
      <c r="S1087" t="b">
        <v>0</v>
      </c>
      <c r="T1087">
        <v>887</v>
      </c>
    </row>
    <row r="1088" spans="1:20" x14ac:dyDescent="0.2">
      <c r="A1088">
        <v>8</v>
      </c>
      <c r="B1088" t="s">
        <v>151</v>
      </c>
      <c r="C1088" t="s">
        <v>152</v>
      </c>
      <c r="D1088" t="s">
        <v>153</v>
      </c>
      <c r="E1088" t="s">
        <v>154</v>
      </c>
      <c r="F1088" t="s">
        <v>155</v>
      </c>
      <c r="G1088" t="s">
        <v>156</v>
      </c>
      <c r="H1088" t="s">
        <v>170</v>
      </c>
      <c r="I1088" t="s">
        <v>165</v>
      </c>
      <c r="J1088" t="s">
        <v>171</v>
      </c>
      <c r="K1088" t="s">
        <v>160</v>
      </c>
      <c r="L1088">
        <v>1</v>
      </c>
      <c r="M1088" t="s">
        <v>161</v>
      </c>
      <c r="N1088" t="s">
        <v>162</v>
      </c>
      <c r="O1088" t="s">
        <v>211</v>
      </c>
      <c r="P1088" t="s">
        <v>212</v>
      </c>
      <c r="Q1088">
        <v>2025</v>
      </c>
      <c r="R1088">
        <v>3</v>
      </c>
      <c r="S1088" t="b">
        <v>0</v>
      </c>
      <c r="T1088">
        <v>1698</v>
      </c>
    </row>
    <row r="1089" spans="1:20" x14ac:dyDescent="0.2">
      <c r="A1089">
        <v>9</v>
      </c>
      <c r="B1089" t="s">
        <v>151</v>
      </c>
      <c r="C1089" t="s">
        <v>152</v>
      </c>
      <c r="D1089" t="s">
        <v>153</v>
      </c>
      <c r="E1089" t="s">
        <v>154</v>
      </c>
      <c r="F1089" t="s">
        <v>155</v>
      </c>
      <c r="G1089" t="s">
        <v>156</v>
      </c>
      <c r="H1089" t="s">
        <v>170</v>
      </c>
      <c r="I1089" t="s">
        <v>166</v>
      </c>
      <c r="J1089" t="s">
        <v>171</v>
      </c>
      <c r="K1089" t="s">
        <v>160</v>
      </c>
      <c r="L1089">
        <v>1</v>
      </c>
      <c r="M1089" t="s">
        <v>161</v>
      </c>
      <c r="N1089" t="s">
        <v>162</v>
      </c>
      <c r="O1089" t="s">
        <v>211</v>
      </c>
      <c r="P1089" t="s">
        <v>212</v>
      </c>
      <c r="Q1089">
        <v>2025</v>
      </c>
      <c r="R1089">
        <v>3</v>
      </c>
      <c r="S1089" t="b">
        <v>0</v>
      </c>
      <c r="T1089">
        <v>5191</v>
      </c>
    </row>
    <row r="1090" spans="1:20" x14ac:dyDescent="0.2">
      <c r="A1090">
        <v>10</v>
      </c>
      <c r="B1090" t="s">
        <v>151</v>
      </c>
      <c r="C1090" t="s">
        <v>152</v>
      </c>
      <c r="D1090" t="s">
        <v>153</v>
      </c>
      <c r="E1090" t="s">
        <v>154</v>
      </c>
      <c r="F1090" t="s">
        <v>155</v>
      </c>
      <c r="G1090" t="s">
        <v>156</v>
      </c>
      <c r="H1090" t="s">
        <v>170</v>
      </c>
      <c r="I1090" t="s">
        <v>167</v>
      </c>
      <c r="J1090" t="s">
        <v>171</v>
      </c>
      <c r="K1090" t="s">
        <v>160</v>
      </c>
      <c r="L1090">
        <v>1</v>
      </c>
      <c r="M1090" t="s">
        <v>161</v>
      </c>
      <c r="N1090" t="s">
        <v>162</v>
      </c>
      <c r="O1090" t="s">
        <v>211</v>
      </c>
      <c r="P1090" t="s">
        <v>212</v>
      </c>
      <c r="Q1090">
        <v>2025</v>
      </c>
      <c r="R1090">
        <v>3</v>
      </c>
      <c r="S1090" t="b">
        <v>0</v>
      </c>
      <c r="T1090">
        <v>2802</v>
      </c>
    </row>
    <row r="1091" spans="1:20" x14ac:dyDescent="0.2">
      <c r="A1091">
        <v>11</v>
      </c>
      <c r="B1091" t="s">
        <v>151</v>
      </c>
      <c r="C1091" t="s">
        <v>152</v>
      </c>
      <c r="D1091" t="s">
        <v>153</v>
      </c>
      <c r="E1091" t="s">
        <v>154</v>
      </c>
      <c r="F1091" t="s">
        <v>155</v>
      </c>
      <c r="G1091" t="s">
        <v>156</v>
      </c>
      <c r="H1091" t="s">
        <v>170</v>
      </c>
      <c r="I1091" t="s">
        <v>168</v>
      </c>
      <c r="J1091" t="s">
        <v>171</v>
      </c>
      <c r="K1091" t="s">
        <v>160</v>
      </c>
      <c r="L1091">
        <v>1</v>
      </c>
      <c r="M1091" t="s">
        <v>161</v>
      </c>
      <c r="N1091" t="s">
        <v>162</v>
      </c>
      <c r="O1091" t="s">
        <v>211</v>
      </c>
      <c r="P1091" t="s">
        <v>212</v>
      </c>
      <c r="Q1091">
        <v>2025</v>
      </c>
      <c r="R1091">
        <v>3</v>
      </c>
      <c r="S1091" t="b">
        <v>0</v>
      </c>
      <c r="T1091">
        <v>878</v>
      </c>
    </row>
    <row r="1092" spans="1:20" x14ac:dyDescent="0.2">
      <c r="A1092">
        <v>12</v>
      </c>
      <c r="B1092" t="s">
        <v>151</v>
      </c>
      <c r="C1092" t="s">
        <v>152</v>
      </c>
      <c r="D1092" t="s">
        <v>153</v>
      </c>
      <c r="E1092" t="s">
        <v>154</v>
      </c>
      <c r="F1092" t="s">
        <v>155</v>
      </c>
      <c r="G1092" t="s">
        <v>156</v>
      </c>
      <c r="H1092" t="s">
        <v>170</v>
      </c>
      <c r="I1092" t="s">
        <v>169</v>
      </c>
      <c r="J1092" t="s">
        <v>171</v>
      </c>
      <c r="K1092" t="s">
        <v>160</v>
      </c>
      <c r="L1092">
        <v>1</v>
      </c>
      <c r="M1092" t="s">
        <v>161</v>
      </c>
      <c r="N1092" t="s">
        <v>162</v>
      </c>
      <c r="O1092" t="s">
        <v>211</v>
      </c>
      <c r="P1092" t="s">
        <v>212</v>
      </c>
      <c r="Q1092">
        <v>2025</v>
      </c>
      <c r="R1092">
        <v>3</v>
      </c>
      <c r="S1092" t="b">
        <v>0</v>
      </c>
      <c r="T1092">
        <v>8084</v>
      </c>
    </row>
    <row r="1093" spans="1:20" x14ac:dyDescent="0.2">
      <c r="A1093">
        <v>13</v>
      </c>
      <c r="B1093" t="s">
        <v>151</v>
      </c>
      <c r="C1093" t="s">
        <v>152</v>
      </c>
      <c r="D1093" t="s">
        <v>153</v>
      </c>
      <c r="E1093" t="s">
        <v>154</v>
      </c>
      <c r="F1093" t="s">
        <v>155</v>
      </c>
      <c r="G1093" t="s">
        <v>156</v>
      </c>
      <c r="H1093" t="s">
        <v>172</v>
      </c>
      <c r="I1093" t="s">
        <v>158</v>
      </c>
      <c r="J1093" t="s">
        <v>173</v>
      </c>
      <c r="K1093" t="s">
        <v>160</v>
      </c>
      <c r="L1093">
        <v>1</v>
      </c>
      <c r="M1093" t="s">
        <v>174</v>
      </c>
      <c r="N1093" t="s">
        <v>162</v>
      </c>
      <c r="O1093" t="s">
        <v>211</v>
      </c>
      <c r="P1093" t="s">
        <v>212</v>
      </c>
      <c r="Q1093">
        <v>2025</v>
      </c>
      <c r="R1093">
        <v>3</v>
      </c>
      <c r="S1093" t="b">
        <v>0</v>
      </c>
      <c r="T1093">
        <v>464080</v>
      </c>
    </row>
    <row r="1094" spans="1:20" x14ac:dyDescent="0.2">
      <c r="A1094">
        <v>14</v>
      </c>
      <c r="B1094" t="s">
        <v>151</v>
      </c>
      <c r="C1094" t="s">
        <v>152</v>
      </c>
      <c r="D1094" t="s">
        <v>153</v>
      </c>
      <c r="E1094" t="s">
        <v>154</v>
      </c>
      <c r="F1094" t="s">
        <v>155</v>
      </c>
      <c r="G1094" t="s">
        <v>156</v>
      </c>
      <c r="H1094" t="s">
        <v>172</v>
      </c>
      <c r="I1094" t="s">
        <v>165</v>
      </c>
      <c r="J1094" t="s">
        <v>173</v>
      </c>
      <c r="K1094" t="s">
        <v>160</v>
      </c>
      <c r="L1094">
        <v>1</v>
      </c>
      <c r="M1094" t="s">
        <v>174</v>
      </c>
      <c r="N1094" t="s">
        <v>162</v>
      </c>
      <c r="O1094" t="s">
        <v>211</v>
      </c>
      <c r="P1094" t="s">
        <v>212</v>
      </c>
      <c r="Q1094">
        <v>2025</v>
      </c>
      <c r="R1094">
        <v>3</v>
      </c>
      <c r="S1094" t="b">
        <v>0</v>
      </c>
      <c r="T1094">
        <v>856305</v>
      </c>
    </row>
    <row r="1095" spans="1:20" x14ac:dyDescent="0.2">
      <c r="A1095">
        <v>15</v>
      </c>
      <c r="B1095" t="s">
        <v>151</v>
      </c>
      <c r="C1095" t="s">
        <v>152</v>
      </c>
      <c r="D1095" t="s">
        <v>153</v>
      </c>
      <c r="E1095" t="s">
        <v>154</v>
      </c>
      <c r="F1095" t="s">
        <v>155</v>
      </c>
      <c r="G1095" t="s">
        <v>156</v>
      </c>
      <c r="H1095" t="s">
        <v>172</v>
      </c>
      <c r="I1095" t="s">
        <v>166</v>
      </c>
      <c r="J1095" t="s">
        <v>173</v>
      </c>
      <c r="K1095" t="s">
        <v>160</v>
      </c>
      <c r="L1095">
        <v>1</v>
      </c>
      <c r="M1095" t="s">
        <v>174</v>
      </c>
      <c r="N1095" t="s">
        <v>162</v>
      </c>
      <c r="O1095" t="s">
        <v>211</v>
      </c>
      <c r="P1095" t="s">
        <v>212</v>
      </c>
      <c r="Q1095">
        <v>2025</v>
      </c>
      <c r="R1095">
        <v>3</v>
      </c>
      <c r="S1095" t="b">
        <v>0</v>
      </c>
      <c r="T1095">
        <v>2348666</v>
      </c>
    </row>
    <row r="1096" spans="1:20" x14ac:dyDescent="0.2">
      <c r="A1096">
        <v>16</v>
      </c>
      <c r="B1096" t="s">
        <v>151</v>
      </c>
      <c r="C1096" t="s">
        <v>152</v>
      </c>
      <c r="D1096" t="s">
        <v>153</v>
      </c>
      <c r="E1096" t="s">
        <v>154</v>
      </c>
      <c r="F1096" t="s">
        <v>155</v>
      </c>
      <c r="G1096" t="s">
        <v>156</v>
      </c>
      <c r="H1096" t="s">
        <v>172</v>
      </c>
      <c r="I1096" t="s">
        <v>167</v>
      </c>
      <c r="J1096" t="s">
        <v>173</v>
      </c>
      <c r="K1096" t="s">
        <v>160</v>
      </c>
      <c r="L1096">
        <v>1</v>
      </c>
      <c r="M1096" t="s">
        <v>174</v>
      </c>
      <c r="N1096" t="s">
        <v>162</v>
      </c>
      <c r="O1096" t="s">
        <v>211</v>
      </c>
      <c r="P1096" t="s">
        <v>212</v>
      </c>
      <c r="Q1096">
        <v>2025</v>
      </c>
      <c r="R1096">
        <v>3</v>
      </c>
      <c r="S1096" t="b">
        <v>0</v>
      </c>
      <c r="T1096">
        <v>1266732</v>
      </c>
    </row>
    <row r="1097" spans="1:20" x14ac:dyDescent="0.2">
      <c r="A1097">
        <v>17</v>
      </c>
      <c r="B1097" t="s">
        <v>151</v>
      </c>
      <c r="C1097" t="s">
        <v>152</v>
      </c>
      <c r="D1097" t="s">
        <v>153</v>
      </c>
      <c r="E1097" t="s">
        <v>154</v>
      </c>
      <c r="F1097" t="s">
        <v>155</v>
      </c>
      <c r="G1097" t="s">
        <v>156</v>
      </c>
      <c r="H1097" t="s">
        <v>172</v>
      </c>
      <c r="I1097" t="s">
        <v>168</v>
      </c>
      <c r="J1097" t="s">
        <v>173</v>
      </c>
      <c r="K1097" t="s">
        <v>160</v>
      </c>
      <c r="L1097">
        <v>1</v>
      </c>
      <c r="M1097" t="s">
        <v>174</v>
      </c>
      <c r="N1097" t="s">
        <v>162</v>
      </c>
      <c r="O1097" t="s">
        <v>211</v>
      </c>
      <c r="P1097" t="s">
        <v>212</v>
      </c>
      <c r="Q1097">
        <v>2025</v>
      </c>
      <c r="R1097">
        <v>3</v>
      </c>
      <c r="S1097" t="b">
        <v>0</v>
      </c>
      <c r="T1097">
        <v>349870</v>
      </c>
    </row>
    <row r="1098" spans="1:20" x14ac:dyDescent="0.2">
      <c r="A1098">
        <v>18</v>
      </c>
      <c r="B1098" t="s">
        <v>151</v>
      </c>
      <c r="C1098" t="s">
        <v>152</v>
      </c>
      <c r="D1098" t="s">
        <v>153</v>
      </c>
      <c r="E1098" t="s">
        <v>154</v>
      </c>
      <c r="F1098" t="s">
        <v>155</v>
      </c>
      <c r="G1098" t="s">
        <v>156</v>
      </c>
      <c r="H1098" t="s">
        <v>175</v>
      </c>
      <c r="I1098" t="s">
        <v>169</v>
      </c>
      <c r="J1098" t="s">
        <v>173</v>
      </c>
      <c r="K1098" t="s">
        <v>160</v>
      </c>
      <c r="L1098">
        <v>1</v>
      </c>
      <c r="M1098" t="s">
        <v>174</v>
      </c>
      <c r="N1098" t="s">
        <v>162</v>
      </c>
      <c r="O1098" t="s">
        <v>211</v>
      </c>
      <c r="P1098" t="s">
        <v>212</v>
      </c>
      <c r="Q1098">
        <v>2025</v>
      </c>
      <c r="R1098">
        <v>3</v>
      </c>
      <c r="S1098" t="b">
        <v>0</v>
      </c>
      <c r="T1098">
        <v>2726703</v>
      </c>
    </row>
    <row r="1099" spans="1:20" x14ac:dyDescent="0.2">
      <c r="A1099">
        <v>19</v>
      </c>
      <c r="B1099" t="s">
        <v>151</v>
      </c>
      <c r="C1099" t="s">
        <v>152</v>
      </c>
      <c r="D1099" t="s">
        <v>153</v>
      </c>
      <c r="E1099" t="s">
        <v>154</v>
      </c>
      <c r="F1099" t="s">
        <v>155</v>
      </c>
      <c r="G1099" t="s">
        <v>156</v>
      </c>
      <c r="H1099" t="s">
        <v>176</v>
      </c>
      <c r="I1099" t="s">
        <v>169</v>
      </c>
      <c r="J1099" t="s">
        <v>177</v>
      </c>
      <c r="K1099" t="s">
        <v>160</v>
      </c>
      <c r="L1099">
        <v>1</v>
      </c>
      <c r="M1099" t="s">
        <v>174</v>
      </c>
      <c r="N1099" t="s">
        <v>162</v>
      </c>
      <c r="O1099" t="s">
        <v>211</v>
      </c>
      <c r="P1099" t="s">
        <v>212</v>
      </c>
      <c r="Q1099">
        <v>2025</v>
      </c>
      <c r="R1099">
        <v>3</v>
      </c>
      <c r="S1099" t="b">
        <v>0</v>
      </c>
      <c r="T1099">
        <v>3264466</v>
      </c>
    </row>
    <row r="1100" spans="1:20" x14ac:dyDescent="0.2">
      <c r="A1100">
        <v>20</v>
      </c>
      <c r="B1100" t="s">
        <v>151</v>
      </c>
      <c r="C1100" t="s">
        <v>152</v>
      </c>
      <c r="D1100" t="s">
        <v>153</v>
      </c>
      <c r="E1100" t="s">
        <v>154</v>
      </c>
      <c r="F1100" t="s">
        <v>155</v>
      </c>
      <c r="G1100" t="s">
        <v>156</v>
      </c>
      <c r="H1100" t="s">
        <v>178</v>
      </c>
      <c r="I1100" t="s">
        <v>158</v>
      </c>
      <c r="J1100" t="s">
        <v>179</v>
      </c>
      <c r="K1100" t="s">
        <v>160</v>
      </c>
      <c r="L1100">
        <v>1</v>
      </c>
      <c r="M1100" t="s">
        <v>174</v>
      </c>
      <c r="N1100" t="s">
        <v>162</v>
      </c>
      <c r="O1100" t="s">
        <v>211</v>
      </c>
      <c r="P1100" t="s">
        <v>212</v>
      </c>
      <c r="Q1100">
        <v>2025</v>
      </c>
      <c r="R1100">
        <v>3</v>
      </c>
      <c r="S1100" t="b">
        <v>0</v>
      </c>
      <c r="T1100">
        <v>0</v>
      </c>
    </row>
    <row r="1101" spans="1:20" x14ac:dyDescent="0.2">
      <c r="A1101">
        <v>21</v>
      </c>
      <c r="B1101" t="s">
        <v>151</v>
      </c>
      <c r="C1101" t="s">
        <v>152</v>
      </c>
      <c r="D1101" t="s">
        <v>153</v>
      </c>
      <c r="E1101" t="s">
        <v>154</v>
      </c>
      <c r="F1101" t="s">
        <v>155</v>
      </c>
      <c r="G1101" t="s">
        <v>156</v>
      </c>
      <c r="H1101" t="s">
        <v>178</v>
      </c>
      <c r="I1101" t="s">
        <v>165</v>
      </c>
      <c r="J1101" t="s">
        <v>179</v>
      </c>
      <c r="K1101" t="s">
        <v>160</v>
      </c>
      <c r="L1101">
        <v>1</v>
      </c>
      <c r="M1101" t="s">
        <v>174</v>
      </c>
      <c r="N1101" t="s">
        <v>162</v>
      </c>
      <c r="O1101" t="s">
        <v>211</v>
      </c>
      <c r="P1101" t="s">
        <v>212</v>
      </c>
      <c r="Q1101">
        <v>2025</v>
      </c>
      <c r="R1101">
        <v>3</v>
      </c>
      <c r="S1101" t="b">
        <v>0</v>
      </c>
      <c r="T1101">
        <v>33954</v>
      </c>
    </row>
    <row r="1102" spans="1:20" x14ac:dyDescent="0.2">
      <c r="A1102">
        <v>22</v>
      </c>
      <c r="B1102" t="s">
        <v>151</v>
      </c>
      <c r="C1102" t="s">
        <v>152</v>
      </c>
      <c r="D1102" t="s">
        <v>153</v>
      </c>
      <c r="E1102" t="s">
        <v>154</v>
      </c>
      <c r="F1102" t="s">
        <v>155</v>
      </c>
      <c r="G1102" t="s">
        <v>156</v>
      </c>
      <c r="H1102" t="s">
        <v>178</v>
      </c>
      <c r="I1102" t="s">
        <v>166</v>
      </c>
      <c r="J1102" t="s">
        <v>179</v>
      </c>
      <c r="K1102" t="s">
        <v>160</v>
      </c>
      <c r="L1102">
        <v>1</v>
      </c>
      <c r="M1102" t="s">
        <v>174</v>
      </c>
      <c r="N1102" t="s">
        <v>162</v>
      </c>
      <c r="O1102" t="s">
        <v>211</v>
      </c>
      <c r="P1102" t="s">
        <v>212</v>
      </c>
      <c r="Q1102">
        <v>2025</v>
      </c>
      <c r="R1102">
        <v>3</v>
      </c>
      <c r="S1102" t="b">
        <v>0</v>
      </c>
      <c r="T1102">
        <v>426060</v>
      </c>
    </row>
    <row r="1103" spans="1:20" x14ac:dyDescent="0.2">
      <c r="A1103">
        <v>23</v>
      </c>
      <c r="B1103" t="s">
        <v>151</v>
      </c>
      <c r="C1103" t="s">
        <v>152</v>
      </c>
      <c r="D1103" t="s">
        <v>153</v>
      </c>
      <c r="E1103" t="s">
        <v>154</v>
      </c>
      <c r="F1103" t="s">
        <v>155</v>
      </c>
      <c r="G1103" t="s">
        <v>156</v>
      </c>
      <c r="H1103" t="s">
        <v>178</v>
      </c>
      <c r="I1103" t="s">
        <v>167</v>
      </c>
      <c r="J1103" t="s">
        <v>179</v>
      </c>
      <c r="K1103" t="s">
        <v>160</v>
      </c>
      <c r="L1103">
        <v>1</v>
      </c>
      <c r="M1103" t="s">
        <v>174</v>
      </c>
      <c r="N1103" t="s">
        <v>162</v>
      </c>
      <c r="O1103" t="s">
        <v>211</v>
      </c>
      <c r="P1103" t="s">
        <v>212</v>
      </c>
      <c r="Q1103">
        <v>2025</v>
      </c>
      <c r="R1103">
        <v>3</v>
      </c>
      <c r="S1103" t="b">
        <v>0</v>
      </c>
      <c r="T1103">
        <v>144223</v>
      </c>
    </row>
    <row r="1104" spans="1:20" x14ac:dyDescent="0.2">
      <c r="A1104">
        <v>24</v>
      </c>
      <c r="B1104" t="s">
        <v>151</v>
      </c>
      <c r="C1104" t="s">
        <v>152</v>
      </c>
      <c r="D1104" t="s">
        <v>153</v>
      </c>
      <c r="E1104" t="s">
        <v>154</v>
      </c>
      <c r="F1104" t="s">
        <v>155</v>
      </c>
      <c r="G1104" t="s">
        <v>156</v>
      </c>
      <c r="H1104" t="s">
        <v>178</v>
      </c>
      <c r="I1104" t="s">
        <v>168</v>
      </c>
      <c r="J1104" t="s">
        <v>179</v>
      </c>
      <c r="K1104" t="s">
        <v>160</v>
      </c>
      <c r="L1104">
        <v>1</v>
      </c>
      <c r="M1104" t="s">
        <v>174</v>
      </c>
      <c r="N1104" t="s">
        <v>162</v>
      </c>
      <c r="O1104" t="s">
        <v>211</v>
      </c>
      <c r="P1104" t="s">
        <v>212</v>
      </c>
      <c r="Q1104">
        <v>2025</v>
      </c>
      <c r="R1104">
        <v>3</v>
      </c>
      <c r="S1104" t="b">
        <v>0</v>
      </c>
      <c r="T1104">
        <v>43813</v>
      </c>
    </row>
    <row r="1105" spans="1:20" x14ac:dyDescent="0.2">
      <c r="A1105">
        <v>25</v>
      </c>
      <c r="B1105" t="s">
        <v>151</v>
      </c>
      <c r="C1105" t="s">
        <v>152</v>
      </c>
      <c r="D1105" t="s">
        <v>153</v>
      </c>
      <c r="E1105" t="s">
        <v>154</v>
      </c>
      <c r="F1105" t="s">
        <v>155</v>
      </c>
      <c r="G1105" t="s">
        <v>156</v>
      </c>
      <c r="H1105" t="s">
        <v>180</v>
      </c>
      <c r="I1105" t="s">
        <v>169</v>
      </c>
      <c r="J1105" t="s">
        <v>179</v>
      </c>
      <c r="K1105" t="s">
        <v>160</v>
      </c>
      <c r="L1105">
        <v>1</v>
      </c>
      <c r="M1105" t="s">
        <v>174</v>
      </c>
      <c r="N1105" t="s">
        <v>162</v>
      </c>
      <c r="O1105" t="s">
        <v>211</v>
      </c>
      <c r="P1105" t="s">
        <v>212</v>
      </c>
      <c r="Q1105">
        <v>2025</v>
      </c>
      <c r="R1105">
        <v>3</v>
      </c>
      <c r="S1105" t="b">
        <v>0</v>
      </c>
      <c r="T1105">
        <v>259618</v>
      </c>
    </row>
    <row r="1106" spans="1:20" x14ac:dyDescent="0.2">
      <c r="A1106">
        <v>27</v>
      </c>
      <c r="B1106" t="s">
        <v>151</v>
      </c>
      <c r="C1106" t="s">
        <v>152</v>
      </c>
      <c r="D1106" t="s">
        <v>153</v>
      </c>
      <c r="E1106" t="s">
        <v>154</v>
      </c>
      <c r="F1106" t="s">
        <v>155</v>
      </c>
      <c r="G1106" t="s">
        <v>156</v>
      </c>
      <c r="H1106" t="s">
        <v>181</v>
      </c>
      <c r="I1106" t="s">
        <v>158</v>
      </c>
      <c r="J1106" t="s">
        <v>182</v>
      </c>
      <c r="K1106" t="s">
        <v>160</v>
      </c>
      <c r="L1106">
        <v>1</v>
      </c>
      <c r="M1106" t="s">
        <v>174</v>
      </c>
      <c r="N1106" t="s">
        <v>162</v>
      </c>
      <c r="O1106" t="s">
        <v>211</v>
      </c>
      <c r="P1106" t="s">
        <v>212</v>
      </c>
      <c r="Q1106">
        <v>2025</v>
      </c>
      <c r="R1106">
        <v>3</v>
      </c>
      <c r="S1106" t="b">
        <v>0</v>
      </c>
      <c r="T1106">
        <v>0</v>
      </c>
    </row>
    <row r="1107" spans="1:20" x14ac:dyDescent="0.2">
      <c r="A1107">
        <v>28</v>
      </c>
      <c r="B1107" t="s">
        <v>151</v>
      </c>
      <c r="C1107" t="s">
        <v>152</v>
      </c>
      <c r="D1107" t="s">
        <v>153</v>
      </c>
      <c r="E1107" t="s">
        <v>154</v>
      </c>
      <c r="F1107" t="s">
        <v>155</v>
      </c>
      <c r="G1107" t="s">
        <v>156</v>
      </c>
      <c r="H1107" t="s">
        <v>181</v>
      </c>
      <c r="I1107" t="s">
        <v>165</v>
      </c>
      <c r="J1107" t="s">
        <v>182</v>
      </c>
      <c r="K1107" t="s">
        <v>160</v>
      </c>
      <c r="L1107">
        <v>1</v>
      </c>
      <c r="M1107" t="s">
        <v>174</v>
      </c>
      <c r="N1107" t="s">
        <v>162</v>
      </c>
      <c r="O1107" t="s">
        <v>211</v>
      </c>
      <c r="P1107" t="s">
        <v>212</v>
      </c>
      <c r="Q1107">
        <v>2025</v>
      </c>
      <c r="R1107">
        <v>3</v>
      </c>
      <c r="S1107" t="b">
        <v>0</v>
      </c>
      <c r="T1107">
        <v>33127</v>
      </c>
    </row>
    <row r="1108" spans="1:20" x14ac:dyDescent="0.2">
      <c r="A1108">
        <v>29</v>
      </c>
      <c r="B1108" t="s">
        <v>151</v>
      </c>
      <c r="C1108" t="s">
        <v>152</v>
      </c>
      <c r="D1108" t="s">
        <v>153</v>
      </c>
      <c r="E1108" t="s">
        <v>154</v>
      </c>
      <c r="F1108" t="s">
        <v>155</v>
      </c>
      <c r="G1108" t="s">
        <v>156</v>
      </c>
      <c r="H1108" t="s">
        <v>181</v>
      </c>
      <c r="I1108" t="s">
        <v>166</v>
      </c>
      <c r="J1108" t="s">
        <v>182</v>
      </c>
      <c r="K1108" t="s">
        <v>160</v>
      </c>
      <c r="L1108">
        <v>1</v>
      </c>
      <c r="M1108" t="s">
        <v>174</v>
      </c>
      <c r="N1108" t="s">
        <v>162</v>
      </c>
      <c r="O1108" t="s">
        <v>211</v>
      </c>
      <c r="P1108" t="s">
        <v>212</v>
      </c>
      <c r="Q1108">
        <v>2025</v>
      </c>
      <c r="R1108">
        <v>3</v>
      </c>
      <c r="S1108" t="b">
        <v>0</v>
      </c>
      <c r="T1108">
        <v>382739</v>
      </c>
    </row>
    <row r="1109" spans="1:20" x14ac:dyDescent="0.2">
      <c r="A1109">
        <v>30</v>
      </c>
      <c r="B1109" t="s">
        <v>151</v>
      </c>
      <c r="C1109" t="s">
        <v>152</v>
      </c>
      <c r="D1109" t="s">
        <v>153</v>
      </c>
      <c r="E1109" t="s">
        <v>154</v>
      </c>
      <c r="F1109" t="s">
        <v>155</v>
      </c>
      <c r="G1109" t="s">
        <v>156</v>
      </c>
      <c r="H1109" t="s">
        <v>181</v>
      </c>
      <c r="I1109" t="s">
        <v>167</v>
      </c>
      <c r="J1109" t="s">
        <v>182</v>
      </c>
      <c r="K1109" t="s">
        <v>160</v>
      </c>
      <c r="L1109">
        <v>1</v>
      </c>
      <c r="M1109" t="s">
        <v>174</v>
      </c>
      <c r="N1109" t="s">
        <v>162</v>
      </c>
      <c r="O1109" t="s">
        <v>211</v>
      </c>
      <c r="P1109" t="s">
        <v>212</v>
      </c>
      <c r="Q1109">
        <v>2025</v>
      </c>
      <c r="R1109">
        <v>3</v>
      </c>
      <c r="S1109" t="b">
        <v>0</v>
      </c>
      <c r="T1109">
        <v>181114</v>
      </c>
    </row>
    <row r="1110" spans="1:20" x14ac:dyDescent="0.2">
      <c r="A1110">
        <v>31</v>
      </c>
      <c r="B1110" t="s">
        <v>151</v>
      </c>
      <c r="C1110" t="s">
        <v>152</v>
      </c>
      <c r="D1110" t="s">
        <v>153</v>
      </c>
      <c r="E1110" t="s">
        <v>154</v>
      </c>
      <c r="F1110" t="s">
        <v>155</v>
      </c>
      <c r="G1110" t="s">
        <v>156</v>
      </c>
      <c r="H1110" t="s">
        <v>181</v>
      </c>
      <c r="I1110" t="s">
        <v>168</v>
      </c>
      <c r="J1110" t="s">
        <v>182</v>
      </c>
      <c r="K1110" t="s">
        <v>160</v>
      </c>
      <c r="L1110">
        <v>1</v>
      </c>
      <c r="M1110" t="s">
        <v>174</v>
      </c>
      <c r="N1110" t="s">
        <v>162</v>
      </c>
      <c r="O1110" t="s">
        <v>211</v>
      </c>
      <c r="P1110" t="s">
        <v>212</v>
      </c>
      <c r="Q1110">
        <v>2025</v>
      </c>
      <c r="R1110">
        <v>3</v>
      </c>
      <c r="S1110" t="b">
        <v>0</v>
      </c>
      <c r="T1110">
        <v>111483</v>
      </c>
    </row>
    <row r="1111" spans="1:20" x14ac:dyDescent="0.2">
      <c r="A1111">
        <v>32</v>
      </c>
      <c r="B1111" t="s">
        <v>151</v>
      </c>
      <c r="C1111" t="s">
        <v>152</v>
      </c>
      <c r="D1111" t="s">
        <v>153</v>
      </c>
      <c r="E1111" t="s">
        <v>154</v>
      </c>
      <c r="F1111" t="s">
        <v>155</v>
      </c>
      <c r="G1111" t="s">
        <v>156</v>
      </c>
      <c r="H1111" t="s">
        <v>183</v>
      </c>
      <c r="I1111" t="s">
        <v>169</v>
      </c>
      <c r="J1111" t="s">
        <v>182</v>
      </c>
      <c r="K1111" t="s">
        <v>160</v>
      </c>
      <c r="L1111">
        <v>1</v>
      </c>
      <c r="M1111" t="s">
        <v>174</v>
      </c>
      <c r="N1111" t="s">
        <v>162</v>
      </c>
      <c r="O1111" t="s">
        <v>211</v>
      </c>
      <c r="P1111" t="s">
        <v>212</v>
      </c>
      <c r="Q1111">
        <v>2025</v>
      </c>
      <c r="R1111">
        <v>3</v>
      </c>
      <c r="S1111" t="b">
        <v>0</v>
      </c>
      <c r="T1111">
        <v>1426825</v>
      </c>
    </row>
    <row r="1112" spans="1:20" x14ac:dyDescent="0.2">
      <c r="A1112">
        <v>33</v>
      </c>
      <c r="B1112" t="s">
        <v>151</v>
      </c>
      <c r="C1112" t="s">
        <v>152</v>
      </c>
      <c r="D1112" t="s">
        <v>153</v>
      </c>
      <c r="E1112" t="s">
        <v>154</v>
      </c>
      <c r="F1112" t="s">
        <v>155</v>
      </c>
      <c r="G1112" t="s">
        <v>156</v>
      </c>
      <c r="H1112" t="s">
        <v>184</v>
      </c>
      <c r="I1112" t="s">
        <v>158</v>
      </c>
      <c r="J1112" t="s">
        <v>185</v>
      </c>
      <c r="K1112" t="s">
        <v>160</v>
      </c>
      <c r="L1112">
        <v>1</v>
      </c>
      <c r="M1112" t="s">
        <v>174</v>
      </c>
      <c r="N1112" t="s">
        <v>162</v>
      </c>
      <c r="O1112" t="s">
        <v>211</v>
      </c>
      <c r="P1112" t="s">
        <v>212</v>
      </c>
      <c r="Q1112">
        <v>2025</v>
      </c>
      <c r="R1112">
        <v>3</v>
      </c>
      <c r="S1112" t="b">
        <v>0</v>
      </c>
      <c r="T1112">
        <v>464080</v>
      </c>
    </row>
    <row r="1113" spans="1:20" x14ac:dyDescent="0.2">
      <c r="A1113">
        <v>34</v>
      </c>
      <c r="B1113" t="s">
        <v>151</v>
      </c>
      <c r="C1113" t="s">
        <v>152</v>
      </c>
      <c r="D1113" t="s">
        <v>153</v>
      </c>
      <c r="E1113" t="s">
        <v>154</v>
      </c>
      <c r="F1113" t="s">
        <v>155</v>
      </c>
      <c r="G1113" t="s">
        <v>156</v>
      </c>
      <c r="H1113" t="s">
        <v>184</v>
      </c>
      <c r="I1113" t="s">
        <v>165</v>
      </c>
      <c r="J1113" t="s">
        <v>185</v>
      </c>
      <c r="K1113" t="s">
        <v>160</v>
      </c>
      <c r="L1113">
        <v>1</v>
      </c>
      <c r="M1113" t="s">
        <v>174</v>
      </c>
      <c r="N1113" t="s">
        <v>162</v>
      </c>
      <c r="O1113" t="s">
        <v>211</v>
      </c>
      <c r="P1113" t="s">
        <v>212</v>
      </c>
      <c r="Q1113">
        <v>2025</v>
      </c>
      <c r="R1113">
        <v>3</v>
      </c>
      <c r="S1113" t="b">
        <v>0</v>
      </c>
      <c r="T1113">
        <v>923387</v>
      </c>
    </row>
    <row r="1114" spans="1:20" x14ac:dyDescent="0.2">
      <c r="A1114">
        <v>35</v>
      </c>
      <c r="B1114" t="s">
        <v>151</v>
      </c>
      <c r="C1114" t="s">
        <v>152</v>
      </c>
      <c r="D1114" t="s">
        <v>153</v>
      </c>
      <c r="E1114" t="s">
        <v>154</v>
      </c>
      <c r="F1114" t="s">
        <v>155</v>
      </c>
      <c r="G1114" t="s">
        <v>156</v>
      </c>
      <c r="H1114" t="s">
        <v>184</v>
      </c>
      <c r="I1114" t="s">
        <v>166</v>
      </c>
      <c r="J1114" t="s">
        <v>185</v>
      </c>
      <c r="K1114" t="s">
        <v>160</v>
      </c>
      <c r="L1114">
        <v>1</v>
      </c>
      <c r="M1114" t="s">
        <v>174</v>
      </c>
      <c r="N1114" t="s">
        <v>162</v>
      </c>
      <c r="O1114" t="s">
        <v>211</v>
      </c>
      <c r="P1114" t="s">
        <v>212</v>
      </c>
      <c r="Q1114">
        <v>2025</v>
      </c>
      <c r="R1114">
        <v>3</v>
      </c>
      <c r="S1114" t="b">
        <v>0</v>
      </c>
      <c r="T1114">
        <v>3157466</v>
      </c>
    </row>
    <row r="1115" spans="1:20" x14ac:dyDescent="0.2">
      <c r="A1115">
        <v>36</v>
      </c>
      <c r="B1115" t="s">
        <v>151</v>
      </c>
      <c r="C1115" t="s">
        <v>152</v>
      </c>
      <c r="D1115" t="s">
        <v>153</v>
      </c>
      <c r="E1115" t="s">
        <v>154</v>
      </c>
      <c r="F1115" t="s">
        <v>155</v>
      </c>
      <c r="G1115" t="s">
        <v>156</v>
      </c>
      <c r="H1115" t="s">
        <v>184</v>
      </c>
      <c r="I1115" t="s">
        <v>167</v>
      </c>
      <c r="J1115" t="s">
        <v>185</v>
      </c>
      <c r="K1115" t="s">
        <v>160</v>
      </c>
      <c r="L1115">
        <v>1</v>
      </c>
      <c r="M1115" t="s">
        <v>174</v>
      </c>
      <c r="N1115" t="s">
        <v>162</v>
      </c>
      <c r="O1115" t="s">
        <v>211</v>
      </c>
      <c r="P1115" t="s">
        <v>212</v>
      </c>
      <c r="Q1115">
        <v>2025</v>
      </c>
      <c r="R1115">
        <v>3</v>
      </c>
      <c r="S1115" t="b">
        <v>0</v>
      </c>
      <c r="T1115">
        <v>1592069</v>
      </c>
    </row>
    <row r="1116" spans="1:20" x14ac:dyDescent="0.2">
      <c r="A1116">
        <v>37</v>
      </c>
      <c r="B1116" t="s">
        <v>151</v>
      </c>
      <c r="C1116" t="s">
        <v>152</v>
      </c>
      <c r="D1116" t="s">
        <v>153</v>
      </c>
      <c r="E1116" t="s">
        <v>154</v>
      </c>
      <c r="F1116" t="s">
        <v>155</v>
      </c>
      <c r="G1116" t="s">
        <v>156</v>
      </c>
      <c r="H1116" t="s">
        <v>184</v>
      </c>
      <c r="I1116" t="s">
        <v>168</v>
      </c>
      <c r="J1116" t="s">
        <v>185</v>
      </c>
      <c r="K1116" t="s">
        <v>160</v>
      </c>
      <c r="L1116">
        <v>1</v>
      </c>
      <c r="M1116" t="s">
        <v>174</v>
      </c>
      <c r="N1116" t="s">
        <v>162</v>
      </c>
      <c r="O1116" t="s">
        <v>211</v>
      </c>
      <c r="P1116" t="s">
        <v>212</v>
      </c>
      <c r="Q1116">
        <v>2025</v>
      </c>
      <c r="R1116">
        <v>3</v>
      </c>
      <c r="S1116" t="b">
        <v>0</v>
      </c>
      <c r="T1116">
        <v>505166</v>
      </c>
    </row>
    <row r="1117" spans="1:20" x14ac:dyDescent="0.2">
      <c r="A1117">
        <v>38</v>
      </c>
      <c r="B1117" t="s">
        <v>151</v>
      </c>
      <c r="C1117" t="s">
        <v>152</v>
      </c>
      <c r="D1117" t="s">
        <v>153</v>
      </c>
      <c r="E1117" t="s">
        <v>154</v>
      </c>
      <c r="F1117" t="s">
        <v>155</v>
      </c>
      <c r="G1117" t="s">
        <v>156</v>
      </c>
      <c r="H1117" t="s">
        <v>186</v>
      </c>
      <c r="I1117" t="s">
        <v>169</v>
      </c>
      <c r="J1117" t="s">
        <v>185</v>
      </c>
      <c r="K1117" t="s">
        <v>160</v>
      </c>
      <c r="L1117">
        <v>1</v>
      </c>
      <c r="M1117" t="s">
        <v>174</v>
      </c>
      <c r="N1117" t="s">
        <v>162</v>
      </c>
      <c r="O1117" t="s">
        <v>211</v>
      </c>
      <c r="P1117" t="s">
        <v>212</v>
      </c>
      <c r="Q1117">
        <v>2025</v>
      </c>
      <c r="R1117">
        <v>3</v>
      </c>
      <c r="S1117" t="b">
        <v>0</v>
      </c>
      <c r="T1117">
        <v>4950909</v>
      </c>
    </row>
    <row r="1118" spans="1:20" x14ac:dyDescent="0.2">
      <c r="A1118">
        <v>39</v>
      </c>
      <c r="B1118" t="s">
        <v>151</v>
      </c>
      <c r="C1118" t="s">
        <v>152</v>
      </c>
      <c r="D1118" t="s">
        <v>153</v>
      </c>
      <c r="E1118" t="s">
        <v>154</v>
      </c>
      <c r="F1118" t="s">
        <v>155</v>
      </c>
      <c r="G1118" t="s">
        <v>156</v>
      </c>
      <c r="H1118" t="s">
        <v>187</v>
      </c>
      <c r="I1118" t="s">
        <v>158</v>
      </c>
      <c r="J1118" t="s">
        <v>188</v>
      </c>
      <c r="K1118" t="s">
        <v>160</v>
      </c>
      <c r="L1118">
        <v>1</v>
      </c>
      <c r="M1118" t="s">
        <v>189</v>
      </c>
      <c r="N1118" t="s">
        <v>162</v>
      </c>
      <c r="O1118" t="s">
        <v>211</v>
      </c>
      <c r="P1118" t="s">
        <v>212</v>
      </c>
      <c r="Q1118">
        <v>2025</v>
      </c>
      <c r="R1118">
        <v>3</v>
      </c>
      <c r="S1118" t="b">
        <v>0</v>
      </c>
      <c r="T1118">
        <v>31111958</v>
      </c>
    </row>
    <row r="1119" spans="1:20" x14ac:dyDescent="0.2">
      <c r="A1119">
        <v>40</v>
      </c>
      <c r="B1119" t="s">
        <v>151</v>
      </c>
      <c r="C1119" t="s">
        <v>152</v>
      </c>
      <c r="D1119" t="s">
        <v>153</v>
      </c>
      <c r="E1119" t="s">
        <v>154</v>
      </c>
      <c r="F1119" t="s">
        <v>155</v>
      </c>
      <c r="G1119" t="s">
        <v>156</v>
      </c>
      <c r="H1119" t="s">
        <v>187</v>
      </c>
      <c r="I1119" t="s">
        <v>165</v>
      </c>
      <c r="J1119" t="s">
        <v>188</v>
      </c>
      <c r="K1119" t="s">
        <v>160</v>
      </c>
      <c r="L1119">
        <v>1</v>
      </c>
      <c r="M1119" t="s">
        <v>189</v>
      </c>
      <c r="N1119" t="s">
        <v>162</v>
      </c>
      <c r="O1119" t="s">
        <v>211</v>
      </c>
      <c r="P1119" t="s">
        <v>212</v>
      </c>
      <c r="Q1119">
        <v>2025</v>
      </c>
      <c r="R1119">
        <v>3</v>
      </c>
      <c r="S1119" t="b">
        <v>0</v>
      </c>
      <c r="T1119">
        <v>44359916</v>
      </c>
    </row>
    <row r="1120" spans="1:20" x14ac:dyDescent="0.2">
      <c r="A1120">
        <v>41</v>
      </c>
      <c r="B1120" t="s">
        <v>151</v>
      </c>
      <c r="C1120" t="s">
        <v>152</v>
      </c>
      <c r="D1120" t="s">
        <v>153</v>
      </c>
      <c r="E1120" t="s">
        <v>154</v>
      </c>
      <c r="F1120" t="s">
        <v>155</v>
      </c>
      <c r="G1120" t="s">
        <v>156</v>
      </c>
      <c r="H1120" t="s">
        <v>187</v>
      </c>
      <c r="I1120" t="s">
        <v>166</v>
      </c>
      <c r="J1120" t="s">
        <v>188</v>
      </c>
      <c r="K1120" t="s">
        <v>160</v>
      </c>
      <c r="L1120">
        <v>1</v>
      </c>
      <c r="M1120" t="s">
        <v>189</v>
      </c>
      <c r="N1120" t="s">
        <v>162</v>
      </c>
      <c r="O1120" t="s">
        <v>211</v>
      </c>
      <c r="P1120" t="s">
        <v>212</v>
      </c>
      <c r="Q1120">
        <v>2025</v>
      </c>
      <c r="R1120">
        <v>3</v>
      </c>
      <c r="S1120" t="b">
        <v>0</v>
      </c>
      <c r="T1120">
        <v>105664526</v>
      </c>
    </row>
    <row r="1121" spans="1:20" x14ac:dyDescent="0.2">
      <c r="A1121">
        <v>42</v>
      </c>
      <c r="B1121" t="s">
        <v>151</v>
      </c>
      <c r="C1121" t="s">
        <v>152</v>
      </c>
      <c r="D1121" t="s">
        <v>153</v>
      </c>
      <c r="E1121" t="s">
        <v>154</v>
      </c>
      <c r="F1121" t="s">
        <v>155</v>
      </c>
      <c r="G1121" t="s">
        <v>156</v>
      </c>
      <c r="H1121" t="s">
        <v>187</v>
      </c>
      <c r="I1121" t="s">
        <v>167</v>
      </c>
      <c r="J1121" t="s">
        <v>188</v>
      </c>
      <c r="K1121" t="s">
        <v>160</v>
      </c>
      <c r="L1121">
        <v>1</v>
      </c>
      <c r="M1121" t="s">
        <v>189</v>
      </c>
      <c r="N1121" t="s">
        <v>162</v>
      </c>
      <c r="O1121" t="s">
        <v>211</v>
      </c>
      <c r="P1121" t="s">
        <v>212</v>
      </c>
      <c r="Q1121">
        <v>2025</v>
      </c>
      <c r="R1121">
        <v>3</v>
      </c>
      <c r="S1121" t="b">
        <v>0</v>
      </c>
      <c r="T1121">
        <v>56131774</v>
      </c>
    </row>
    <row r="1122" spans="1:20" x14ac:dyDescent="0.2">
      <c r="A1122">
        <v>43</v>
      </c>
      <c r="B1122" t="s">
        <v>151</v>
      </c>
      <c r="C1122" t="s">
        <v>152</v>
      </c>
      <c r="D1122" t="s">
        <v>153</v>
      </c>
      <c r="E1122" t="s">
        <v>154</v>
      </c>
      <c r="F1122" t="s">
        <v>155</v>
      </c>
      <c r="G1122" t="s">
        <v>156</v>
      </c>
      <c r="H1122" t="s">
        <v>187</v>
      </c>
      <c r="I1122" t="s">
        <v>168</v>
      </c>
      <c r="J1122" t="s">
        <v>188</v>
      </c>
      <c r="K1122" t="s">
        <v>160</v>
      </c>
      <c r="L1122">
        <v>1</v>
      </c>
      <c r="M1122" t="s">
        <v>189</v>
      </c>
      <c r="N1122" t="s">
        <v>162</v>
      </c>
      <c r="O1122" t="s">
        <v>211</v>
      </c>
      <c r="P1122" t="s">
        <v>212</v>
      </c>
      <c r="Q1122">
        <v>2025</v>
      </c>
      <c r="R1122">
        <v>3</v>
      </c>
      <c r="S1122" t="b">
        <v>0</v>
      </c>
      <c r="T1122">
        <v>18733383</v>
      </c>
    </row>
    <row r="1123" spans="1:20" x14ac:dyDescent="0.2">
      <c r="A1123">
        <v>44</v>
      </c>
      <c r="B1123" t="s">
        <v>151</v>
      </c>
      <c r="C1123" t="s">
        <v>152</v>
      </c>
      <c r="D1123" t="s">
        <v>153</v>
      </c>
      <c r="E1123" t="s">
        <v>154</v>
      </c>
      <c r="F1123" t="s">
        <v>155</v>
      </c>
      <c r="G1123" t="s">
        <v>156</v>
      </c>
      <c r="H1123" t="s">
        <v>190</v>
      </c>
      <c r="I1123" t="s">
        <v>169</v>
      </c>
      <c r="J1123" t="s">
        <v>188</v>
      </c>
      <c r="K1123" t="s">
        <v>160</v>
      </c>
      <c r="L1123">
        <v>1</v>
      </c>
      <c r="M1123" t="s">
        <v>189</v>
      </c>
      <c r="N1123" t="s">
        <v>162</v>
      </c>
      <c r="O1123" t="s">
        <v>211</v>
      </c>
      <c r="P1123" t="s">
        <v>212</v>
      </c>
      <c r="Q1123">
        <v>2025</v>
      </c>
      <c r="R1123">
        <v>3</v>
      </c>
      <c r="S1123" t="b">
        <v>0</v>
      </c>
      <c r="T1123">
        <v>141168192</v>
      </c>
    </row>
    <row r="1124" spans="1:20" x14ac:dyDescent="0.2">
      <c r="A1124">
        <v>45</v>
      </c>
      <c r="B1124" t="s">
        <v>151</v>
      </c>
      <c r="C1124" t="s">
        <v>152</v>
      </c>
      <c r="D1124" t="s">
        <v>153</v>
      </c>
      <c r="E1124" t="s">
        <v>154</v>
      </c>
      <c r="F1124" t="s">
        <v>155</v>
      </c>
      <c r="G1124" t="s">
        <v>156</v>
      </c>
      <c r="H1124" t="s">
        <v>191</v>
      </c>
      <c r="I1124" t="s">
        <v>158</v>
      </c>
      <c r="J1124" t="s">
        <v>192</v>
      </c>
      <c r="K1124" t="s">
        <v>160</v>
      </c>
      <c r="L1124">
        <v>1</v>
      </c>
      <c r="M1124" t="s">
        <v>189</v>
      </c>
      <c r="N1124" t="s">
        <v>162</v>
      </c>
      <c r="O1124" t="s">
        <v>211</v>
      </c>
      <c r="P1124" t="s">
        <v>212</v>
      </c>
      <c r="Q1124">
        <v>2025</v>
      </c>
      <c r="R1124">
        <v>3</v>
      </c>
      <c r="S1124" t="b">
        <v>0</v>
      </c>
      <c r="T1124">
        <v>0</v>
      </c>
    </row>
    <row r="1125" spans="1:20" x14ac:dyDescent="0.2">
      <c r="A1125">
        <v>46</v>
      </c>
      <c r="B1125" t="s">
        <v>151</v>
      </c>
      <c r="C1125" t="s">
        <v>152</v>
      </c>
      <c r="D1125" t="s">
        <v>153</v>
      </c>
      <c r="E1125" t="s">
        <v>154</v>
      </c>
      <c r="F1125" t="s">
        <v>155</v>
      </c>
      <c r="G1125" t="s">
        <v>156</v>
      </c>
      <c r="H1125" t="s">
        <v>191</v>
      </c>
      <c r="I1125" t="s">
        <v>165</v>
      </c>
      <c r="J1125" t="s">
        <v>192</v>
      </c>
      <c r="K1125" t="s">
        <v>160</v>
      </c>
      <c r="L1125">
        <v>1</v>
      </c>
      <c r="M1125" t="s">
        <v>189</v>
      </c>
      <c r="N1125" t="s">
        <v>162</v>
      </c>
      <c r="O1125" t="s">
        <v>211</v>
      </c>
      <c r="P1125" t="s">
        <v>212</v>
      </c>
      <c r="Q1125">
        <v>2025</v>
      </c>
      <c r="R1125">
        <v>3</v>
      </c>
      <c r="S1125" t="b">
        <v>0</v>
      </c>
      <c r="T1125">
        <v>2066638</v>
      </c>
    </row>
    <row r="1126" spans="1:20" x14ac:dyDescent="0.2">
      <c r="A1126">
        <v>47</v>
      </c>
      <c r="B1126" t="s">
        <v>151</v>
      </c>
      <c r="C1126" t="s">
        <v>152</v>
      </c>
      <c r="D1126" t="s">
        <v>153</v>
      </c>
      <c r="E1126" t="s">
        <v>154</v>
      </c>
      <c r="F1126" t="s">
        <v>155</v>
      </c>
      <c r="G1126" t="s">
        <v>156</v>
      </c>
      <c r="H1126" t="s">
        <v>191</v>
      </c>
      <c r="I1126" t="s">
        <v>166</v>
      </c>
      <c r="J1126" t="s">
        <v>192</v>
      </c>
      <c r="K1126" t="s">
        <v>160</v>
      </c>
      <c r="L1126">
        <v>1</v>
      </c>
      <c r="M1126" t="s">
        <v>189</v>
      </c>
      <c r="N1126" t="s">
        <v>162</v>
      </c>
      <c r="O1126" t="s">
        <v>211</v>
      </c>
      <c r="P1126" t="s">
        <v>212</v>
      </c>
      <c r="Q1126">
        <v>2025</v>
      </c>
      <c r="R1126">
        <v>3</v>
      </c>
      <c r="S1126" t="b">
        <v>0</v>
      </c>
      <c r="T1126">
        <v>28077252</v>
      </c>
    </row>
    <row r="1127" spans="1:20" x14ac:dyDescent="0.2">
      <c r="A1127">
        <v>48</v>
      </c>
      <c r="B1127" t="s">
        <v>151</v>
      </c>
      <c r="C1127" t="s">
        <v>152</v>
      </c>
      <c r="D1127" t="s">
        <v>153</v>
      </c>
      <c r="E1127" t="s">
        <v>154</v>
      </c>
      <c r="F1127" t="s">
        <v>155</v>
      </c>
      <c r="G1127" t="s">
        <v>156</v>
      </c>
      <c r="H1127" t="s">
        <v>191</v>
      </c>
      <c r="I1127" t="s">
        <v>167</v>
      </c>
      <c r="J1127" t="s">
        <v>192</v>
      </c>
      <c r="K1127" t="s">
        <v>160</v>
      </c>
      <c r="L1127">
        <v>1</v>
      </c>
      <c r="M1127" t="s">
        <v>189</v>
      </c>
      <c r="N1127" t="s">
        <v>162</v>
      </c>
      <c r="O1127" t="s">
        <v>211</v>
      </c>
      <c r="P1127" t="s">
        <v>212</v>
      </c>
      <c r="Q1127">
        <v>2025</v>
      </c>
      <c r="R1127">
        <v>3</v>
      </c>
      <c r="S1127" t="b">
        <v>0</v>
      </c>
      <c r="T1127">
        <v>9151398</v>
      </c>
    </row>
    <row r="1128" spans="1:20" x14ac:dyDescent="0.2">
      <c r="A1128">
        <v>49</v>
      </c>
      <c r="B1128" t="s">
        <v>151</v>
      </c>
      <c r="C1128" t="s">
        <v>152</v>
      </c>
      <c r="D1128" t="s">
        <v>153</v>
      </c>
      <c r="E1128" t="s">
        <v>154</v>
      </c>
      <c r="F1128" t="s">
        <v>155</v>
      </c>
      <c r="G1128" t="s">
        <v>156</v>
      </c>
      <c r="H1128" t="s">
        <v>191</v>
      </c>
      <c r="I1128" t="s">
        <v>168</v>
      </c>
      <c r="J1128" t="s">
        <v>192</v>
      </c>
      <c r="K1128" t="s">
        <v>160</v>
      </c>
      <c r="L1128">
        <v>1</v>
      </c>
      <c r="M1128" t="s">
        <v>189</v>
      </c>
      <c r="N1128" t="s">
        <v>162</v>
      </c>
      <c r="O1128" t="s">
        <v>211</v>
      </c>
      <c r="P1128" t="s">
        <v>212</v>
      </c>
      <c r="Q1128">
        <v>2025</v>
      </c>
      <c r="R1128">
        <v>3</v>
      </c>
      <c r="S1128" t="b">
        <v>0</v>
      </c>
      <c r="T1128">
        <v>3356091</v>
      </c>
    </row>
    <row r="1129" spans="1:20" x14ac:dyDescent="0.2">
      <c r="A1129">
        <v>50</v>
      </c>
      <c r="B1129" t="s">
        <v>151</v>
      </c>
      <c r="C1129" t="s">
        <v>152</v>
      </c>
      <c r="D1129" t="s">
        <v>153</v>
      </c>
      <c r="E1129" t="s">
        <v>154</v>
      </c>
      <c r="F1129" t="s">
        <v>155</v>
      </c>
      <c r="G1129" t="s">
        <v>156</v>
      </c>
      <c r="H1129" t="s">
        <v>193</v>
      </c>
      <c r="I1129" t="s">
        <v>169</v>
      </c>
      <c r="J1129" t="s">
        <v>192</v>
      </c>
      <c r="K1129" t="s">
        <v>160</v>
      </c>
      <c r="L1129">
        <v>1</v>
      </c>
      <c r="M1129" t="s">
        <v>189</v>
      </c>
      <c r="N1129" t="s">
        <v>162</v>
      </c>
      <c r="O1129" t="s">
        <v>211</v>
      </c>
      <c r="P1129" t="s">
        <v>212</v>
      </c>
      <c r="Q1129">
        <v>2025</v>
      </c>
      <c r="R1129">
        <v>3</v>
      </c>
      <c r="S1129" t="b">
        <v>0</v>
      </c>
      <c r="T1129">
        <v>16511617</v>
      </c>
    </row>
    <row r="1130" spans="1:20" x14ac:dyDescent="0.2">
      <c r="A1130">
        <v>51</v>
      </c>
      <c r="B1130" t="s">
        <v>151</v>
      </c>
      <c r="C1130" t="s">
        <v>152</v>
      </c>
      <c r="D1130" t="s">
        <v>153</v>
      </c>
      <c r="E1130" t="s">
        <v>154</v>
      </c>
      <c r="F1130" t="s">
        <v>155</v>
      </c>
      <c r="G1130" t="s">
        <v>156</v>
      </c>
      <c r="H1130" t="s">
        <v>194</v>
      </c>
      <c r="I1130" t="s">
        <v>158</v>
      </c>
      <c r="J1130" t="s">
        <v>195</v>
      </c>
      <c r="K1130" t="s">
        <v>160</v>
      </c>
      <c r="L1130">
        <v>1</v>
      </c>
      <c r="M1130" t="s">
        <v>189</v>
      </c>
      <c r="N1130" t="s">
        <v>162</v>
      </c>
      <c r="O1130" t="s">
        <v>211</v>
      </c>
      <c r="P1130" t="s">
        <v>212</v>
      </c>
      <c r="Q1130">
        <v>2025</v>
      </c>
      <c r="R1130">
        <v>3</v>
      </c>
      <c r="S1130" t="b">
        <v>0</v>
      </c>
      <c r="T1130">
        <v>0</v>
      </c>
    </row>
    <row r="1131" spans="1:20" x14ac:dyDescent="0.2">
      <c r="A1131">
        <v>52</v>
      </c>
      <c r="B1131" t="s">
        <v>151</v>
      </c>
      <c r="C1131" t="s">
        <v>152</v>
      </c>
      <c r="D1131" t="s">
        <v>153</v>
      </c>
      <c r="E1131" t="s">
        <v>154</v>
      </c>
      <c r="F1131" t="s">
        <v>155</v>
      </c>
      <c r="G1131" t="s">
        <v>156</v>
      </c>
      <c r="H1131" t="s">
        <v>194</v>
      </c>
      <c r="I1131" t="s">
        <v>165</v>
      </c>
      <c r="J1131" t="s">
        <v>195</v>
      </c>
      <c r="K1131" t="s">
        <v>160</v>
      </c>
      <c r="L1131">
        <v>1</v>
      </c>
      <c r="M1131" t="s">
        <v>189</v>
      </c>
      <c r="N1131" t="s">
        <v>162</v>
      </c>
      <c r="O1131" t="s">
        <v>211</v>
      </c>
      <c r="P1131" t="s">
        <v>212</v>
      </c>
      <c r="Q1131">
        <v>2025</v>
      </c>
      <c r="R1131">
        <v>3</v>
      </c>
      <c r="S1131" t="b">
        <v>0</v>
      </c>
      <c r="T1131">
        <v>2642837</v>
      </c>
    </row>
    <row r="1132" spans="1:20" x14ac:dyDescent="0.2">
      <c r="A1132">
        <v>53</v>
      </c>
      <c r="B1132" t="s">
        <v>151</v>
      </c>
      <c r="C1132" t="s">
        <v>152</v>
      </c>
      <c r="D1132" t="s">
        <v>153</v>
      </c>
      <c r="E1132" t="s">
        <v>154</v>
      </c>
      <c r="F1132" t="s">
        <v>155</v>
      </c>
      <c r="G1132" t="s">
        <v>156</v>
      </c>
      <c r="H1132" t="s">
        <v>194</v>
      </c>
      <c r="I1132" t="s">
        <v>166</v>
      </c>
      <c r="J1132" t="s">
        <v>195</v>
      </c>
      <c r="K1132" t="s">
        <v>160</v>
      </c>
      <c r="L1132">
        <v>1</v>
      </c>
      <c r="M1132" t="s">
        <v>189</v>
      </c>
      <c r="N1132" t="s">
        <v>162</v>
      </c>
      <c r="O1132" t="s">
        <v>211</v>
      </c>
      <c r="P1132" t="s">
        <v>212</v>
      </c>
      <c r="Q1132">
        <v>2025</v>
      </c>
      <c r="R1132">
        <v>3</v>
      </c>
      <c r="S1132" t="b">
        <v>0</v>
      </c>
      <c r="T1132">
        <v>32278376</v>
      </c>
    </row>
    <row r="1133" spans="1:20" x14ac:dyDescent="0.2">
      <c r="A1133">
        <v>54</v>
      </c>
      <c r="B1133" t="s">
        <v>151</v>
      </c>
      <c r="C1133" t="s">
        <v>152</v>
      </c>
      <c r="D1133" t="s">
        <v>153</v>
      </c>
      <c r="E1133" t="s">
        <v>154</v>
      </c>
      <c r="F1133" t="s">
        <v>155</v>
      </c>
      <c r="G1133" t="s">
        <v>156</v>
      </c>
      <c r="H1133" t="s">
        <v>194</v>
      </c>
      <c r="I1133" t="s">
        <v>167</v>
      </c>
      <c r="J1133" t="s">
        <v>195</v>
      </c>
      <c r="K1133" t="s">
        <v>160</v>
      </c>
      <c r="L1133">
        <v>1</v>
      </c>
      <c r="M1133" t="s">
        <v>189</v>
      </c>
      <c r="N1133" t="s">
        <v>162</v>
      </c>
      <c r="O1133" t="s">
        <v>211</v>
      </c>
      <c r="P1133" t="s">
        <v>212</v>
      </c>
      <c r="Q1133">
        <v>2025</v>
      </c>
      <c r="R1133">
        <v>3</v>
      </c>
      <c r="S1133" t="b">
        <v>0</v>
      </c>
      <c r="T1133">
        <v>8250930</v>
      </c>
    </row>
    <row r="1134" spans="1:20" x14ac:dyDescent="0.2">
      <c r="A1134">
        <v>55</v>
      </c>
      <c r="B1134" t="s">
        <v>151</v>
      </c>
      <c r="C1134" t="s">
        <v>152</v>
      </c>
      <c r="D1134" t="s">
        <v>153</v>
      </c>
      <c r="E1134" t="s">
        <v>154</v>
      </c>
      <c r="F1134" t="s">
        <v>155</v>
      </c>
      <c r="G1134" t="s">
        <v>156</v>
      </c>
      <c r="H1134" t="s">
        <v>194</v>
      </c>
      <c r="I1134" t="s">
        <v>168</v>
      </c>
      <c r="J1134" t="s">
        <v>195</v>
      </c>
      <c r="K1134" t="s">
        <v>160</v>
      </c>
      <c r="L1134">
        <v>1</v>
      </c>
      <c r="M1134" t="s">
        <v>189</v>
      </c>
      <c r="N1134" t="s">
        <v>162</v>
      </c>
      <c r="O1134" t="s">
        <v>211</v>
      </c>
      <c r="P1134" t="s">
        <v>212</v>
      </c>
      <c r="Q1134">
        <v>2025</v>
      </c>
      <c r="R1134">
        <v>3</v>
      </c>
      <c r="S1134" t="b">
        <v>0</v>
      </c>
      <c r="T1134">
        <v>6911129</v>
      </c>
    </row>
    <row r="1135" spans="1:20" x14ac:dyDescent="0.2">
      <c r="A1135">
        <v>56</v>
      </c>
      <c r="B1135" t="s">
        <v>151</v>
      </c>
      <c r="C1135" t="s">
        <v>152</v>
      </c>
      <c r="D1135" t="s">
        <v>153</v>
      </c>
      <c r="E1135" t="s">
        <v>154</v>
      </c>
      <c r="F1135" t="s">
        <v>155</v>
      </c>
      <c r="G1135" t="s">
        <v>156</v>
      </c>
      <c r="H1135" t="s">
        <v>196</v>
      </c>
      <c r="I1135" t="s">
        <v>169</v>
      </c>
      <c r="J1135" t="s">
        <v>195</v>
      </c>
      <c r="K1135" t="s">
        <v>160</v>
      </c>
      <c r="L1135">
        <v>1</v>
      </c>
      <c r="M1135" t="s">
        <v>189</v>
      </c>
      <c r="N1135" t="s">
        <v>162</v>
      </c>
      <c r="O1135" t="s">
        <v>211</v>
      </c>
      <c r="P1135" t="s">
        <v>212</v>
      </c>
      <c r="Q1135">
        <v>2025</v>
      </c>
      <c r="R1135">
        <v>3</v>
      </c>
      <c r="S1135" t="b">
        <v>0</v>
      </c>
      <c r="T1135">
        <v>63770880</v>
      </c>
    </row>
    <row r="1136" spans="1:20" x14ac:dyDescent="0.2">
      <c r="A1136">
        <v>57</v>
      </c>
      <c r="B1136" t="s">
        <v>151</v>
      </c>
      <c r="C1136" t="s">
        <v>152</v>
      </c>
      <c r="D1136" t="s">
        <v>153</v>
      </c>
      <c r="E1136" t="s">
        <v>154</v>
      </c>
      <c r="F1136" t="s">
        <v>155</v>
      </c>
      <c r="G1136" t="s">
        <v>156</v>
      </c>
      <c r="H1136" t="s">
        <v>197</v>
      </c>
      <c r="I1136" t="s">
        <v>158</v>
      </c>
      <c r="J1136" t="s">
        <v>198</v>
      </c>
      <c r="K1136" t="s">
        <v>160</v>
      </c>
      <c r="L1136">
        <v>1</v>
      </c>
      <c r="M1136" t="s">
        <v>189</v>
      </c>
      <c r="N1136" t="s">
        <v>162</v>
      </c>
      <c r="O1136" t="s">
        <v>211</v>
      </c>
      <c r="P1136" t="s">
        <v>212</v>
      </c>
      <c r="Q1136">
        <v>2025</v>
      </c>
      <c r="R1136">
        <v>3</v>
      </c>
      <c r="S1136" t="b">
        <v>0</v>
      </c>
      <c r="T1136">
        <v>31111958</v>
      </c>
    </row>
    <row r="1137" spans="1:20" x14ac:dyDescent="0.2">
      <c r="A1137">
        <v>58</v>
      </c>
      <c r="B1137" t="s">
        <v>151</v>
      </c>
      <c r="C1137" t="s">
        <v>152</v>
      </c>
      <c r="D1137" t="s">
        <v>153</v>
      </c>
      <c r="E1137" t="s">
        <v>154</v>
      </c>
      <c r="F1137" t="s">
        <v>155</v>
      </c>
      <c r="G1137" t="s">
        <v>156</v>
      </c>
      <c r="H1137" t="s">
        <v>197</v>
      </c>
      <c r="I1137" t="s">
        <v>165</v>
      </c>
      <c r="J1137" t="s">
        <v>198</v>
      </c>
      <c r="K1137" t="s">
        <v>160</v>
      </c>
      <c r="L1137">
        <v>1</v>
      </c>
      <c r="M1137" t="s">
        <v>189</v>
      </c>
      <c r="N1137" t="s">
        <v>162</v>
      </c>
      <c r="O1137" t="s">
        <v>211</v>
      </c>
      <c r="P1137" t="s">
        <v>212</v>
      </c>
      <c r="Q1137">
        <v>2025</v>
      </c>
      <c r="R1137">
        <v>3</v>
      </c>
      <c r="S1137" t="b">
        <v>0</v>
      </c>
      <c r="T1137">
        <v>49069391</v>
      </c>
    </row>
    <row r="1138" spans="1:20" x14ac:dyDescent="0.2">
      <c r="A1138">
        <v>59</v>
      </c>
      <c r="B1138" t="s">
        <v>151</v>
      </c>
      <c r="C1138" t="s">
        <v>152</v>
      </c>
      <c r="D1138" t="s">
        <v>153</v>
      </c>
      <c r="E1138" t="s">
        <v>154</v>
      </c>
      <c r="F1138" t="s">
        <v>155</v>
      </c>
      <c r="G1138" t="s">
        <v>156</v>
      </c>
      <c r="H1138" t="s">
        <v>197</v>
      </c>
      <c r="I1138" t="s">
        <v>166</v>
      </c>
      <c r="J1138" t="s">
        <v>198</v>
      </c>
      <c r="K1138" t="s">
        <v>160</v>
      </c>
      <c r="L1138">
        <v>1</v>
      </c>
      <c r="M1138" t="s">
        <v>189</v>
      </c>
      <c r="N1138" t="s">
        <v>162</v>
      </c>
      <c r="O1138" t="s">
        <v>211</v>
      </c>
      <c r="P1138" t="s">
        <v>212</v>
      </c>
      <c r="Q1138">
        <v>2025</v>
      </c>
      <c r="R1138">
        <v>3</v>
      </c>
      <c r="S1138" t="b">
        <v>0</v>
      </c>
      <c r="T1138">
        <v>166020154</v>
      </c>
    </row>
    <row r="1139" spans="1:20" x14ac:dyDescent="0.2">
      <c r="A1139">
        <v>60</v>
      </c>
      <c r="B1139" t="s">
        <v>151</v>
      </c>
      <c r="C1139" t="s">
        <v>152</v>
      </c>
      <c r="D1139" t="s">
        <v>153</v>
      </c>
      <c r="E1139" t="s">
        <v>154</v>
      </c>
      <c r="F1139" t="s">
        <v>155</v>
      </c>
      <c r="G1139" t="s">
        <v>156</v>
      </c>
      <c r="H1139" t="s">
        <v>197</v>
      </c>
      <c r="I1139" t="s">
        <v>167</v>
      </c>
      <c r="J1139" t="s">
        <v>198</v>
      </c>
      <c r="K1139" t="s">
        <v>160</v>
      </c>
      <c r="L1139">
        <v>1</v>
      </c>
      <c r="M1139" t="s">
        <v>189</v>
      </c>
      <c r="N1139" t="s">
        <v>162</v>
      </c>
      <c r="O1139" t="s">
        <v>211</v>
      </c>
      <c r="P1139" t="s">
        <v>212</v>
      </c>
      <c r="Q1139">
        <v>2025</v>
      </c>
      <c r="R1139">
        <v>3</v>
      </c>
      <c r="S1139" t="b">
        <v>0</v>
      </c>
      <c r="T1139">
        <v>73534102</v>
      </c>
    </row>
    <row r="1140" spans="1:20" x14ac:dyDescent="0.2">
      <c r="A1140">
        <v>61</v>
      </c>
      <c r="B1140" t="s">
        <v>151</v>
      </c>
      <c r="C1140" t="s">
        <v>152</v>
      </c>
      <c r="D1140" t="s">
        <v>153</v>
      </c>
      <c r="E1140" t="s">
        <v>154</v>
      </c>
      <c r="F1140" t="s">
        <v>155</v>
      </c>
      <c r="G1140" t="s">
        <v>156</v>
      </c>
      <c r="H1140" t="s">
        <v>197</v>
      </c>
      <c r="I1140" t="s">
        <v>168</v>
      </c>
      <c r="J1140" t="s">
        <v>198</v>
      </c>
      <c r="K1140" t="s">
        <v>160</v>
      </c>
      <c r="L1140">
        <v>1</v>
      </c>
      <c r="M1140" t="s">
        <v>189</v>
      </c>
      <c r="N1140" t="s">
        <v>162</v>
      </c>
      <c r="O1140" t="s">
        <v>211</v>
      </c>
      <c r="P1140" t="s">
        <v>212</v>
      </c>
      <c r="Q1140">
        <v>2025</v>
      </c>
      <c r="R1140">
        <v>3</v>
      </c>
      <c r="S1140" t="b">
        <v>0</v>
      </c>
      <c r="T1140">
        <v>29000603</v>
      </c>
    </row>
    <row r="1141" spans="1:20" x14ac:dyDescent="0.2">
      <c r="A1141">
        <v>62</v>
      </c>
      <c r="B1141" t="s">
        <v>151</v>
      </c>
      <c r="C1141" t="s">
        <v>152</v>
      </c>
      <c r="D1141" t="s">
        <v>153</v>
      </c>
      <c r="E1141" t="s">
        <v>154</v>
      </c>
      <c r="F1141" t="s">
        <v>155</v>
      </c>
      <c r="G1141" t="s">
        <v>156</v>
      </c>
      <c r="H1141" t="s">
        <v>197</v>
      </c>
      <c r="I1141" t="s">
        <v>169</v>
      </c>
      <c r="J1141" t="s">
        <v>198</v>
      </c>
      <c r="K1141" t="s">
        <v>160</v>
      </c>
      <c r="L1141">
        <v>1</v>
      </c>
      <c r="M1141" t="s">
        <v>189</v>
      </c>
      <c r="N1141" t="s">
        <v>162</v>
      </c>
      <c r="O1141" t="s">
        <v>211</v>
      </c>
      <c r="P1141" t="s">
        <v>212</v>
      </c>
      <c r="Q1141">
        <v>2025</v>
      </c>
      <c r="R1141">
        <v>3</v>
      </c>
      <c r="S1141" t="b">
        <v>0</v>
      </c>
      <c r="T1141">
        <v>221450689</v>
      </c>
    </row>
    <row r="1142" spans="1:20" x14ac:dyDescent="0.2">
      <c r="A1142">
        <v>63</v>
      </c>
      <c r="B1142" t="s">
        <v>151</v>
      </c>
      <c r="C1142" t="s">
        <v>152</v>
      </c>
      <c r="D1142" t="s">
        <v>153</v>
      </c>
      <c r="E1142" t="s">
        <v>154</v>
      </c>
      <c r="F1142" t="s">
        <v>155</v>
      </c>
      <c r="G1142" t="s">
        <v>156</v>
      </c>
      <c r="H1142" t="s">
        <v>201</v>
      </c>
      <c r="I1142" t="s">
        <v>169</v>
      </c>
      <c r="J1142" t="s">
        <v>202</v>
      </c>
      <c r="K1142" t="s">
        <v>160</v>
      </c>
      <c r="L1142">
        <v>1</v>
      </c>
      <c r="M1142" t="s">
        <v>203</v>
      </c>
      <c r="N1142" t="s">
        <v>162</v>
      </c>
      <c r="O1142" t="s">
        <v>211</v>
      </c>
      <c r="P1142" t="s">
        <v>212</v>
      </c>
      <c r="Q1142">
        <v>2025</v>
      </c>
      <c r="R1142">
        <v>3</v>
      </c>
      <c r="S1142" t="b">
        <v>0</v>
      </c>
      <c r="T1142">
        <v>33542523</v>
      </c>
    </row>
    <row r="1143" spans="1:20" x14ac:dyDescent="0.2">
      <c r="A1143">
        <v>64</v>
      </c>
      <c r="B1143" t="s">
        <v>151</v>
      </c>
      <c r="C1143" t="s">
        <v>152</v>
      </c>
      <c r="D1143" t="s">
        <v>153</v>
      </c>
      <c r="E1143" t="s">
        <v>154</v>
      </c>
      <c r="F1143" t="s">
        <v>155</v>
      </c>
      <c r="G1143" t="s">
        <v>156</v>
      </c>
      <c r="H1143" t="s">
        <v>204</v>
      </c>
      <c r="I1143" t="s">
        <v>169</v>
      </c>
      <c r="J1143" t="s">
        <v>205</v>
      </c>
      <c r="K1143" t="s">
        <v>160</v>
      </c>
      <c r="L1143">
        <v>1</v>
      </c>
      <c r="M1143" t="s">
        <v>203</v>
      </c>
      <c r="N1143" t="s">
        <v>162</v>
      </c>
      <c r="O1143" t="s">
        <v>211</v>
      </c>
      <c r="P1143" t="s">
        <v>212</v>
      </c>
      <c r="Q1143">
        <v>2025</v>
      </c>
      <c r="R1143">
        <v>3</v>
      </c>
      <c r="S1143" t="b">
        <v>0</v>
      </c>
      <c r="T1143">
        <v>5809283</v>
      </c>
    </row>
    <row r="1144" spans="1:20" x14ac:dyDescent="0.2">
      <c r="A1144">
        <v>65</v>
      </c>
      <c r="B1144" t="s">
        <v>151</v>
      </c>
      <c r="C1144" t="s">
        <v>152</v>
      </c>
      <c r="D1144" t="s">
        <v>153</v>
      </c>
      <c r="E1144" t="s">
        <v>154</v>
      </c>
      <c r="F1144" t="s">
        <v>155</v>
      </c>
      <c r="G1144" t="s">
        <v>156</v>
      </c>
      <c r="H1144" t="s">
        <v>206</v>
      </c>
      <c r="I1144" t="s">
        <v>169</v>
      </c>
      <c r="J1144" t="s">
        <v>207</v>
      </c>
      <c r="K1144" t="s">
        <v>160</v>
      </c>
      <c r="L1144">
        <v>1</v>
      </c>
      <c r="M1144" t="s">
        <v>208</v>
      </c>
      <c r="N1144" t="s">
        <v>209</v>
      </c>
      <c r="O1144" t="s">
        <v>211</v>
      </c>
      <c r="P1144" t="s">
        <v>212</v>
      </c>
      <c r="Q1144">
        <v>2025</v>
      </c>
      <c r="R1144">
        <v>3</v>
      </c>
      <c r="S1144" t="b">
        <v>0</v>
      </c>
      <c r="T1144">
        <v>320385</v>
      </c>
    </row>
    <row r="1145" spans="1:20" x14ac:dyDescent="0.2">
      <c r="A1145">
        <v>1</v>
      </c>
      <c r="B1145" t="s">
        <v>151</v>
      </c>
      <c r="C1145" t="s">
        <v>152</v>
      </c>
      <c r="D1145" t="s">
        <v>153</v>
      </c>
      <c r="E1145" t="s">
        <v>154</v>
      </c>
      <c r="F1145" t="s">
        <v>155</v>
      </c>
      <c r="G1145" t="s">
        <v>156</v>
      </c>
      <c r="H1145" t="s">
        <v>157</v>
      </c>
      <c r="I1145" t="s">
        <v>158</v>
      </c>
      <c r="J1145" t="s">
        <v>159</v>
      </c>
      <c r="K1145" t="s">
        <v>160</v>
      </c>
      <c r="L1145">
        <v>1</v>
      </c>
      <c r="M1145" t="s">
        <v>161</v>
      </c>
      <c r="N1145" t="s">
        <v>162</v>
      </c>
      <c r="O1145" t="s">
        <v>213</v>
      </c>
      <c r="P1145" t="s">
        <v>213</v>
      </c>
      <c r="Q1145">
        <v>2025</v>
      </c>
      <c r="R1145">
        <v>3</v>
      </c>
      <c r="S1145" t="b">
        <v>0</v>
      </c>
      <c r="T1145">
        <v>313</v>
      </c>
    </row>
    <row r="1146" spans="1:20" x14ac:dyDescent="0.2">
      <c r="A1146">
        <v>2</v>
      </c>
      <c r="B1146" t="s">
        <v>151</v>
      </c>
      <c r="C1146" t="s">
        <v>152</v>
      </c>
      <c r="D1146" t="s">
        <v>153</v>
      </c>
      <c r="E1146" t="s">
        <v>154</v>
      </c>
      <c r="F1146" t="s">
        <v>155</v>
      </c>
      <c r="G1146" t="s">
        <v>156</v>
      </c>
      <c r="H1146" t="s">
        <v>157</v>
      </c>
      <c r="I1146" t="s">
        <v>165</v>
      </c>
      <c r="J1146" t="s">
        <v>159</v>
      </c>
      <c r="K1146" t="s">
        <v>160</v>
      </c>
      <c r="L1146">
        <v>1</v>
      </c>
      <c r="M1146" t="s">
        <v>161</v>
      </c>
      <c r="N1146" t="s">
        <v>162</v>
      </c>
      <c r="O1146" t="s">
        <v>213</v>
      </c>
      <c r="P1146" t="s">
        <v>213</v>
      </c>
      <c r="Q1146">
        <v>2025</v>
      </c>
      <c r="R1146">
        <v>3</v>
      </c>
      <c r="S1146" t="b">
        <v>0</v>
      </c>
      <c r="T1146">
        <v>599</v>
      </c>
    </row>
    <row r="1147" spans="1:20" x14ac:dyDescent="0.2">
      <c r="A1147">
        <v>3</v>
      </c>
      <c r="B1147" t="s">
        <v>151</v>
      </c>
      <c r="C1147" t="s">
        <v>152</v>
      </c>
      <c r="D1147" t="s">
        <v>153</v>
      </c>
      <c r="E1147" t="s">
        <v>154</v>
      </c>
      <c r="F1147" t="s">
        <v>155</v>
      </c>
      <c r="G1147" t="s">
        <v>156</v>
      </c>
      <c r="H1147" t="s">
        <v>157</v>
      </c>
      <c r="I1147" t="s">
        <v>166</v>
      </c>
      <c r="J1147" t="s">
        <v>159</v>
      </c>
      <c r="K1147" t="s">
        <v>160</v>
      </c>
      <c r="L1147">
        <v>1</v>
      </c>
      <c r="M1147" t="s">
        <v>161</v>
      </c>
      <c r="N1147" t="s">
        <v>162</v>
      </c>
      <c r="O1147" t="s">
        <v>213</v>
      </c>
      <c r="P1147" t="s">
        <v>213</v>
      </c>
      <c r="Q1147">
        <v>2025</v>
      </c>
      <c r="R1147">
        <v>3</v>
      </c>
      <c r="S1147" t="b">
        <v>0</v>
      </c>
      <c r="T1147">
        <v>1978</v>
      </c>
    </row>
    <row r="1148" spans="1:20" x14ac:dyDescent="0.2">
      <c r="A1148">
        <v>4</v>
      </c>
      <c r="B1148" t="s">
        <v>151</v>
      </c>
      <c r="C1148" t="s">
        <v>152</v>
      </c>
      <c r="D1148" t="s">
        <v>153</v>
      </c>
      <c r="E1148" t="s">
        <v>154</v>
      </c>
      <c r="F1148" t="s">
        <v>155</v>
      </c>
      <c r="G1148" t="s">
        <v>156</v>
      </c>
      <c r="H1148" t="s">
        <v>157</v>
      </c>
      <c r="I1148" t="s">
        <v>167</v>
      </c>
      <c r="J1148" t="s">
        <v>159</v>
      </c>
      <c r="K1148" t="s">
        <v>160</v>
      </c>
      <c r="L1148">
        <v>1</v>
      </c>
      <c r="M1148" t="s">
        <v>161</v>
      </c>
      <c r="N1148" t="s">
        <v>162</v>
      </c>
      <c r="O1148" t="s">
        <v>213</v>
      </c>
      <c r="P1148" t="s">
        <v>213</v>
      </c>
      <c r="Q1148">
        <v>2025</v>
      </c>
      <c r="R1148">
        <v>3</v>
      </c>
      <c r="S1148" t="b">
        <v>0</v>
      </c>
      <c r="T1148">
        <v>902</v>
      </c>
    </row>
    <row r="1149" spans="1:20" x14ac:dyDescent="0.2">
      <c r="A1149">
        <v>5</v>
      </c>
      <c r="B1149" t="s">
        <v>151</v>
      </c>
      <c r="C1149" t="s">
        <v>152</v>
      </c>
      <c r="D1149" t="s">
        <v>153</v>
      </c>
      <c r="E1149" t="s">
        <v>154</v>
      </c>
      <c r="F1149" t="s">
        <v>155</v>
      </c>
      <c r="G1149" t="s">
        <v>156</v>
      </c>
      <c r="H1149" t="s">
        <v>157</v>
      </c>
      <c r="I1149" t="s">
        <v>168</v>
      </c>
      <c r="J1149" t="s">
        <v>159</v>
      </c>
      <c r="K1149" t="s">
        <v>160</v>
      </c>
      <c r="L1149">
        <v>1</v>
      </c>
      <c r="M1149" t="s">
        <v>161</v>
      </c>
      <c r="N1149" t="s">
        <v>162</v>
      </c>
      <c r="O1149" t="s">
        <v>213</v>
      </c>
      <c r="P1149" t="s">
        <v>213</v>
      </c>
      <c r="Q1149">
        <v>2025</v>
      </c>
      <c r="R1149">
        <v>3</v>
      </c>
      <c r="S1149" t="b">
        <v>0</v>
      </c>
      <c r="T1149">
        <v>287</v>
      </c>
    </row>
    <row r="1150" spans="1:20" x14ac:dyDescent="0.2">
      <c r="A1150">
        <v>6</v>
      </c>
      <c r="B1150" t="s">
        <v>151</v>
      </c>
      <c r="C1150" t="s">
        <v>152</v>
      </c>
      <c r="D1150" t="s">
        <v>153</v>
      </c>
      <c r="E1150" t="s">
        <v>154</v>
      </c>
      <c r="F1150" t="s">
        <v>155</v>
      </c>
      <c r="G1150" t="s">
        <v>156</v>
      </c>
      <c r="H1150" t="s">
        <v>157</v>
      </c>
      <c r="I1150" t="s">
        <v>169</v>
      </c>
      <c r="J1150" t="s">
        <v>159</v>
      </c>
      <c r="K1150" t="s">
        <v>160</v>
      </c>
      <c r="L1150">
        <v>1</v>
      </c>
      <c r="M1150" t="s">
        <v>161</v>
      </c>
      <c r="N1150" t="s">
        <v>162</v>
      </c>
      <c r="O1150" t="s">
        <v>213</v>
      </c>
      <c r="P1150" t="s">
        <v>213</v>
      </c>
      <c r="Q1150">
        <v>2025</v>
      </c>
      <c r="R1150">
        <v>3</v>
      </c>
      <c r="S1150" t="b">
        <v>0</v>
      </c>
      <c r="T1150">
        <v>2372</v>
      </c>
    </row>
    <row r="1151" spans="1:20" x14ac:dyDescent="0.2">
      <c r="A1151">
        <v>7</v>
      </c>
      <c r="B1151" t="s">
        <v>151</v>
      </c>
      <c r="C1151" t="s">
        <v>152</v>
      </c>
      <c r="D1151" t="s">
        <v>153</v>
      </c>
      <c r="E1151" t="s">
        <v>154</v>
      </c>
      <c r="F1151" t="s">
        <v>155</v>
      </c>
      <c r="G1151" t="s">
        <v>156</v>
      </c>
      <c r="H1151" t="s">
        <v>170</v>
      </c>
      <c r="I1151" t="s">
        <v>158</v>
      </c>
      <c r="J1151" t="s">
        <v>171</v>
      </c>
      <c r="K1151" t="s">
        <v>160</v>
      </c>
      <c r="L1151">
        <v>1</v>
      </c>
      <c r="M1151" t="s">
        <v>161</v>
      </c>
      <c r="N1151" t="s">
        <v>162</v>
      </c>
      <c r="O1151" t="s">
        <v>213</v>
      </c>
      <c r="P1151" t="s">
        <v>213</v>
      </c>
      <c r="Q1151">
        <v>2025</v>
      </c>
      <c r="R1151">
        <v>3</v>
      </c>
      <c r="S1151" t="b">
        <v>0</v>
      </c>
      <c r="T1151">
        <v>238</v>
      </c>
    </row>
    <row r="1152" spans="1:20" x14ac:dyDescent="0.2">
      <c r="A1152">
        <v>8</v>
      </c>
      <c r="B1152" t="s">
        <v>151</v>
      </c>
      <c r="C1152" t="s">
        <v>152</v>
      </c>
      <c r="D1152" t="s">
        <v>153</v>
      </c>
      <c r="E1152" t="s">
        <v>154</v>
      </c>
      <c r="F1152" t="s">
        <v>155</v>
      </c>
      <c r="G1152" t="s">
        <v>156</v>
      </c>
      <c r="H1152" t="s">
        <v>170</v>
      </c>
      <c r="I1152" t="s">
        <v>165</v>
      </c>
      <c r="J1152" t="s">
        <v>171</v>
      </c>
      <c r="K1152" t="s">
        <v>160</v>
      </c>
      <c r="L1152">
        <v>1</v>
      </c>
      <c r="M1152" t="s">
        <v>161</v>
      </c>
      <c r="N1152" t="s">
        <v>162</v>
      </c>
      <c r="O1152" t="s">
        <v>213</v>
      </c>
      <c r="P1152" t="s">
        <v>213</v>
      </c>
      <c r="Q1152">
        <v>2025</v>
      </c>
      <c r="R1152">
        <v>3</v>
      </c>
      <c r="S1152" t="b">
        <v>0</v>
      </c>
      <c r="T1152">
        <v>740</v>
      </c>
    </row>
    <row r="1153" spans="1:20" x14ac:dyDescent="0.2">
      <c r="A1153">
        <v>9</v>
      </c>
      <c r="B1153" t="s">
        <v>151</v>
      </c>
      <c r="C1153" t="s">
        <v>152</v>
      </c>
      <c r="D1153" t="s">
        <v>153</v>
      </c>
      <c r="E1153" t="s">
        <v>154</v>
      </c>
      <c r="F1153" t="s">
        <v>155</v>
      </c>
      <c r="G1153" t="s">
        <v>156</v>
      </c>
      <c r="H1153" t="s">
        <v>170</v>
      </c>
      <c r="I1153" t="s">
        <v>166</v>
      </c>
      <c r="J1153" t="s">
        <v>171</v>
      </c>
      <c r="K1153" t="s">
        <v>160</v>
      </c>
      <c r="L1153">
        <v>1</v>
      </c>
      <c r="M1153" t="s">
        <v>161</v>
      </c>
      <c r="N1153" t="s">
        <v>162</v>
      </c>
      <c r="O1153" t="s">
        <v>213</v>
      </c>
      <c r="P1153" t="s">
        <v>213</v>
      </c>
      <c r="Q1153">
        <v>2025</v>
      </c>
      <c r="R1153">
        <v>3</v>
      </c>
      <c r="S1153" t="b">
        <v>0</v>
      </c>
      <c r="T1153">
        <v>1857</v>
      </c>
    </row>
    <row r="1154" spans="1:20" x14ac:dyDescent="0.2">
      <c r="A1154">
        <v>10</v>
      </c>
      <c r="B1154" t="s">
        <v>151</v>
      </c>
      <c r="C1154" t="s">
        <v>152</v>
      </c>
      <c r="D1154" t="s">
        <v>153</v>
      </c>
      <c r="E1154" t="s">
        <v>154</v>
      </c>
      <c r="F1154" t="s">
        <v>155</v>
      </c>
      <c r="G1154" t="s">
        <v>156</v>
      </c>
      <c r="H1154" t="s">
        <v>170</v>
      </c>
      <c r="I1154" t="s">
        <v>167</v>
      </c>
      <c r="J1154" t="s">
        <v>171</v>
      </c>
      <c r="K1154" t="s">
        <v>160</v>
      </c>
      <c r="L1154">
        <v>1</v>
      </c>
      <c r="M1154" t="s">
        <v>161</v>
      </c>
      <c r="N1154" t="s">
        <v>162</v>
      </c>
      <c r="O1154" t="s">
        <v>213</v>
      </c>
      <c r="P1154" t="s">
        <v>213</v>
      </c>
      <c r="Q1154">
        <v>2025</v>
      </c>
      <c r="R1154">
        <v>3</v>
      </c>
      <c r="S1154" t="b">
        <v>0</v>
      </c>
      <c r="T1154">
        <v>941</v>
      </c>
    </row>
    <row r="1155" spans="1:20" x14ac:dyDescent="0.2">
      <c r="A1155">
        <v>11</v>
      </c>
      <c r="B1155" t="s">
        <v>151</v>
      </c>
      <c r="C1155" t="s">
        <v>152</v>
      </c>
      <c r="D1155" t="s">
        <v>153</v>
      </c>
      <c r="E1155" t="s">
        <v>154</v>
      </c>
      <c r="F1155" t="s">
        <v>155</v>
      </c>
      <c r="G1155" t="s">
        <v>156</v>
      </c>
      <c r="H1155" t="s">
        <v>170</v>
      </c>
      <c r="I1155" t="s">
        <v>168</v>
      </c>
      <c r="J1155" t="s">
        <v>171</v>
      </c>
      <c r="K1155" t="s">
        <v>160</v>
      </c>
      <c r="L1155">
        <v>1</v>
      </c>
      <c r="M1155" t="s">
        <v>161</v>
      </c>
      <c r="N1155" t="s">
        <v>162</v>
      </c>
      <c r="O1155" t="s">
        <v>213</v>
      </c>
      <c r="P1155" t="s">
        <v>213</v>
      </c>
      <c r="Q1155">
        <v>2025</v>
      </c>
      <c r="R1155">
        <v>3</v>
      </c>
      <c r="S1155" t="b">
        <v>0</v>
      </c>
      <c r="T1155">
        <v>301</v>
      </c>
    </row>
    <row r="1156" spans="1:20" x14ac:dyDescent="0.2">
      <c r="A1156">
        <v>12</v>
      </c>
      <c r="B1156" t="s">
        <v>151</v>
      </c>
      <c r="C1156" t="s">
        <v>152</v>
      </c>
      <c r="D1156" t="s">
        <v>153</v>
      </c>
      <c r="E1156" t="s">
        <v>154</v>
      </c>
      <c r="F1156" t="s">
        <v>155</v>
      </c>
      <c r="G1156" t="s">
        <v>156</v>
      </c>
      <c r="H1156" t="s">
        <v>170</v>
      </c>
      <c r="I1156" t="s">
        <v>169</v>
      </c>
      <c r="J1156" t="s">
        <v>171</v>
      </c>
      <c r="K1156" t="s">
        <v>160</v>
      </c>
      <c r="L1156">
        <v>1</v>
      </c>
      <c r="M1156" t="s">
        <v>161</v>
      </c>
      <c r="N1156" t="s">
        <v>162</v>
      </c>
      <c r="O1156" t="s">
        <v>213</v>
      </c>
      <c r="P1156" t="s">
        <v>213</v>
      </c>
      <c r="Q1156">
        <v>2025</v>
      </c>
      <c r="R1156">
        <v>3</v>
      </c>
      <c r="S1156" t="b">
        <v>0</v>
      </c>
      <c r="T1156">
        <v>2502</v>
      </c>
    </row>
    <row r="1157" spans="1:20" x14ac:dyDescent="0.2">
      <c r="A1157">
        <v>13</v>
      </c>
      <c r="B1157" t="s">
        <v>151</v>
      </c>
      <c r="C1157" t="s">
        <v>152</v>
      </c>
      <c r="D1157" t="s">
        <v>153</v>
      </c>
      <c r="E1157" t="s">
        <v>154</v>
      </c>
      <c r="F1157" t="s">
        <v>155</v>
      </c>
      <c r="G1157" t="s">
        <v>156</v>
      </c>
      <c r="H1157" t="s">
        <v>172</v>
      </c>
      <c r="I1157" t="s">
        <v>158</v>
      </c>
      <c r="J1157" t="s">
        <v>173</v>
      </c>
      <c r="K1157" t="s">
        <v>160</v>
      </c>
      <c r="L1157">
        <v>1</v>
      </c>
      <c r="M1157" t="s">
        <v>174</v>
      </c>
      <c r="N1157" t="s">
        <v>162</v>
      </c>
      <c r="O1157" t="s">
        <v>213</v>
      </c>
      <c r="P1157" t="s">
        <v>213</v>
      </c>
      <c r="Q1157">
        <v>2025</v>
      </c>
      <c r="R1157">
        <v>3</v>
      </c>
      <c r="S1157" t="b">
        <v>0</v>
      </c>
      <c r="T1157">
        <v>124161</v>
      </c>
    </row>
    <row r="1158" spans="1:20" x14ac:dyDescent="0.2">
      <c r="A1158">
        <v>14</v>
      </c>
      <c r="B1158" t="s">
        <v>151</v>
      </c>
      <c r="C1158" t="s">
        <v>152</v>
      </c>
      <c r="D1158" t="s">
        <v>153</v>
      </c>
      <c r="E1158" t="s">
        <v>154</v>
      </c>
      <c r="F1158" t="s">
        <v>155</v>
      </c>
      <c r="G1158" t="s">
        <v>156</v>
      </c>
      <c r="H1158" t="s">
        <v>172</v>
      </c>
      <c r="I1158" t="s">
        <v>165</v>
      </c>
      <c r="J1158" t="s">
        <v>173</v>
      </c>
      <c r="K1158" t="s">
        <v>160</v>
      </c>
      <c r="L1158">
        <v>1</v>
      </c>
      <c r="M1158" t="s">
        <v>174</v>
      </c>
      <c r="N1158" t="s">
        <v>162</v>
      </c>
      <c r="O1158" t="s">
        <v>213</v>
      </c>
      <c r="P1158" t="s">
        <v>213</v>
      </c>
      <c r="Q1158">
        <v>2025</v>
      </c>
      <c r="R1158">
        <v>3</v>
      </c>
      <c r="S1158" t="b">
        <v>0</v>
      </c>
      <c r="T1158">
        <v>375403</v>
      </c>
    </row>
    <row r="1159" spans="1:20" x14ac:dyDescent="0.2">
      <c r="A1159">
        <v>15</v>
      </c>
      <c r="B1159" t="s">
        <v>151</v>
      </c>
      <c r="C1159" t="s">
        <v>152</v>
      </c>
      <c r="D1159" t="s">
        <v>153</v>
      </c>
      <c r="E1159" t="s">
        <v>154</v>
      </c>
      <c r="F1159" t="s">
        <v>155</v>
      </c>
      <c r="G1159" t="s">
        <v>156</v>
      </c>
      <c r="H1159" t="s">
        <v>172</v>
      </c>
      <c r="I1159" t="s">
        <v>166</v>
      </c>
      <c r="J1159" t="s">
        <v>173</v>
      </c>
      <c r="K1159" t="s">
        <v>160</v>
      </c>
      <c r="L1159">
        <v>1</v>
      </c>
      <c r="M1159" t="s">
        <v>174</v>
      </c>
      <c r="N1159" t="s">
        <v>162</v>
      </c>
      <c r="O1159" t="s">
        <v>213</v>
      </c>
      <c r="P1159" t="s">
        <v>213</v>
      </c>
      <c r="Q1159">
        <v>2025</v>
      </c>
      <c r="R1159">
        <v>3</v>
      </c>
      <c r="S1159" t="b">
        <v>0</v>
      </c>
      <c r="T1159">
        <v>847158</v>
      </c>
    </row>
    <row r="1160" spans="1:20" x14ac:dyDescent="0.2">
      <c r="A1160">
        <v>16</v>
      </c>
      <c r="B1160" t="s">
        <v>151</v>
      </c>
      <c r="C1160" t="s">
        <v>152</v>
      </c>
      <c r="D1160" t="s">
        <v>153</v>
      </c>
      <c r="E1160" t="s">
        <v>154</v>
      </c>
      <c r="F1160" t="s">
        <v>155</v>
      </c>
      <c r="G1160" t="s">
        <v>156</v>
      </c>
      <c r="H1160" t="s">
        <v>172</v>
      </c>
      <c r="I1160" t="s">
        <v>167</v>
      </c>
      <c r="J1160" t="s">
        <v>173</v>
      </c>
      <c r="K1160" t="s">
        <v>160</v>
      </c>
      <c r="L1160">
        <v>1</v>
      </c>
      <c r="M1160" t="s">
        <v>174</v>
      </c>
      <c r="N1160" t="s">
        <v>162</v>
      </c>
      <c r="O1160" t="s">
        <v>213</v>
      </c>
      <c r="P1160" t="s">
        <v>213</v>
      </c>
      <c r="Q1160">
        <v>2025</v>
      </c>
      <c r="R1160">
        <v>3</v>
      </c>
      <c r="S1160" t="b">
        <v>0</v>
      </c>
      <c r="T1160">
        <v>388872</v>
      </c>
    </row>
    <row r="1161" spans="1:20" x14ac:dyDescent="0.2">
      <c r="A1161">
        <v>17</v>
      </c>
      <c r="B1161" t="s">
        <v>151</v>
      </c>
      <c r="C1161" t="s">
        <v>152</v>
      </c>
      <c r="D1161" t="s">
        <v>153</v>
      </c>
      <c r="E1161" t="s">
        <v>154</v>
      </c>
      <c r="F1161" t="s">
        <v>155</v>
      </c>
      <c r="G1161" t="s">
        <v>156</v>
      </c>
      <c r="H1161" t="s">
        <v>172</v>
      </c>
      <c r="I1161" t="s">
        <v>168</v>
      </c>
      <c r="J1161" t="s">
        <v>173</v>
      </c>
      <c r="K1161" t="s">
        <v>160</v>
      </c>
      <c r="L1161">
        <v>1</v>
      </c>
      <c r="M1161" t="s">
        <v>174</v>
      </c>
      <c r="N1161" t="s">
        <v>162</v>
      </c>
      <c r="O1161" t="s">
        <v>213</v>
      </c>
      <c r="P1161" t="s">
        <v>213</v>
      </c>
      <c r="Q1161">
        <v>2025</v>
      </c>
      <c r="R1161">
        <v>3</v>
      </c>
      <c r="S1161" t="b">
        <v>0</v>
      </c>
      <c r="T1161">
        <v>115016</v>
      </c>
    </row>
    <row r="1162" spans="1:20" x14ac:dyDescent="0.2">
      <c r="A1162">
        <v>18</v>
      </c>
      <c r="B1162" t="s">
        <v>151</v>
      </c>
      <c r="C1162" t="s">
        <v>152</v>
      </c>
      <c r="D1162" t="s">
        <v>153</v>
      </c>
      <c r="E1162" t="s">
        <v>154</v>
      </c>
      <c r="F1162" t="s">
        <v>155</v>
      </c>
      <c r="G1162" t="s">
        <v>156</v>
      </c>
      <c r="H1162" t="s">
        <v>175</v>
      </c>
      <c r="I1162" t="s">
        <v>169</v>
      </c>
      <c r="J1162" t="s">
        <v>173</v>
      </c>
      <c r="K1162" t="s">
        <v>160</v>
      </c>
      <c r="L1162">
        <v>1</v>
      </c>
      <c r="M1162" t="s">
        <v>174</v>
      </c>
      <c r="N1162" t="s">
        <v>162</v>
      </c>
      <c r="O1162" t="s">
        <v>213</v>
      </c>
      <c r="P1162" t="s">
        <v>213</v>
      </c>
      <c r="Q1162">
        <v>2025</v>
      </c>
      <c r="R1162">
        <v>3</v>
      </c>
      <c r="S1162" t="b">
        <v>0</v>
      </c>
      <c r="T1162">
        <v>908996</v>
      </c>
    </row>
    <row r="1163" spans="1:20" x14ac:dyDescent="0.2">
      <c r="A1163">
        <v>19</v>
      </c>
      <c r="B1163" t="s">
        <v>151</v>
      </c>
      <c r="C1163" t="s">
        <v>152</v>
      </c>
      <c r="D1163" t="s">
        <v>153</v>
      </c>
      <c r="E1163" t="s">
        <v>154</v>
      </c>
      <c r="F1163" t="s">
        <v>155</v>
      </c>
      <c r="G1163" t="s">
        <v>156</v>
      </c>
      <c r="H1163" t="s">
        <v>176</v>
      </c>
      <c r="I1163" t="s">
        <v>169</v>
      </c>
      <c r="J1163" t="s">
        <v>177</v>
      </c>
      <c r="K1163" t="s">
        <v>160</v>
      </c>
      <c r="L1163">
        <v>1</v>
      </c>
      <c r="M1163" t="s">
        <v>174</v>
      </c>
      <c r="N1163" t="s">
        <v>162</v>
      </c>
      <c r="O1163" t="s">
        <v>213</v>
      </c>
      <c r="P1163" t="s">
        <v>213</v>
      </c>
      <c r="Q1163">
        <v>2025</v>
      </c>
      <c r="R1163">
        <v>3</v>
      </c>
      <c r="S1163" t="b">
        <v>0</v>
      </c>
      <c r="T1163">
        <v>908996</v>
      </c>
    </row>
    <row r="1164" spans="1:20" x14ac:dyDescent="0.2">
      <c r="A1164">
        <v>20</v>
      </c>
      <c r="B1164" t="s">
        <v>151</v>
      </c>
      <c r="C1164" t="s">
        <v>152</v>
      </c>
      <c r="D1164" t="s">
        <v>153</v>
      </c>
      <c r="E1164" t="s">
        <v>154</v>
      </c>
      <c r="F1164" t="s">
        <v>155</v>
      </c>
      <c r="G1164" t="s">
        <v>156</v>
      </c>
      <c r="H1164" t="s">
        <v>178</v>
      </c>
      <c r="I1164" t="s">
        <v>158</v>
      </c>
      <c r="J1164" t="s">
        <v>179</v>
      </c>
      <c r="K1164" t="s">
        <v>160</v>
      </c>
      <c r="L1164">
        <v>1</v>
      </c>
      <c r="M1164" t="s">
        <v>174</v>
      </c>
      <c r="N1164" t="s">
        <v>162</v>
      </c>
      <c r="O1164" t="s">
        <v>213</v>
      </c>
      <c r="P1164" t="s">
        <v>213</v>
      </c>
      <c r="Q1164">
        <v>2025</v>
      </c>
      <c r="R1164">
        <v>3</v>
      </c>
      <c r="S1164" t="b">
        <v>0</v>
      </c>
      <c r="T1164">
        <v>0</v>
      </c>
    </row>
    <row r="1165" spans="1:20" x14ac:dyDescent="0.2">
      <c r="A1165">
        <v>21</v>
      </c>
      <c r="B1165" t="s">
        <v>151</v>
      </c>
      <c r="C1165" t="s">
        <v>152</v>
      </c>
      <c r="D1165" t="s">
        <v>153</v>
      </c>
      <c r="E1165" t="s">
        <v>154</v>
      </c>
      <c r="F1165" t="s">
        <v>155</v>
      </c>
      <c r="G1165" t="s">
        <v>156</v>
      </c>
      <c r="H1165" t="s">
        <v>178</v>
      </c>
      <c r="I1165" t="s">
        <v>165</v>
      </c>
      <c r="J1165" t="s">
        <v>179</v>
      </c>
      <c r="K1165" t="s">
        <v>160</v>
      </c>
      <c r="L1165">
        <v>1</v>
      </c>
      <c r="M1165" t="s">
        <v>174</v>
      </c>
      <c r="N1165" t="s">
        <v>162</v>
      </c>
      <c r="O1165" t="s">
        <v>213</v>
      </c>
      <c r="P1165" t="s">
        <v>213</v>
      </c>
      <c r="Q1165">
        <v>2025</v>
      </c>
      <c r="R1165">
        <v>3</v>
      </c>
      <c r="S1165" t="b">
        <v>0</v>
      </c>
      <c r="T1165">
        <v>3335</v>
      </c>
    </row>
    <row r="1166" spans="1:20" x14ac:dyDescent="0.2">
      <c r="A1166">
        <v>22</v>
      </c>
      <c r="B1166" t="s">
        <v>151</v>
      </c>
      <c r="C1166" t="s">
        <v>152</v>
      </c>
      <c r="D1166" t="s">
        <v>153</v>
      </c>
      <c r="E1166" t="s">
        <v>154</v>
      </c>
      <c r="F1166" t="s">
        <v>155</v>
      </c>
      <c r="G1166" t="s">
        <v>156</v>
      </c>
      <c r="H1166" t="s">
        <v>178</v>
      </c>
      <c r="I1166" t="s">
        <v>166</v>
      </c>
      <c r="J1166" t="s">
        <v>179</v>
      </c>
      <c r="K1166" t="s">
        <v>160</v>
      </c>
      <c r="L1166">
        <v>1</v>
      </c>
      <c r="M1166" t="s">
        <v>174</v>
      </c>
      <c r="N1166" t="s">
        <v>162</v>
      </c>
      <c r="O1166" t="s">
        <v>213</v>
      </c>
      <c r="P1166" t="s">
        <v>213</v>
      </c>
      <c r="Q1166">
        <v>2025</v>
      </c>
      <c r="R1166">
        <v>3</v>
      </c>
      <c r="S1166" t="b">
        <v>0</v>
      </c>
      <c r="T1166">
        <v>100145</v>
      </c>
    </row>
    <row r="1167" spans="1:20" x14ac:dyDescent="0.2">
      <c r="A1167">
        <v>23</v>
      </c>
      <c r="B1167" t="s">
        <v>151</v>
      </c>
      <c r="C1167" t="s">
        <v>152</v>
      </c>
      <c r="D1167" t="s">
        <v>153</v>
      </c>
      <c r="E1167" t="s">
        <v>154</v>
      </c>
      <c r="F1167" t="s">
        <v>155</v>
      </c>
      <c r="G1167" t="s">
        <v>156</v>
      </c>
      <c r="H1167" t="s">
        <v>178</v>
      </c>
      <c r="I1167" t="s">
        <v>167</v>
      </c>
      <c r="J1167" t="s">
        <v>179</v>
      </c>
      <c r="K1167" t="s">
        <v>160</v>
      </c>
      <c r="L1167">
        <v>1</v>
      </c>
      <c r="M1167" t="s">
        <v>174</v>
      </c>
      <c r="N1167" t="s">
        <v>162</v>
      </c>
      <c r="O1167" t="s">
        <v>213</v>
      </c>
      <c r="P1167" t="s">
        <v>213</v>
      </c>
      <c r="Q1167">
        <v>2025</v>
      </c>
      <c r="R1167">
        <v>3</v>
      </c>
      <c r="S1167" t="b">
        <v>0</v>
      </c>
      <c r="T1167">
        <v>30568</v>
      </c>
    </row>
    <row r="1168" spans="1:20" x14ac:dyDescent="0.2">
      <c r="A1168">
        <v>24</v>
      </c>
      <c r="B1168" t="s">
        <v>151</v>
      </c>
      <c r="C1168" t="s">
        <v>152</v>
      </c>
      <c r="D1168" t="s">
        <v>153</v>
      </c>
      <c r="E1168" t="s">
        <v>154</v>
      </c>
      <c r="F1168" t="s">
        <v>155</v>
      </c>
      <c r="G1168" t="s">
        <v>156</v>
      </c>
      <c r="H1168" t="s">
        <v>178</v>
      </c>
      <c r="I1168" t="s">
        <v>168</v>
      </c>
      <c r="J1168" t="s">
        <v>179</v>
      </c>
      <c r="K1168" t="s">
        <v>160</v>
      </c>
      <c r="L1168">
        <v>1</v>
      </c>
      <c r="M1168" t="s">
        <v>174</v>
      </c>
      <c r="N1168" t="s">
        <v>162</v>
      </c>
      <c r="O1168" t="s">
        <v>213</v>
      </c>
      <c r="P1168" t="s">
        <v>213</v>
      </c>
      <c r="Q1168">
        <v>2025</v>
      </c>
      <c r="R1168">
        <v>3</v>
      </c>
      <c r="S1168" t="b">
        <v>0</v>
      </c>
      <c r="T1168">
        <v>11360</v>
      </c>
    </row>
    <row r="1169" spans="1:20" x14ac:dyDescent="0.2">
      <c r="A1169">
        <v>25</v>
      </c>
      <c r="B1169" t="s">
        <v>151</v>
      </c>
      <c r="C1169" t="s">
        <v>152</v>
      </c>
      <c r="D1169" t="s">
        <v>153</v>
      </c>
      <c r="E1169" t="s">
        <v>154</v>
      </c>
      <c r="F1169" t="s">
        <v>155</v>
      </c>
      <c r="G1169" t="s">
        <v>156</v>
      </c>
      <c r="H1169" t="s">
        <v>180</v>
      </c>
      <c r="I1169" t="s">
        <v>169</v>
      </c>
      <c r="J1169" t="s">
        <v>179</v>
      </c>
      <c r="K1169" t="s">
        <v>160</v>
      </c>
      <c r="L1169">
        <v>1</v>
      </c>
      <c r="M1169" t="s">
        <v>174</v>
      </c>
      <c r="N1169" t="s">
        <v>162</v>
      </c>
      <c r="O1169" t="s">
        <v>213</v>
      </c>
      <c r="P1169" t="s">
        <v>213</v>
      </c>
      <c r="Q1169">
        <v>2025</v>
      </c>
      <c r="R1169">
        <v>3</v>
      </c>
      <c r="S1169" t="b">
        <v>0</v>
      </c>
      <c r="T1169">
        <v>42705</v>
      </c>
    </row>
    <row r="1170" spans="1:20" x14ac:dyDescent="0.2">
      <c r="A1170">
        <v>27</v>
      </c>
      <c r="B1170" t="s">
        <v>151</v>
      </c>
      <c r="C1170" t="s">
        <v>152</v>
      </c>
      <c r="D1170" t="s">
        <v>153</v>
      </c>
      <c r="E1170" t="s">
        <v>154</v>
      </c>
      <c r="F1170" t="s">
        <v>155</v>
      </c>
      <c r="G1170" t="s">
        <v>156</v>
      </c>
      <c r="H1170" t="s">
        <v>181</v>
      </c>
      <c r="I1170" t="s">
        <v>158</v>
      </c>
      <c r="J1170" t="s">
        <v>182</v>
      </c>
      <c r="K1170" t="s">
        <v>160</v>
      </c>
      <c r="L1170">
        <v>1</v>
      </c>
      <c r="M1170" t="s">
        <v>174</v>
      </c>
      <c r="N1170" t="s">
        <v>162</v>
      </c>
      <c r="O1170" t="s">
        <v>213</v>
      </c>
      <c r="P1170" t="s">
        <v>213</v>
      </c>
      <c r="Q1170">
        <v>2025</v>
      </c>
      <c r="R1170">
        <v>3</v>
      </c>
      <c r="S1170" t="b">
        <v>0</v>
      </c>
      <c r="T1170">
        <v>0</v>
      </c>
    </row>
    <row r="1171" spans="1:20" x14ac:dyDescent="0.2">
      <c r="A1171">
        <v>28</v>
      </c>
      <c r="B1171" t="s">
        <v>151</v>
      </c>
      <c r="C1171" t="s">
        <v>152</v>
      </c>
      <c r="D1171" t="s">
        <v>153</v>
      </c>
      <c r="E1171" t="s">
        <v>154</v>
      </c>
      <c r="F1171" t="s">
        <v>155</v>
      </c>
      <c r="G1171" t="s">
        <v>156</v>
      </c>
      <c r="H1171" t="s">
        <v>181</v>
      </c>
      <c r="I1171" t="s">
        <v>165</v>
      </c>
      <c r="J1171" t="s">
        <v>182</v>
      </c>
      <c r="K1171" t="s">
        <v>160</v>
      </c>
      <c r="L1171">
        <v>1</v>
      </c>
      <c r="M1171" t="s">
        <v>174</v>
      </c>
      <c r="N1171" t="s">
        <v>162</v>
      </c>
      <c r="O1171" t="s">
        <v>213</v>
      </c>
      <c r="P1171" t="s">
        <v>213</v>
      </c>
      <c r="Q1171">
        <v>2025</v>
      </c>
      <c r="R1171">
        <v>3</v>
      </c>
      <c r="S1171" t="b">
        <v>0</v>
      </c>
      <c r="T1171">
        <v>1567</v>
      </c>
    </row>
    <row r="1172" spans="1:20" x14ac:dyDescent="0.2">
      <c r="A1172">
        <v>29</v>
      </c>
      <c r="B1172" t="s">
        <v>151</v>
      </c>
      <c r="C1172" t="s">
        <v>152</v>
      </c>
      <c r="D1172" t="s">
        <v>153</v>
      </c>
      <c r="E1172" t="s">
        <v>154</v>
      </c>
      <c r="F1172" t="s">
        <v>155</v>
      </c>
      <c r="G1172" t="s">
        <v>156</v>
      </c>
      <c r="H1172" t="s">
        <v>181</v>
      </c>
      <c r="I1172" t="s">
        <v>166</v>
      </c>
      <c r="J1172" t="s">
        <v>182</v>
      </c>
      <c r="K1172" t="s">
        <v>160</v>
      </c>
      <c r="L1172">
        <v>1</v>
      </c>
      <c r="M1172" t="s">
        <v>174</v>
      </c>
      <c r="N1172" t="s">
        <v>162</v>
      </c>
      <c r="O1172" t="s">
        <v>213</v>
      </c>
      <c r="P1172" t="s">
        <v>213</v>
      </c>
      <c r="Q1172">
        <v>2025</v>
      </c>
      <c r="R1172">
        <v>3</v>
      </c>
      <c r="S1172" t="b">
        <v>0</v>
      </c>
      <c r="T1172">
        <v>125686</v>
      </c>
    </row>
    <row r="1173" spans="1:20" x14ac:dyDescent="0.2">
      <c r="A1173">
        <v>30</v>
      </c>
      <c r="B1173" t="s">
        <v>151</v>
      </c>
      <c r="C1173" t="s">
        <v>152</v>
      </c>
      <c r="D1173" t="s">
        <v>153</v>
      </c>
      <c r="E1173" t="s">
        <v>154</v>
      </c>
      <c r="F1173" t="s">
        <v>155</v>
      </c>
      <c r="G1173" t="s">
        <v>156</v>
      </c>
      <c r="H1173" t="s">
        <v>181</v>
      </c>
      <c r="I1173" t="s">
        <v>167</v>
      </c>
      <c r="J1173" t="s">
        <v>182</v>
      </c>
      <c r="K1173" t="s">
        <v>160</v>
      </c>
      <c r="L1173">
        <v>1</v>
      </c>
      <c r="M1173" t="s">
        <v>174</v>
      </c>
      <c r="N1173" t="s">
        <v>162</v>
      </c>
      <c r="O1173" t="s">
        <v>213</v>
      </c>
      <c r="P1173" t="s">
        <v>213</v>
      </c>
      <c r="Q1173">
        <v>2025</v>
      </c>
      <c r="R1173">
        <v>3</v>
      </c>
      <c r="S1173" t="b">
        <v>0</v>
      </c>
      <c r="T1173">
        <v>56398</v>
      </c>
    </row>
    <row r="1174" spans="1:20" x14ac:dyDescent="0.2">
      <c r="A1174">
        <v>31</v>
      </c>
      <c r="B1174" t="s">
        <v>151</v>
      </c>
      <c r="C1174" t="s">
        <v>152</v>
      </c>
      <c r="D1174" t="s">
        <v>153</v>
      </c>
      <c r="E1174" t="s">
        <v>154</v>
      </c>
      <c r="F1174" t="s">
        <v>155</v>
      </c>
      <c r="G1174" t="s">
        <v>156</v>
      </c>
      <c r="H1174" t="s">
        <v>181</v>
      </c>
      <c r="I1174" t="s">
        <v>168</v>
      </c>
      <c r="J1174" t="s">
        <v>182</v>
      </c>
      <c r="K1174" t="s">
        <v>160</v>
      </c>
      <c r="L1174">
        <v>1</v>
      </c>
      <c r="M1174" t="s">
        <v>174</v>
      </c>
      <c r="N1174" t="s">
        <v>162</v>
      </c>
      <c r="O1174" t="s">
        <v>213</v>
      </c>
      <c r="P1174" t="s">
        <v>213</v>
      </c>
      <c r="Q1174">
        <v>2025</v>
      </c>
      <c r="R1174">
        <v>3</v>
      </c>
      <c r="S1174" t="b">
        <v>0</v>
      </c>
      <c r="T1174">
        <v>24554</v>
      </c>
    </row>
    <row r="1175" spans="1:20" x14ac:dyDescent="0.2">
      <c r="A1175">
        <v>32</v>
      </c>
      <c r="B1175" t="s">
        <v>151</v>
      </c>
      <c r="C1175" t="s">
        <v>152</v>
      </c>
      <c r="D1175" t="s">
        <v>153</v>
      </c>
      <c r="E1175" t="s">
        <v>154</v>
      </c>
      <c r="F1175" t="s">
        <v>155</v>
      </c>
      <c r="G1175" t="s">
        <v>156</v>
      </c>
      <c r="H1175" t="s">
        <v>183</v>
      </c>
      <c r="I1175" t="s">
        <v>169</v>
      </c>
      <c r="J1175" t="s">
        <v>182</v>
      </c>
      <c r="K1175" t="s">
        <v>160</v>
      </c>
      <c r="L1175">
        <v>1</v>
      </c>
      <c r="M1175" t="s">
        <v>174</v>
      </c>
      <c r="N1175" t="s">
        <v>162</v>
      </c>
      <c r="O1175" t="s">
        <v>213</v>
      </c>
      <c r="P1175" t="s">
        <v>213</v>
      </c>
      <c r="Q1175">
        <v>2025</v>
      </c>
      <c r="R1175">
        <v>3</v>
      </c>
      <c r="S1175" t="b">
        <v>0</v>
      </c>
      <c r="T1175">
        <v>371401</v>
      </c>
    </row>
    <row r="1176" spans="1:20" x14ac:dyDescent="0.2">
      <c r="A1176">
        <v>33</v>
      </c>
      <c r="B1176" t="s">
        <v>151</v>
      </c>
      <c r="C1176" t="s">
        <v>152</v>
      </c>
      <c r="D1176" t="s">
        <v>153</v>
      </c>
      <c r="E1176" t="s">
        <v>154</v>
      </c>
      <c r="F1176" t="s">
        <v>155</v>
      </c>
      <c r="G1176" t="s">
        <v>156</v>
      </c>
      <c r="H1176" t="s">
        <v>184</v>
      </c>
      <c r="I1176" t="s">
        <v>158</v>
      </c>
      <c r="J1176" t="s">
        <v>185</v>
      </c>
      <c r="K1176" t="s">
        <v>160</v>
      </c>
      <c r="L1176">
        <v>1</v>
      </c>
      <c r="M1176" t="s">
        <v>174</v>
      </c>
      <c r="N1176" t="s">
        <v>162</v>
      </c>
      <c r="O1176" t="s">
        <v>213</v>
      </c>
      <c r="P1176" t="s">
        <v>213</v>
      </c>
      <c r="Q1176">
        <v>2025</v>
      </c>
      <c r="R1176">
        <v>3</v>
      </c>
      <c r="S1176" t="b">
        <v>0</v>
      </c>
      <c r="T1176">
        <v>124161</v>
      </c>
    </row>
    <row r="1177" spans="1:20" x14ac:dyDescent="0.2">
      <c r="A1177">
        <v>34</v>
      </c>
      <c r="B1177" t="s">
        <v>151</v>
      </c>
      <c r="C1177" t="s">
        <v>152</v>
      </c>
      <c r="D1177" t="s">
        <v>153</v>
      </c>
      <c r="E1177" t="s">
        <v>154</v>
      </c>
      <c r="F1177" t="s">
        <v>155</v>
      </c>
      <c r="G1177" t="s">
        <v>156</v>
      </c>
      <c r="H1177" t="s">
        <v>184</v>
      </c>
      <c r="I1177" t="s">
        <v>165</v>
      </c>
      <c r="J1177" t="s">
        <v>185</v>
      </c>
      <c r="K1177" t="s">
        <v>160</v>
      </c>
      <c r="L1177">
        <v>1</v>
      </c>
      <c r="M1177" t="s">
        <v>174</v>
      </c>
      <c r="N1177" t="s">
        <v>162</v>
      </c>
      <c r="O1177" t="s">
        <v>213</v>
      </c>
      <c r="P1177" t="s">
        <v>213</v>
      </c>
      <c r="Q1177">
        <v>2025</v>
      </c>
      <c r="R1177">
        <v>3</v>
      </c>
      <c r="S1177" t="b">
        <v>0</v>
      </c>
      <c r="T1177">
        <v>380305</v>
      </c>
    </row>
    <row r="1178" spans="1:20" x14ac:dyDescent="0.2">
      <c r="A1178">
        <v>35</v>
      </c>
      <c r="B1178" t="s">
        <v>151</v>
      </c>
      <c r="C1178" t="s">
        <v>152</v>
      </c>
      <c r="D1178" t="s">
        <v>153</v>
      </c>
      <c r="E1178" t="s">
        <v>154</v>
      </c>
      <c r="F1178" t="s">
        <v>155</v>
      </c>
      <c r="G1178" t="s">
        <v>156</v>
      </c>
      <c r="H1178" t="s">
        <v>184</v>
      </c>
      <c r="I1178" t="s">
        <v>166</v>
      </c>
      <c r="J1178" t="s">
        <v>185</v>
      </c>
      <c r="K1178" t="s">
        <v>160</v>
      </c>
      <c r="L1178">
        <v>1</v>
      </c>
      <c r="M1178" t="s">
        <v>174</v>
      </c>
      <c r="N1178" t="s">
        <v>162</v>
      </c>
      <c r="O1178" t="s">
        <v>213</v>
      </c>
      <c r="P1178" t="s">
        <v>213</v>
      </c>
      <c r="Q1178">
        <v>2025</v>
      </c>
      <c r="R1178">
        <v>3</v>
      </c>
      <c r="S1178" t="b">
        <v>0</v>
      </c>
      <c r="T1178">
        <v>1072989</v>
      </c>
    </row>
    <row r="1179" spans="1:20" x14ac:dyDescent="0.2">
      <c r="A1179">
        <v>36</v>
      </c>
      <c r="B1179" t="s">
        <v>151</v>
      </c>
      <c r="C1179" t="s">
        <v>152</v>
      </c>
      <c r="D1179" t="s">
        <v>153</v>
      </c>
      <c r="E1179" t="s">
        <v>154</v>
      </c>
      <c r="F1179" t="s">
        <v>155</v>
      </c>
      <c r="G1179" t="s">
        <v>156</v>
      </c>
      <c r="H1179" t="s">
        <v>184</v>
      </c>
      <c r="I1179" t="s">
        <v>167</v>
      </c>
      <c r="J1179" t="s">
        <v>185</v>
      </c>
      <c r="K1179" t="s">
        <v>160</v>
      </c>
      <c r="L1179">
        <v>1</v>
      </c>
      <c r="M1179" t="s">
        <v>174</v>
      </c>
      <c r="N1179" t="s">
        <v>162</v>
      </c>
      <c r="O1179" t="s">
        <v>213</v>
      </c>
      <c r="P1179" t="s">
        <v>213</v>
      </c>
      <c r="Q1179">
        <v>2025</v>
      </c>
      <c r="R1179">
        <v>3</v>
      </c>
      <c r="S1179" t="b">
        <v>0</v>
      </c>
      <c r="T1179">
        <v>475838</v>
      </c>
    </row>
    <row r="1180" spans="1:20" x14ac:dyDescent="0.2">
      <c r="A1180">
        <v>37</v>
      </c>
      <c r="B1180" t="s">
        <v>151</v>
      </c>
      <c r="C1180" t="s">
        <v>152</v>
      </c>
      <c r="D1180" t="s">
        <v>153</v>
      </c>
      <c r="E1180" t="s">
        <v>154</v>
      </c>
      <c r="F1180" t="s">
        <v>155</v>
      </c>
      <c r="G1180" t="s">
        <v>156</v>
      </c>
      <c r="H1180" t="s">
        <v>184</v>
      </c>
      <c r="I1180" t="s">
        <v>168</v>
      </c>
      <c r="J1180" t="s">
        <v>185</v>
      </c>
      <c r="K1180" t="s">
        <v>160</v>
      </c>
      <c r="L1180">
        <v>1</v>
      </c>
      <c r="M1180" t="s">
        <v>174</v>
      </c>
      <c r="N1180" t="s">
        <v>162</v>
      </c>
      <c r="O1180" t="s">
        <v>213</v>
      </c>
      <c r="P1180" t="s">
        <v>213</v>
      </c>
      <c r="Q1180">
        <v>2025</v>
      </c>
      <c r="R1180">
        <v>3</v>
      </c>
      <c r="S1180" t="b">
        <v>0</v>
      </c>
      <c r="T1180">
        <v>150930</v>
      </c>
    </row>
    <row r="1181" spans="1:20" x14ac:dyDescent="0.2">
      <c r="A1181">
        <v>38</v>
      </c>
      <c r="B1181" t="s">
        <v>151</v>
      </c>
      <c r="C1181" t="s">
        <v>152</v>
      </c>
      <c r="D1181" t="s">
        <v>153</v>
      </c>
      <c r="E1181" t="s">
        <v>154</v>
      </c>
      <c r="F1181" t="s">
        <v>155</v>
      </c>
      <c r="G1181" t="s">
        <v>156</v>
      </c>
      <c r="H1181" t="s">
        <v>186</v>
      </c>
      <c r="I1181" t="s">
        <v>169</v>
      </c>
      <c r="J1181" t="s">
        <v>185</v>
      </c>
      <c r="K1181" t="s">
        <v>160</v>
      </c>
      <c r="L1181">
        <v>1</v>
      </c>
      <c r="M1181" t="s">
        <v>174</v>
      </c>
      <c r="N1181" t="s">
        <v>162</v>
      </c>
      <c r="O1181" t="s">
        <v>213</v>
      </c>
      <c r="P1181" t="s">
        <v>213</v>
      </c>
      <c r="Q1181">
        <v>2025</v>
      </c>
      <c r="R1181">
        <v>3</v>
      </c>
      <c r="S1181" t="b">
        <v>0</v>
      </c>
      <c r="T1181">
        <v>1323102</v>
      </c>
    </row>
    <row r="1182" spans="1:20" x14ac:dyDescent="0.2">
      <c r="A1182">
        <v>39</v>
      </c>
      <c r="B1182" t="s">
        <v>151</v>
      </c>
      <c r="C1182" t="s">
        <v>152</v>
      </c>
      <c r="D1182" t="s">
        <v>153</v>
      </c>
      <c r="E1182" t="s">
        <v>154</v>
      </c>
      <c r="F1182" t="s">
        <v>155</v>
      </c>
      <c r="G1182" t="s">
        <v>156</v>
      </c>
      <c r="H1182" t="s">
        <v>187</v>
      </c>
      <c r="I1182" t="s">
        <v>158</v>
      </c>
      <c r="J1182" t="s">
        <v>188</v>
      </c>
      <c r="K1182" t="s">
        <v>160</v>
      </c>
      <c r="L1182">
        <v>1</v>
      </c>
      <c r="M1182" t="s">
        <v>189</v>
      </c>
      <c r="N1182" t="s">
        <v>162</v>
      </c>
      <c r="O1182" t="s">
        <v>213</v>
      </c>
      <c r="P1182" t="s">
        <v>213</v>
      </c>
      <c r="Q1182">
        <v>2025</v>
      </c>
      <c r="R1182">
        <v>3</v>
      </c>
      <c r="S1182" t="b">
        <v>0</v>
      </c>
      <c r="T1182">
        <v>8562000</v>
      </c>
    </row>
    <row r="1183" spans="1:20" x14ac:dyDescent="0.2">
      <c r="A1183">
        <v>40</v>
      </c>
      <c r="B1183" t="s">
        <v>151</v>
      </c>
      <c r="C1183" t="s">
        <v>152</v>
      </c>
      <c r="D1183" t="s">
        <v>153</v>
      </c>
      <c r="E1183" t="s">
        <v>154</v>
      </c>
      <c r="F1183" t="s">
        <v>155</v>
      </c>
      <c r="G1183" t="s">
        <v>156</v>
      </c>
      <c r="H1183" t="s">
        <v>187</v>
      </c>
      <c r="I1183" t="s">
        <v>165</v>
      </c>
      <c r="J1183" t="s">
        <v>188</v>
      </c>
      <c r="K1183" t="s">
        <v>160</v>
      </c>
      <c r="L1183">
        <v>1</v>
      </c>
      <c r="M1183" t="s">
        <v>189</v>
      </c>
      <c r="N1183" t="s">
        <v>162</v>
      </c>
      <c r="O1183" t="s">
        <v>213</v>
      </c>
      <c r="P1183" t="s">
        <v>213</v>
      </c>
      <c r="Q1183">
        <v>2025</v>
      </c>
      <c r="R1183">
        <v>3</v>
      </c>
      <c r="S1183" t="b">
        <v>0</v>
      </c>
      <c r="T1183">
        <v>20591000</v>
      </c>
    </row>
    <row r="1184" spans="1:20" x14ac:dyDescent="0.2">
      <c r="A1184">
        <v>41</v>
      </c>
      <c r="B1184" t="s">
        <v>151</v>
      </c>
      <c r="C1184" t="s">
        <v>152</v>
      </c>
      <c r="D1184" t="s">
        <v>153</v>
      </c>
      <c r="E1184" t="s">
        <v>154</v>
      </c>
      <c r="F1184" t="s">
        <v>155</v>
      </c>
      <c r="G1184" t="s">
        <v>156</v>
      </c>
      <c r="H1184" t="s">
        <v>187</v>
      </c>
      <c r="I1184" t="s">
        <v>166</v>
      </c>
      <c r="J1184" t="s">
        <v>188</v>
      </c>
      <c r="K1184" t="s">
        <v>160</v>
      </c>
      <c r="L1184">
        <v>1</v>
      </c>
      <c r="M1184" t="s">
        <v>189</v>
      </c>
      <c r="N1184" t="s">
        <v>162</v>
      </c>
      <c r="O1184" t="s">
        <v>213</v>
      </c>
      <c r="P1184" t="s">
        <v>213</v>
      </c>
      <c r="Q1184">
        <v>2025</v>
      </c>
      <c r="R1184">
        <v>3</v>
      </c>
      <c r="S1184" t="b">
        <v>0</v>
      </c>
      <c r="T1184">
        <v>36145000</v>
      </c>
    </row>
    <row r="1185" spans="1:20" x14ac:dyDescent="0.2">
      <c r="A1185">
        <v>42</v>
      </c>
      <c r="B1185" t="s">
        <v>151</v>
      </c>
      <c r="C1185" t="s">
        <v>152</v>
      </c>
      <c r="D1185" t="s">
        <v>153</v>
      </c>
      <c r="E1185" t="s">
        <v>154</v>
      </c>
      <c r="F1185" t="s">
        <v>155</v>
      </c>
      <c r="G1185" t="s">
        <v>156</v>
      </c>
      <c r="H1185" t="s">
        <v>187</v>
      </c>
      <c r="I1185" t="s">
        <v>167</v>
      </c>
      <c r="J1185" t="s">
        <v>188</v>
      </c>
      <c r="K1185" t="s">
        <v>160</v>
      </c>
      <c r="L1185">
        <v>1</v>
      </c>
      <c r="M1185" t="s">
        <v>189</v>
      </c>
      <c r="N1185" t="s">
        <v>162</v>
      </c>
      <c r="O1185" t="s">
        <v>213</v>
      </c>
      <c r="P1185" t="s">
        <v>213</v>
      </c>
      <c r="Q1185">
        <v>2025</v>
      </c>
      <c r="R1185">
        <v>3</v>
      </c>
      <c r="S1185" t="b">
        <v>0</v>
      </c>
      <c r="T1185">
        <v>16589000</v>
      </c>
    </row>
    <row r="1186" spans="1:20" x14ac:dyDescent="0.2">
      <c r="A1186">
        <v>43</v>
      </c>
      <c r="B1186" t="s">
        <v>151</v>
      </c>
      <c r="C1186" t="s">
        <v>152</v>
      </c>
      <c r="D1186" t="s">
        <v>153</v>
      </c>
      <c r="E1186" t="s">
        <v>154</v>
      </c>
      <c r="F1186" t="s">
        <v>155</v>
      </c>
      <c r="G1186" t="s">
        <v>156</v>
      </c>
      <c r="H1186" t="s">
        <v>187</v>
      </c>
      <c r="I1186" t="s">
        <v>168</v>
      </c>
      <c r="J1186" t="s">
        <v>188</v>
      </c>
      <c r="K1186" t="s">
        <v>160</v>
      </c>
      <c r="L1186">
        <v>1</v>
      </c>
      <c r="M1186" t="s">
        <v>189</v>
      </c>
      <c r="N1186" t="s">
        <v>162</v>
      </c>
      <c r="O1186" t="s">
        <v>213</v>
      </c>
      <c r="P1186" t="s">
        <v>213</v>
      </c>
      <c r="Q1186">
        <v>2025</v>
      </c>
      <c r="R1186">
        <v>3</v>
      </c>
      <c r="S1186" t="b">
        <v>0</v>
      </c>
      <c r="T1186">
        <v>5745000</v>
      </c>
    </row>
    <row r="1187" spans="1:20" x14ac:dyDescent="0.2">
      <c r="A1187">
        <v>44</v>
      </c>
      <c r="B1187" t="s">
        <v>151</v>
      </c>
      <c r="C1187" t="s">
        <v>152</v>
      </c>
      <c r="D1187" t="s">
        <v>153</v>
      </c>
      <c r="E1187" t="s">
        <v>154</v>
      </c>
      <c r="F1187" t="s">
        <v>155</v>
      </c>
      <c r="G1187" t="s">
        <v>156</v>
      </c>
      <c r="H1187" t="s">
        <v>190</v>
      </c>
      <c r="I1187" t="s">
        <v>169</v>
      </c>
      <c r="J1187" t="s">
        <v>188</v>
      </c>
      <c r="K1187" t="s">
        <v>160</v>
      </c>
      <c r="L1187">
        <v>1</v>
      </c>
      <c r="M1187" t="s">
        <v>189</v>
      </c>
      <c r="N1187" t="s">
        <v>162</v>
      </c>
      <c r="O1187" t="s">
        <v>213</v>
      </c>
      <c r="P1187" t="s">
        <v>213</v>
      </c>
      <c r="Q1187">
        <v>2025</v>
      </c>
      <c r="R1187">
        <v>3</v>
      </c>
      <c r="S1187" t="b">
        <v>0</v>
      </c>
      <c r="T1187">
        <v>52769000</v>
      </c>
    </row>
    <row r="1188" spans="1:20" x14ac:dyDescent="0.2">
      <c r="A1188">
        <v>45</v>
      </c>
      <c r="B1188" t="s">
        <v>151</v>
      </c>
      <c r="C1188" t="s">
        <v>152</v>
      </c>
      <c r="D1188" t="s">
        <v>153</v>
      </c>
      <c r="E1188" t="s">
        <v>154</v>
      </c>
      <c r="F1188" t="s">
        <v>155</v>
      </c>
      <c r="G1188" t="s">
        <v>156</v>
      </c>
      <c r="H1188" t="s">
        <v>191</v>
      </c>
      <c r="I1188" t="s">
        <v>158</v>
      </c>
      <c r="J1188" t="s">
        <v>192</v>
      </c>
      <c r="K1188" t="s">
        <v>160</v>
      </c>
      <c r="L1188">
        <v>1</v>
      </c>
      <c r="M1188" t="s">
        <v>189</v>
      </c>
      <c r="N1188" t="s">
        <v>162</v>
      </c>
      <c r="O1188" t="s">
        <v>213</v>
      </c>
      <c r="P1188" t="s">
        <v>213</v>
      </c>
      <c r="Q1188">
        <v>2025</v>
      </c>
      <c r="R1188">
        <v>3</v>
      </c>
      <c r="S1188" t="b">
        <v>0</v>
      </c>
      <c r="T1188">
        <v>0</v>
      </c>
    </row>
    <row r="1189" spans="1:20" x14ac:dyDescent="0.2">
      <c r="A1189">
        <v>46</v>
      </c>
      <c r="B1189" t="s">
        <v>151</v>
      </c>
      <c r="C1189" t="s">
        <v>152</v>
      </c>
      <c r="D1189" t="s">
        <v>153</v>
      </c>
      <c r="E1189" t="s">
        <v>154</v>
      </c>
      <c r="F1189" t="s">
        <v>155</v>
      </c>
      <c r="G1189" t="s">
        <v>156</v>
      </c>
      <c r="H1189" t="s">
        <v>191</v>
      </c>
      <c r="I1189" t="s">
        <v>165</v>
      </c>
      <c r="J1189" t="s">
        <v>192</v>
      </c>
      <c r="K1189" t="s">
        <v>160</v>
      </c>
      <c r="L1189">
        <v>1</v>
      </c>
      <c r="M1189" t="s">
        <v>189</v>
      </c>
      <c r="N1189" t="s">
        <v>162</v>
      </c>
      <c r="O1189" t="s">
        <v>213</v>
      </c>
      <c r="P1189" t="s">
        <v>213</v>
      </c>
      <c r="Q1189">
        <v>2025</v>
      </c>
      <c r="R1189">
        <v>3</v>
      </c>
      <c r="S1189" t="b">
        <v>0</v>
      </c>
      <c r="T1189">
        <v>215000</v>
      </c>
    </row>
    <row r="1190" spans="1:20" x14ac:dyDescent="0.2">
      <c r="A1190">
        <v>47</v>
      </c>
      <c r="B1190" t="s">
        <v>151</v>
      </c>
      <c r="C1190" t="s">
        <v>152</v>
      </c>
      <c r="D1190" t="s">
        <v>153</v>
      </c>
      <c r="E1190" t="s">
        <v>154</v>
      </c>
      <c r="F1190" t="s">
        <v>155</v>
      </c>
      <c r="G1190" t="s">
        <v>156</v>
      </c>
      <c r="H1190" t="s">
        <v>191</v>
      </c>
      <c r="I1190" t="s">
        <v>166</v>
      </c>
      <c r="J1190" t="s">
        <v>192</v>
      </c>
      <c r="K1190" t="s">
        <v>160</v>
      </c>
      <c r="L1190">
        <v>1</v>
      </c>
      <c r="M1190" t="s">
        <v>189</v>
      </c>
      <c r="N1190" t="s">
        <v>162</v>
      </c>
      <c r="O1190" t="s">
        <v>213</v>
      </c>
      <c r="P1190" t="s">
        <v>213</v>
      </c>
      <c r="Q1190">
        <v>2025</v>
      </c>
      <c r="R1190">
        <v>3</v>
      </c>
      <c r="S1190" t="b">
        <v>0</v>
      </c>
      <c r="T1190">
        <v>6504000</v>
      </c>
    </row>
    <row r="1191" spans="1:20" x14ac:dyDescent="0.2">
      <c r="A1191">
        <v>48</v>
      </c>
      <c r="B1191" t="s">
        <v>151</v>
      </c>
      <c r="C1191" t="s">
        <v>152</v>
      </c>
      <c r="D1191" t="s">
        <v>153</v>
      </c>
      <c r="E1191" t="s">
        <v>154</v>
      </c>
      <c r="F1191" t="s">
        <v>155</v>
      </c>
      <c r="G1191" t="s">
        <v>156</v>
      </c>
      <c r="H1191" t="s">
        <v>191</v>
      </c>
      <c r="I1191" t="s">
        <v>167</v>
      </c>
      <c r="J1191" t="s">
        <v>192</v>
      </c>
      <c r="K1191" t="s">
        <v>160</v>
      </c>
      <c r="L1191">
        <v>1</v>
      </c>
      <c r="M1191" t="s">
        <v>189</v>
      </c>
      <c r="N1191" t="s">
        <v>162</v>
      </c>
      <c r="O1191" t="s">
        <v>213</v>
      </c>
      <c r="P1191" t="s">
        <v>213</v>
      </c>
      <c r="Q1191">
        <v>2025</v>
      </c>
      <c r="R1191">
        <v>3</v>
      </c>
      <c r="S1191" t="b">
        <v>0</v>
      </c>
      <c r="T1191">
        <v>1942000</v>
      </c>
    </row>
    <row r="1192" spans="1:20" x14ac:dyDescent="0.2">
      <c r="A1192">
        <v>49</v>
      </c>
      <c r="B1192" t="s">
        <v>151</v>
      </c>
      <c r="C1192" t="s">
        <v>152</v>
      </c>
      <c r="D1192" t="s">
        <v>153</v>
      </c>
      <c r="E1192" t="s">
        <v>154</v>
      </c>
      <c r="F1192" t="s">
        <v>155</v>
      </c>
      <c r="G1192" t="s">
        <v>156</v>
      </c>
      <c r="H1192" t="s">
        <v>191</v>
      </c>
      <c r="I1192" t="s">
        <v>168</v>
      </c>
      <c r="J1192" t="s">
        <v>192</v>
      </c>
      <c r="K1192" t="s">
        <v>160</v>
      </c>
      <c r="L1192">
        <v>1</v>
      </c>
      <c r="M1192" t="s">
        <v>189</v>
      </c>
      <c r="N1192" t="s">
        <v>162</v>
      </c>
      <c r="O1192" t="s">
        <v>213</v>
      </c>
      <c r="P1192" t="s">
        <v>213</v>
      </c>
      <c r="Q1192">
        <v>2025</v>
      </c>
      <c r="R1192">
        <v>3</v>
      </c>
      <c r="S1192" t="b">
        <v>0</v>
      </c>
      <c r="T1192">
        <v>782000</v>
      </c>
    </row>
    <row r="1193" spans="1:20" x14ac:dyDescent="0.2">
      <c r="A1193">
        <v>50</v>
      </c>
      <c r="B1193" t="s">
        <v>151</v>
      </c>
      <c r="C1193" t="s">
        <v>152</v>
      </c>
      <c r="D1193" t="s">
        <v>153</v>
      </c>
      <c r="E1193" t="s">
        <v>154</v>
      </c>
      <c r="F1193" t="s">
        <v>155</v>
      </c>
      <c r="G1193" t="s">
        <v>156</v>
      </c>
      <c r="H1193" t="s">
        <v>193</v>
      </c>
      <c r="I1193" t="s">
        <v>169</v>
      </c>
      <c r="J1193" t="s">
        <v>192</v>
      </c>
      <c r="K1193" t="s">
        <v>160</v>
      </c>
      <c r="L1193">
        <v>1</v>
      </c>
      <c r="M1193" t="s">
        <v>189</v>
      </c>
      <c r="N1193" t="s">
        <v>162</v>
      </c>
      <c r="O1193" t="s">
        <v>213</v>
      </c>
      <c r="P1193" t="s">
        <v>213</v>
      </c>
      <c r="Q1193">
        <v>2025</v>
      </c>
      <c r="R1193">
        <v>3</v>
      </c>
      <c r="S1193" t="b">
        <v>0</v>
      </c>
      <c r="T1193">
        <v>3884000</v>
      </c>
    </row>
    <row r="1194" spans="1:20" x14ac:dyDescent="0.2">
      <c r="A1194">
        <v>51</v>
      </c>
      <c r="B1194" t="s">
        <v>151</v>
      </c>
      <c r="C1194" t="s">
        <v>152</v>
      </c>
      <c r="D1194" t="s">
        <v>153</v>
      </c>
      <c r="E1194" t="s">
        <v>154</v>
      </c>
      <c r="F1194" t="s">
        <v>155</v>
      </c>
      <c r="G1194" t="s">
        <v>156</v>
      </c>
      <c r="H1194" t="s">
        <v>194</v>
      </c>
      <c r="I1194" t="s">
        <v>158</v>
      </c>
      <c r="J1194" t="s">
        <v>195</v>
      </c>
      <c r="K1194" t="s">
        <v>160</v>
      </c>
      <c r="L1194">
        <v>1</v>
      </c>
      <c r="M1194" t="s">
        <v>189</v>
      </c>
      <c r="N1194" t="s">
        <v>162</v>
      </c>
      <c r="O1194" t="s">
        <v>213</v>
      </c>
      <c r="P1194" t="s">
        <v>213</v>
      </c>
      <c r="Q1194">
        <v>2025</v>
      </c>
      <c r="R1194">
        <v>3</v>
      </c>
      <c r="S1194" t="b">
        <v>0</v>
      </c>
      <c r="T1194">
        <v>0</v>
      </c>
    </row>
    <row r="1195" spans="1:20" x14ac:dyDescent="0.2">
      <c r="A1195">
        <v>52</v>
      </c>
      <c r="B1195" t="s">
        <v>151</v>
      </c>
      <c r="C1195" t="s">
        <v>152</v>
      </c>
      <c r="D1195" t="s">
        <v>153</v>
      </c>
      <c r="E1195" t="s">
        <v>154</v>
      </c>
      <c r="F1195" t="s">
        <v>155</v>
      </c>
      <c r="G1195" t="s">
        <v>156</v>
      </c>
      <c r="H1195" t="s">
        <v>194</v>
      </c>
      <c r="I1195" t="s">
        <v>165</v>
      </c>
      <c r="J1195" t="s">
        <v>195</v>
      </c>
      <c r="K1195" t="s">
        <v>160</v>
      </c>
      <c r="L1195">
        <v>1</v>
      </c>
      <c r="M1195" t="s">
        <v>189</v>
      </c>
      <c r="N1195" t="s">
        <v>162</v>
      </c>
      <c r="O1195" t="s">
        <v>213</v>
      </c>
      <c r="P1195" t="s">
        <v>213</v>
      </c>
      <c r="Q1195">
        <v>2025</v>
      </c>
      <c r="R1195">
        <v>3</v>
      </c>
      <c r="S1195" t="b">
        <v>0</v>
      </c>
      <c r="T1195">
        <v>110000</v>
      </c>
    </row>
    <row r="1196" spans="1:20" x14ac:dyDescent="0.2">
      <c r="A1196">
        <v>53</v>
      </c>
      <c r="B1196" t="s">
        <v>151</v>
      </c>
      <c r="C1196" t="s">
        <v>152</v>
      </c>
      <c r="D1196" t="s">
        <v>153</v>
      </c>
      <c r="E1196" t="s">
        <v>154</v>
      </c>
      <c r="F1196" t="s">
        <v>155</v>
      </c>
      <c r="G1196" t="s">
        <v>156</v>
      </c>
      <c r="H1196" t="s">
        <v>194</v>
      </c>
      <c r="I1196" t="s">
        <v>166</v>
      </c>
      <c r="J1196" t="s">
        <v>195</v>
      </c>
      <c r="K1196" t="s">
        <v>160</v>
      </c>
      <c r="L1196">
        <v>1</v>
      </c>
      <c r="M1196" t="s">
        <v>189</v>
      </c>
      <c r="N1196" t="s">
        <v>162</v>
      </c>
      <c r="O1196" t="s">
        <v>213</v>
      </c>
      <c r="P1196" t="s">
        <v>213</v>
      </c>
      <c r="Q1196">
        <v>2025</v>
      </c>
      <c r="R1196">
        <v>3</v>
      </c>
      <c r="S1196" t="b">
        <v>0</v>
      </c>
      <c r="T1196">
        <v>5150000</v>
      </c>
    </row>
    <row r="1197" spans="1:20" x14ac:dyDescent="0.2">
      <c r="A1197">
        <v>54</v>
      </c>
      <c r="B1197" t="s">
        <v>151</v>
      </c>
      <c r="C1197" t="s">
        <v>152</v>
      </c>
      <c r="D1197" t="s">
        <v>153</v>
      </c>
      <c r="E1197" t="s">
        <v>154</v>
      </c>
      <c r="F1197" t="s">
        <v>155</v>
      </c>
      <c r="G1197" t="s">
        <v>156</v>
      </c>
      <c r="H1197" t="s">
        <v>194</v>
      </c>
      <c r="I1197" t="s">
        <v>167</v>
      </c>
      <c r="J1197" t="s">
        <v>195</v>
      </c>
      <c r="K1197" t="s">
        <v>160</v>
      </c>
      <c r="L1197">
        <v>1</v>
      </c>
      <c r="M1197" t="s">
        <v>189</v>
      </c>
      <c r="N1197" t="s">
        <v>162</v>
      </c>
      <c r="O1197" t="s">
        <v>213</v>
      </c>
      <c r="P1197" t="s">
        <v>213</v>
      </c>
      <c r="Q1197">
        <v>2025</v>
      </c>
      <c r="R1197">
        <v>3</v>
      </c>
      <c r="S1197" t="b">
        <v>0</v>
      </c>
      <c r="T1197">
        <v>2401000</v>
      </c>
    </row>
    <row r="1198" spans="1:20" x14ac:dyDescent="0.2">
      <c r="A1198">
        <v>55</v>
      </c>
      <c r="B1198" t="s">
        <v>151</v>
      </c>
      <c r="C1198" t="s">
        <v>152</v>
      </c>
      <c r="D1198" t="s">
        <v>153</v>
      </c>
      <c r="E1198" t="s">
        <v>154</v>
      </c>
      <c r="F1198" t="s">
        <v>155</v>
      </c>
      <c r="G1198" t="s">
        <v>156</v>
      </c>
      <c r="H1198" t="s">
        <v>194</v>
      </c>
      <c r="I1198" t="s">
        <v>168</v>
      </c>
      <c r="J1198" t="s">
        <v>195</v>
      </c>
      <c r="K1198" t="s">
        <v>160</v>
      </c>
      <c r="L1198">
        <v>1</v>
      </c>
      <c r="M1198" t="s">
        <v>189</v>
      </c>
      <c r="N1198" t="s">
        <v>162</v>
      </c>
      <c r="O1198" t="s">
        <v>213</v>
      </c>
      <c r="P1198" t="s">
        <v>213</v>
      </c>
      <c r="Q1198">
        <v>2025</v>
      </c>
      <c r="R1198">
        <v>3</v>
      </c>
      <c r="S1198" t="b">
        <v>0</v>
      </c>
      <c r="T1198">
        <v>1261000</v>
      </c>
    </row>
    <row r="1199" spans="1:20" x14ac:dyDescent="0.2">
      <c r="A1199">
        <v>56</v>
      </c>
      <c r="B1199" t="s">
        <v>151</v>
      </c>
      <c r="C1199" t="s">
        <v>152</v>
      </c>
      <c r="D1199" t="s">
        <v>153</v>
      </c>
      <c r="E1199" t="s">
        <v>154</v>
      </c>
      <c r="F1199" t="s">
        <v>155</v>
      </c>
      <c r="G1199" t="s">
        <v>156</v>
      </c>
      <c r="H1199" t="s">
        <v>196</v>
      </c>
      <c r="I1199" t="s">
        <v>169</v>
      </c>
      <c r="J1199" t="s">
        <v>195</v>
      </c>
      <c r="K1199" t="s">
        <v>160</v>
      </c>
      <c r="L1199">
        <v>1</v>
      </c>
      <c r="M1199" t="s">
        <v>189</v>
      </c>
      <c r="N1199" t="s">
        <v>162</v>
      </c>
      <c r="O1199" t="s">
        <v>213</v>
      </c>
      <c r="P1199" t="s">
        <v>213</v>
      </c>
      <c r="Q1199">
        <v>2025</v>
      </c>
      <c r="R1199">
        <v>3</v>
      </c>
      <c r="S1199" t="b">
        <v>0</v>
      </c>
      <c r="T1199">
        <v>20630000</v>
      </c>
    </row>
    <row r="1200" spans="1:20" x14ac:dyDescent="0.2">
      <c r="A1200">
        <v>57</v>
      </c>
      <c r="B1200" t="s">
        <v>151</v>
      </c>
      <c r="C1200" t="s">
        <v>152</v>
      </c>
      <c r="D1200" t="s">
        <v>153</v>
      </c>
      <c r="E1200" t="s">
        <v>154</v>
      </c>
      <c r="F1200" t="s">
        <v>155</v>
      </c>
      <c r="G1200" t="s">
        <v>156</v>
      </c>
      <c r="H1200" t="s">
        <v>197</v>
      </c>
      <c r="I1200" t="s">
        <v>158</v>
      </c>
      <c r="J1200" t="s">
        <v>198</v>
      </c>
      <c r="K1200" t="s">
        <v>160</v>
      </c>
      <c r="L1200">
        <v>1</v>
      </c>
      <c r="M1200" t="s">
        <v>189</v>
      </c>
      <c r="N1200" t="s">
        <v>162</v>
      </c>
      <c r="O1200" t="s">
        <v>213</v>
      </c>
      <c r="P1200" t="s">
        <v>213</v>
      </c>
      <c r="Q1200">
        <v>2025</v>
      </c>
      <c r="R1200">
        <v>3</v>
      </c>
      <c r="S1200" t="b">
        <v>0</v>
      </c>
      <c r="T1200">
        <v>8562000</v>
      </c>
    </row>
    <row r="1201" spans="1:20" x14ac:dyDescent="0.2">
      <c r="A1201">
        <v>58</v>
      </c>
      <c r="B1201" t="s">
        <v>151</v>
      </c>
      <c r="C1201" t="s">
        <v>152</v>
      </c>
      <c r="D1201" t="s">
        <v>153</v>
      </c>
      <c r="E1201" t="s">
        <v>154</v>
      </c>
      <c r="F1201" t="s">
        <v>155</v>
      </c>
      <c r="G1201" t="s">
        <v>156</v>
      </c>
      <c r="H1201" t="s">
        <v>197</v>
      </c>
      <c r="I1201" t="s">
        <v>165</v>
      </c>
      <c r="J1201" t="s">
        <v>198</v>
      </c>
      <c r="K1201" t="s">
        <v>160</v>
      </c>
      <c r="L1201">
        <v>1</v>
      </c>
      <c r="M1201" t="s">
        <v>189</v>
      </c>
      <c r="N1201" t="s">
        <v>162</v>
      </c>
      <c r="O1201" t="s">
        <v>213</v>
      </c>
      <c r="P1201" t="s">
        <v>213</v>
      </c>
      <c r="Q1201">
        <v>2025</v>
      </c>
      <c r="R1201">
        <v>3</v>
      </c>
      <c r="S1201" t="b">
        <v>0</v>
      </c>
      <c r="T1201">
        <v>20916000</v>
      </c>
    </row>
    <row r="1202" spans="1:20" x14ac:dyDescent="0.2">
      <c r="A1202">
        <v>59</v>
      </c>
      <c r="B1202" t="s">
        <v>151</v>
      </c>
      <c r="C1202" t="s">
        <v>152</v>
      </c>
      <c r="D1202" t="s">
        <v>153</v>
      </c>
      <c r="E1202" t="s">
        <v>154</v>
      </c>
      <c r="F1202" t="s">
        <v>155</v>
      </c>
      <c r="G1202" t="s">
        <v>156</v>
      </c>
      <c r="H1202" t="s">
        <v>197</v>
      </c>
      <c r="I1202" t="s">
        <v>166</v>
      </c>
      <c r="J1202" t="s">
        <v>198</v>
      </c>
      <c r="K1202" t="s">
        <v>160</v>
      </c>
      <c r="L1202">
        <v>1</v>
      </c>
      <c r="M1202" t="s">
        <v>189</v>
      </c>
      <c r="N1202" t="s">
        <v>162</v>
      </c>
      <c r="O1202" t="s">
        <v>213</v>
      </c>
      <c r="P1202" t="s">
        <v>213</v>
      </c>
      <c r="Q1202">
        <v>2025</v>
      </c>
      <c r="R1202">
        <v>3</v>
      </c>
      <c r="S1202" t="b">
        <v>0</v>
      </c>
      <c r="T1202">
        <v>47799000</v>
      </c>
    </row>
    <row r="1203" spans="1:20" x14ac:dyDescent="0.2">
      <c r="A1203">
        <v>60</v>
      </c>
      <c r="B1203" t="s">
        <v>151</v>
      </c>
      <c r="C1203" t="s">
        <v>152</v>
      </c>
      <c r="D1203" t="s">
        <v>153</v>
      </c>
      <c r="E1203" t="s">
        <v>154</v>
      </c>
      <c r="F1203" t="s">
        <v>155</v>
      </c>
      <c r="G1203" t="s">
        <v>156</v>
      </c>
      <c r="H1203" t="s">
        <v>197</v>
      </c>
      <c r="I1203" t="s">
        <v>167</v>
      </c>
      <c r="J1203" t="s">
        <v>198</v>
      </c>
      <c r="K1203" t="s">
        <v>160</v>
      </c>
      <c r="L1203">
        <v>1</v>
      </c>
      <c r="M1203" t="s">
        <v>189</v>
      </c>
      <c r="N1203" t="s">
        <v>162</v>
      </c>
      <c r="O1203" t="s">
        <v>213</v>
      </c>
      <c r="P1203" t="s">
        <v>213</v>
      </c>
      <c r="Q1203">
        <v>2025</v>
      </c>
      <c r="R1203">
        <v>3</v>
      </c>
      <c r="S1203" t="b">
        <v>0</v>
      </c>
      <c r="T1203">
        <v>20932000</v>
      </c>
    </row>
    <row r="1204" spans="1:20" x14ac:dyDescent="0.2">
      <c r="A1204">
        <v>61</v>
      </c>
      <c r="B1204" t="s">
        <v>151</v>
      </c>
      <c r="C1204" t="s">
        <v>152</v>
      </c>
      <c r="D1204" t="s">
        <v>153</v>
      </c>
      <c r="E1204" t="s">
        <v>154</v>
      </c>
      <c r="F1204" t="s">
        <v>155</v>
      </c>
      <c r="G1204" t="s">
        <v>156</v>
      </c>
      <c r="H1204" t="s">
        <v>197</v>
      </c>
      <c r="I1204" t="s">
        <v>168</v>
      </c>
      <c r="J1204" t="s">
        <v>198</v>
      </c>
      <c r="K1204" t="s">
        <v>160</v>
      </c>
      <c r="L1204">
        <v>1</v>
      </c>
      <c r="M1204" t="s">
        <v>189</v>
      </c>
      <c r="N1204" t="s">
        <v>162</v>
      </c>
      <c r="O1204" t="s">
        <v>213</v>
      </c>
      <c r="P1204" t="s">
        <v>213</v>
      </c>
      <c r="Q1204">
        <v>2025</v>
      </c>
      <c r="R1204">
        <v>3</v>
      </c>
      <c r="S1204" t="b">
        <v>0</v>
      </c>
      <c r="T1204">
        <v>7788000</v>
      </c>
    </row>
    <row r="1205" spans="1:20" x14ac:dyDescent="0.2">
      <c r="A1205">
        <v>62</v>
      </c>
      <c r="B1205" t="s">
        <v>151</v>
      </c>
      <c r="C1205" t="s">
        <v>152</v>
      </c>
      <c r="D1205" t="s">
        <v>153</v>
      </c>
      <c r="E1205" t="s">
        <v>154</v>
      </c>
      <c r="F1205" t="s">
        <v>155</v>
      </c>
      <c r="G1205" t="s">
        <v>156</v>
      </c>
      <c r="H1205" t="s">
        <v>197</v>
      </c>
      <c r="I1205" t="s">
        <v>169</v>
      </c>
      <c r="J1205" t="s">
        <v>198</v>
      </c>
      <c r="K1205" t="s">
        <v>160</v>
      </c>
      <c r="L1205">
        <v>1</v>
      </c>
      <c r="M1205" t="s">
        <v>189</v>
      </c>
      <c r="N1205" t="s">
        <v>162</v>
      </c>
      <c r="O1205" t="s">
        <v>213</v>
      </c>
      <c r="P1205" t="s">
        <v>213</v>
      </c>
      <c r="Q1205">
        <v>2025</v>
      </c>
      <c r="R1205">
        <v>3</v>
      </c>
      <c r="S1205" t="b">
        <v>0</v>
      </c>
      <c r="T1205">
        <v>77283000</v>
      </c>
    </row>
    <row r="1206" spans="1:20" x14ac:dyDescent="0.2">
      <c r="A1206">
        <v>63</v>
      </c>
      <c r="B1206" t="s">
        <v>151</v>
      </c>
      <c r="C1206" t="s">
        <v>152</v>
      </c>
      <c r="D1206" t="s">
        <v>153</v>
      </c>
      <c r="E1206" t="s">
        <v>154</v>
      </c>
      <c r="F1206" t="s">
        <v>155</v>
      </c>
      <c r="G1206" t="s">
        <v>156</v>
      </c>
      <c r="H1206" t="s">
        <v>201</v>
      </c>
      <c r="I1206" t="s">
        <v>169</v>
      </c>
      <c r="J1206" t="s">
        <v>202</v>
      </c>
      <c r="K1206" t="s">
        <v>160</v>
      </c>
      <c r="L1206">
        <v>1</v>
      </c>
      <c r="M1206" t="s">
        <v>203</v>
      </c>
      <c r="N1206" t="s">
        <v>162</v>
      </c>
      <c r="O1206" t="s">
        <v>213</v>
      </c>
      <c r="P1206" t="s">
        <v>213</v>
      </c>
      <c r="Q1206">
        <v>2025</v>
      </c>
      <c r="R1206">
        <v>3</v>
      </c>
      <c r="S1206" t="b">
        <v>0</v>
      </c>
      <c r="T1206">
        <v>10139519</v>
      </c>
    </row>
    <row r="1207" spans="1:20" x14ac:dyDescent="0.2">
      <c r="A1207">
        <v>64</v>
      </c>
      <c r="B1207" t="s">
        <v>151</v>
      </c>
      <c r="C1207" t="s">
        <v>152</v>
      </c>
      <c r="D1207" t="s">
        <v>153</v>
      </c>
      <c r="E1207" t="s">
        <v>154</v>
      </c>
      <c r="F1207" t="s">
        <v>155</v>
      </c>
      <c r="G1207" t="s">
        <v>156</v>
      </c>
      <c r="H1207" t="s">
        <v>204</v>
      </c>
      <c r="I1207" t="s">
        <v>169</v>
      </c>
      <c r="J1207" t="s">
        <v>205</v>
      </c>
      <c r="K1207" t="s">
        <v>160</v>
      </c>
      <c r="L1207">
        <v>1</v>
      </c>
      <c r="M1207" t="s">
        <v>203</v>
      </c>
      <c r="N1207" t="s">
        <v>162</v>
      </c>
      <c r="O1207" t="s">
        <v>213</v>
      </c>
      <c r="P1207" t="s">
        <v>213</v>
      </c>
      <c r="Q1207">
        <v>2025</v>
      </c>
      <c r="R1207">
        <v>3</v>
      </c>
      <c r="S1207" t="b">
        <v>0</v>
      </c>
      <c r="T1207">
        <v>0</v>
      </c>
    </row>
    <row r="1208" spans="1:20" x14ac:dyDescent="0.2">
      <c r="A1208">
        <v>65</v>
      </c>
      <c r="B1208" t="s">
        <v>151</v>
      </c>
      <c r="C1208" t="s">
        <v>152</v>
      </c>
      <c r="D1208" t="s">
        <v>153</v>
      </c>
      <c r="E1208" t="s">
        <v>154</v>
      </c>
      <c r="F1208" t="s">
        <v>155</v>
      </c>
      <c r="G1208" t="s">
        <v>156</v>
      </c>
      <c r="H1208" t="s">
        <v>206</v>
      </c>
      <c r="I1208" t="s">
        <v>169</v>
      </c>
      <c r="J1208" t="s">
        <v>207</v>
      </c>
      <c r="K1208" t="s">
        <v>160</v>
      </c>
      <c r="L1208">
        <v>1</v>
      </c>
      <c r="M1208" t="s">
        <v>208</v>
      </c>
      <c r="N1208" t="s">
        <v>209</v>
      </c>
      <c r="O1208" t="s">
        <v>213</v>
      </c>
      <c r="P1208" t="s">
        <v>213</v>
      </c>
      <c r="Q1208">
        <v>2025</v>
      </c>
      <c r="R1208">
        <v>3</v>
      </c>
      <c r="S1208" t="b">
        <v>0</v>
      </c>
      <c r="T1208">
        <v>150865</v>
      </c>
    </row>
    <row r="1209" spans="1:20" x14ac:dyDescent="0.2">
      <c r="A1209">
        <v>1</v>
      </c>
      <c r="B1209" t="s">
        <v>151</v>
      </c>
      <c r="C1209" t="s">
        <v>152</v>
      </c>
      <c r="D1209" t="s">
        <v>153</v>
      </c>
      <c r="E1209" t="s">
        <v>154</v>
      </c>
      <c r="F1209" t="s">
        <v>155</v>
      </c>
      <c r="G1209" t="s">
        <v>156</v>
      </c>
      <c r="H1209" t="s">
        <v>157</v>
      </c>
      <c r="I1209" t="s">
        <v>158</v>
      </c>
      <c r="J1209" t="s">
        <v>159</v>
      </c>
      <c r="K1209" t="s">
        <v>160</v>
      </c>
      <c r="L1209">
        <v>1</v>
      </c>
      <c r="M1209" t="s">
        <v>161</v>
      </c>
      <c r="N1209" t="s">
        <v>162</v>
      </c>
      <c r="O1209" t="s">
        <v>214</v>
      </c>
      <c r="P1209" t="s">
        <v>215</v>
      </c>
      <c r="Q1209">
        <v>2025</v>
      </c>
      <c r="R1209">
        <v>3</v>
      </c>
      <c r="S1209" t="b">
        <v>0</v>
      </c>
      <c r="T1209">
        <v>1775</v>
      </c>
    </row>
    <row r="1210" spans="1:20" x14ac:dyDescent="0.2">
      <c r="A1210">
        <v>2</v>
      </c>
      <c r="B1210" t="s">
        <v>151</v>
      </c>
      <c r="C1210" t="s">
        <v>152</v>
      </c>
      <c r="D1210" t="s">
        <v>153</v>
      </c>
      <c r="E1210" t="s">
        <v>154</v>
      </c>
      <c r="F1210" t="s">
        <v>155</v>
      </c>
      <c r="G1210" t="s">
        <v>156</v>
      </c>
      <c r="H1210" t="s">
        <v>157</v>
      </c>
      <c r="I1210" t="s">
        <v>165</v>
      </c>
      <c r="J1210" t="s">
        <v>159</v>
      </c>
      <c r="K1210" t="s">
        <v>160</v>
      </c>
      <c r="L1210">
        <v>1</v>
      </c>
      <c r="M1210" t="s">
        <v>161</v>
      </c>
      <c r="N1210" t="s">
        <v>162</v>
      </c>
      <c r="O1210" t="s">
        <v>214</v>
      </c>
      <c r="P1210" t="s">
        <v>215</v>
      </c>
      <c r="Q1210">
        <v>2025</v>
      </c>
      <c r="R1210">
        <v>3</v>
      </c>
      <c r="S1210" t="b">
        <v>0</v>
      </c>
      <c r="T1210">
        <v>1671</v>
      </c>
    </row>
    <row r="1211" spans="1:20" x14ac:dyDescent="0.2">
      <c r="A1211">
        <v>3</v>
      </c>
      <c r="B1211" t="s">
        <v>151</v>
      </c>
      <c r="C1211" t="s">
        <v>152</v>
      </c>
      <c r="D1211" t="s">
        <v>153</v>
      </c>
      <c r="E1211" t="s">
        <v>154</v>
      </c>
      <c r="F1211" t="s">
        <v>155</v>
      </c>
      <c r="G1211" t="s">
        <v>156</v>
      </c>
      <c r="H1211" t="s">
        <v>157</v>
      </c>
      <c r="I1211" t="s">
        <v>166</v>
      </c>
      <c r="J1211" t="s">
        <v>159</v>
      </c>
      <c r="K1211" t="s">
        <v>160</v>
      </c>
      <c r="L1211">
        <v>1</v>
      </c>
      <c r="M1211" t="s">
        <v>161</v>
      </c>
      <c r="N1211" t="s">
        <v>162</v>
      </c>
      <c r="O1211" t="s">
        <v>214</v>
      </c>
      <c r="P1211" t="s">
        <v>215</v>
      </c>
      <c r="Q1211">
        <v>2025</v>
      </c>
      <c r="R1211">
        <v>3</v>
      </c>
      <c r="S1211" t="b">
        <v>0</v>
      </c>
      <c r="T1211">
        <v>4514</v>
      </c>
    </row>
    <row r="1212" spans="1:20" x14ac:dyDescent="0.2">
      <c r="A1212">
        <v>4</v>
      </c>
      <c r="B1212" t="s">
        <v>151</v>
      </c>
      <c r="C1212" t="s">
        <v>152</v>
      </c>
      <c r="D1212" t="s">
        <v>153</v>
      </c>
      <c r="E1212" t="s">
        <v>154</v>
      </c>
      <c r="F1212" t="s">
        <v>155</v>
      </c>
      <c r="G1212" t="s">
        <v>156</v>
      </c>
      <c r="H1212" t="s">
        <v>157</v>
      </c>
      <c r="I1212" t="s">
        <v>167</v>
      </c>
      <c r="J1212" t="s">
        <v>159</v>
      </c>
      <c r="K1212" t="s">
        <v>160</v>
      </c>
      <c r="L1212">
        <v>1</v>
      </c>
      <c r="M1212" t="s">
        <v>161</v>
      </c>
      <c r="N1212" t="s">
        <v>162</v>
      </c>
      <c r="O1212" t="s">
        <v>214</v>
      </c>
      <c r="P1212" t="s">
        <v>215</v>
      </c>
      <c r="Q1212">
        <v>2025</v>
      </c>
      <c r="R1212">
        <v>3</v>
      </c>
      <c r="S1212" t="b">
        <v>0</v>
      </c>
      <c r="T1212">
        <v>2773</v>
      </c>
    </row>
    <row r="1213" spans="1:20" x14ac:dyDescent="0.2">
      <c r="A1213">
        <v>5</v>
      </c>
      <c r="B1213" t="s">
        <v>151</v>
      </c>
      <c r="C1213" t="s">
        <v>152</v>
      </c>
      <c r="D1213" t="s">
        <v>153</v>
      </c>
      <c r="E1213" t="s">
        <v>154</v>
      </c>
      <c r="F1213" t="s">
        <v>155</v>
      </c>
      <c r="G1213" t="s">
        <v>156</v>
      </c>
      <c r="H1213" t="s">
        <v>157</v>
      </c>
      <c r="I1213" t="s">
        <v>168</v>
      </c>
      <c r="J1213" t="s">
        <v>159</v>
      </c>
      <c r="K1213" t="s">
        <v>160</v>
      </c>
      <c r="L1213">
        <v>1</v>
      </c>
      <c r="M1213" t="s">
        <v>161</v>
      </c>
      <c r="N1213" t="s">
        <v>162</v>
      </c>
      <c r="O1213" t="s">
        <v>214</v>
      </c>
      <c r="P1213" t="s">
        <v>215</v>
      </c>
      <c r="Q1213">
        <v>2025</v>
      </c>
      <c r="R1213">
        <v>3</v>
      </c>
      <c r="S1213" t="b">
        <v>0</v>
      </c>
      <c r="T1213">
        <v>809</v>
      </c>
    </row>
    <row r="1214" spans="1:20" x14ac:dyDescent="0.2">
      <c r="A1214">
        <v>6</v>
      </c>
      <c r="B1214" t="s">
        <v>151</v>
      </c>
      <c r="C1214" t="s">
        <v>152</v>
      </c>
      <c r="D1214" t="s">
        <v>153</v>
      </c>
      <c r="E1214" t="s">
        <v>154</v>
      </c>
      <c r="F1214" t="s">
        <v>155</v>
      </c>
      <c r="G1214" t="s">
        <v>156</v>
      </c>
      <c r="H1214" t="s">
        <v>157</v>
      </c>
      <c r="I1214" t="s">
        <v>169</v>
      </c>
      <c r="J1214" t="s">
        <v>159</v>
      </c>
      <c r="K1214" t="s">
        <v>160</v>
      </c>
      <c r="L1214">
        <v>1</v>
      </c>
      <c r="M1214" t="s">
        <v>161</v>
      </c>
      <c r="N1214" t="s">
        <v>162</v>
      </c>
      <c r="O1214" t="s">
        <v>214</v>
      </c>
      <c r="P1214" t="s">
        <v>215</v>
      </c>
      <c r="Q1214">
        <v>2025</v>
      </c>
      <c r="R1214">
        <v>3</v>
      </c>
      <c r="S1214" t="b">
        <v>0</v>
      </c>
      <c r="T1214">
        <v>8006</v>
      </c>
    </row>
    <row r="1215" spans="1:20" x14ac:dyDescent="0.2">
      <c r="A1215">
        <v>7</v>
      </c>
      <c r="B1215" t="s">
        <v>151</v>
      </c>
      <c r="C1215" t="s">
        <v>152</v>
      </c>
      <c r="D1215" t="s">
        <v>153</v>
      </c>
      <c r="E1215" t="s">
        <v>154</v>
      </c>
      <c r="F1215" t="s">
        <v>155</v>
      </c>
      <c r="G1215" t="s">
        <v>156</v>
      </c>
      <c r="H1215" t="s">
        <v>170</v>
      </c>
      <c r="I1215" t="s">
        <v>158</v>
      </c>
      <c r="J1215" t="s">
        <v>171</v>
      </c>
      <c r="K1215" t="s">
        <v>160</v>
      </c>
      <c r="L1215">
        <v>1</v>
      </c>
      <c r="M1215" t="s">
        <v>161</v>
      </c>
      <c r="N1215" t="s">
        <v>162</v>
      </c>
      <c r="O1215" t="s">
        <v>214</v>
      </c>
      <c r="P1215" t="s">
        <v>215</v>
      </c>
      <c r="Q1215">
        <v>2025</v>
      </c>
      <c r="R1215">
        <v>3</v>
      </c>
      <c r="S1215" t="b">
        <v>0</v>
      </c>
      <c r="T1215">
        <v>1794</v>
      </c>
    </row>
    <row r="1216" spans="1:20" x14ac:dyDescent="0.2">
      <c r="A1216">
        <v>8</v>
      </c>
      <c r="B1216" t="s">
        <v>151</v>
      </c>
      <c r="C1216" t="s">
        <v>152</v>
      </c>
      <c r="D1216" t="s">
        <v>153</v>
      </c>
      <c r="E1216" t="s">
        <v>154</v>
      </c>
      <c r="F1216" t="s">
        <v>155</v>
      </c>
      <c r="G1216" t="s">
        <v>156</v>
      </c>
      <c r="H1216" t="s">
        <v>170</v>
      </c>
      <c r="I1216" t="s">
        <v>165</v>
      </c>
      <c r="J1216" t="s">
        <v>171</v>
      </c>
      <c r="K1216" t="s">
        <v>160</v>
      </c>
      <c r="L1216">
        <v>1</v>
      </c>
      <c r="M1216" t="s">
        <v>161</v>
      </c>
      <c r="N1216" t="s">
        <v>162</v>
      </c>
      <c r="O1216" t="s">
        <v>214</v>
      </c>
      <c r="P1216" t="s">
        <v>215</v>
      </c>
      <c r="Q1216">
        <v>2025</v>
      </c>
      <c r="R1216">
        <v>3</v>
      </c>
      <c r="S1216" t="b">
        <v>0</v>
      </c>
      <c r="T1216">
        <v>1680</v>
      </c>
    </row>
    <row r="1217" spans="1:20" x14ac:dyDescent="0.2">
      <c r="A1217">
        <v>9</v>
      </c>
      <c r="B1217" t="s">
        <v>151</v>
      </c>
      <c r="C1217" t="s">
        <v>152</v>
      </c>
      <c r="D1217" t="s">
        <v>153</v>
      </c>
      <c r="E1217" t="s">
        <v>154</v>
      </c>
      <c r="F1217" t="s">
        <v>155</v>
      </c>
      <c r="G1217" t="s">
        <v>156</v>
      </c>
      <c r="H1217" t="s">
        <v>170</v>
      </c>
      <c r="I1217" t="s">
        <v>166</v>
      </c>
      <c r="J1217" t="s">
        <v>171</v>
      </c>
      <c r="K1217" t="s">
        <v>160</v>
      </c>
      <c r="L1217">
        <v>1</v>
      </c>
      <c r="M1217" t="s">
        <v>161</v>
      </c>
      <c r="N1217" t="s">
        <v>162</v>
      </c>
      <c r="O1217" t="s">
        <v>214</v>
      </c>
      <c r="P1217" t="s">
        <v>215</v>
      </c>
      <c r="Q1217">
        <v>2025</v>
      </c>
      <c r="R1217">
        <v>3</v>
      </c>
      <c r="S1217" t="b">
        <v>0</v>
      </c>
      <c r="T1217">
        <v>4555</v>
      </c>
    </row>
    <row r="1218" spans="1:20" x14ac:dyDescent="0.2">
      <c r="A1218">
        <v>10</v>
      </c>
      <c r="B1218" t="s">
        <v>151</v>
      </c>
      <c r="C1218" t="s">
        <v>152</v>
      </c>
      <c r="D1218" t="s">
        <v>153</v>
      </c>
      <c r="E1218" t="s">
        <v>154</v>
      </c>
      <c r="F1218" t="s">
        <v>155</v>
      </c>
      <c r="G1218" t="s">
        <v>156</v>
      </c>
      <c r="H1218" t="s">
        <v>170</v>
      </c>
      <c r="I1218" t="s">
        <v>167</v>
      </c>
      <c r="J1218" t="s">
        <v>171</v>
      </c>
      <c r="K1218" t="s">
        <v>160</v>
      </c>
      <c r="L1218">
        <v>1</v>
      </c>
      <c r="M1218" t="s">
        <v>161</v>
      </c>
      <c r="N1218" t="s">
        <v>162</v>
      </c>
      <c r="O1218" t="s">
        <v>214</v>
      </c>
      <c r="P1218" t="s">
        <v>215</v>
      </c>
      <c r="Q1218">
        <v>2025</v>
      </c>
      <c r="R1218">
        <v>3</v>
      </c>
      <c r="S1218" t="b">
        <v>0</v>
      </c>
      <c r="T1218">
        <v>2809</v>
      </c>
    </row>
    <row r="1219" spans="1:20" x14ac:dyDescent="0.2">
      <c r="A1219">
        <v>11</v>
      </c>
      <c r="B1219" t="s">
        <v>151</v>
      </c>
      <c r="C1219" t="s">
        <v>152</v>
      </c>
      <c r="D1219" t="s">
        <v>153</v>
      </c>
      <c r="E1219" t="s">
        <v>154</v>
      </c>
      <c r="F1219" t="s">
        <v>155</v>
      </c>
      <c r="G1219" t="s">
        <v>156</v>
      </c>
      <c r="H1219" t="s">
        <v>170</v>
      </c>
      <c r="I1219" t="s">
        <v>168</v>
      </c>
      <c r="J1219" t="s">
        <v>171</v>
      </c>
      <c r="K1219" t="s">
        <v>160</v>
      </c>
      <c r="L1219">
        <v>1</v>
      </c>
      <c r="M1219" t="s">
        <v>161</v>
      </c>
      <c r="N1219" t="s">
        <v>162</v>
      </c>
      <c r="O1219" t="s">
        <v>214</v>
      </c>
      <c r="P1219" t="s">
        <v>215</v>
      </c>
      <c r="Q1219">
        <v>2025</v>
      </c>
      <c r="R1219">
        <v>3</v>
      </c>
      <c r="S1219" t="b">
        <v>0</v>
      </c>
      <c r="T1219">
        <v>809</v>
      </c>
    </row>
    <row r="1220" spans="1:20" x14ac:dyDescent="0.2">
      <c r="A1220">
        <v>12</v>
      </c>
      <c r="B1220" t="s">
        <v>151</v>
      </c>
      <c r="C1220" t="s">
        <v>152</v>
      </c>
      <c r="D1220" t="s">
        <v>153</v>
      </c>
      <c r="E1220" t="s">
        <v>154</v>
      </c>
      <c r="F1220" t="s">
        <v>155</v>
      </c>
      <c r="G1220" t="s">
        <v>156</v>
      </c>
      <c r="H1220" t="s">
        <v>170</v>
      </c>
      <c r="I1220" t="s">
        <v>169</v>
      </c>
      <c r="J1220" t="s">
        <v>171</v>
      </c>
      <c r="K1220" t="s">
        <v>160</v>
      </c>
      <c r="L1220">
        <v>1</v>
      </c>
      <c r="M1220" t="s">
        <v>161</v>
      </c>
      <c r="N1220" t="s">
        <v>162</v>
      </c>
      <c r="O1220" t="s">
        <v>214</v>
      </c>
      <c r="P1220" t="s">
        <v>215</v>
      </c>
      <c r="Q1220">
        <v>2025</v>
      </c>
      <c r="R1220">
        <v>3</v>
      </c>
      <c r="S1220" t="b">
        <v>0</v>
      </c>
      <c r="T1220">
        <v>8111</v>
      </c>
    </row>
    <row r="1221" spans="1:20" x14ac:dyDescent="0.2">
      <c r="A1221">
        <v>13</v>
      </c>
      <c r="B1221" t="s">
        <v>151</v>
      </c>
      <c r="C1221" t="s">
        <v>152</v>
      </c>
      <c r="D1221" t="s">
        <v>153</v>
      </c>
      <c r="E1221" t="s">
        <v>154</v>
      </c>
      <c r="F1221" t="s">
        <v>155</v>
      </c>
      <c r="G1221" t="s">
        <v>156</v>
      </c>
      <c r="H1221" t="s">
        <v>172</v>
      </c>
      <c r="I1221" t="s">
        <v>158</v>
      </c>
      <c r="J1221" t="s">
        <v>173</v>
      </c>
      <c r="K1221" t="s">
        <v>160</v>
      </c>
      <c r="L1221">
        <v>1</v>
      </c>
      <c r="M1221" t="s">
        <v>174</v>
      </c>
      <c r="N1221" t="s">
        <v>162</v>
      </c>
      <c r="O1221" t="s">
        <v>214</v>
      </c>
      <c r="P1221" t="s">
        <v>215</v>
      </c>
      <c r="Q1221">
        <v>2025</v>
      </c>
      <c r="R1221">
        <v>3</v>
      </c>
      <c r="S1221" t="b">
        <v>0</v>
      </c>
      <c r="T1221">
        <v>954040</v>
      </c>
    </row>
    <row r="1222" spans="1:20" x14ac:dyDescent="0.2">
      <c r="A1222">
        <v>14</v>
      </c>
      <c r="B1222" t="s">
        <v>151</v>
      </c>
      <c r="C1222" t="s">
        <v>152</v>
      </c>
      <c r="D1222" t="s">
        <v>153</v>
      </c>
      <c r="E1222" t="s">
        <v>154</v>
      </c>
      <c r="F1222" t="s">
        <v>155</v>
      </c>
      <c r="G1222" t="s">
        <v>156</v>
      </c>
      <c r="H1222" t="s">
        <v>172</v>
      </c>
      <c r="I1222" t="s">
        <v>165</v>
      </c>
      <c r="J1222" t="s">
        <v>173</v>
      </c>
      <c r="K1222" t="s">
        <v>160</v>
      </c>
      <c r="L1222">
        <v>1</v>
      </c>
      <c r="M1222" t="s">
        <v>174</v>
      </c>
      <c r="N1222" t="s">
        <v>162</v>
      </c>
      <c r="O1222" t="s">
        <v>214</v>
      </c>
      <c r="P1222" t="s">
        <v>215</v>
      </c>
      <c r="Q1222">
        <v>2025</v>
      </c>
      <c r="R1222">
        <v>3</v>
      </c>
      <c r="S1222" t="b">
        <v>0</v>
      </c>
      <c r="T1222">
        <v>865524</v>
      </c>
    </row>
    <row r="1223" spans="1:20" x14ac:dyDescent="0.2">
      <c r="A1223">
        <v>15</v>
      </c>
      <c r="B1223" t="s">
        <v>151</v>
      </c>
      <c r="C1223" t="s">
        <v>152</v>
      </c>
      <c r="D1223" t="s">
        <v>153</v>
      </c>
      <c r="E1223" t="s">
        <v>154</v>
      </c>
      <c r="F1223" t="s">
        <v>155</v>
      </c>
      <c r="G1223" t="s">
        <v>156</v>
      </c>
      <c r="H1223" t="s">
        <v>172</v>
      </c>
      <c r="I1223" t="s">
        <v>166</v>
      </c>
      <c r="J1223" t="s">
        <v>173</v>
      </c>
      <c r="K1223" t="s">
        <v>160</v>
      </c>
      <c r="L1223">
        <v>1</v>
      </c>
      <c r="M1223" t="s">
        <v>174</v>
      </c>
      <c r="N1223" t="s">
        <v>162</v>
      </c>
      <c r="O1223" t="s">
        <v>214</v>
      </c>
      <c r="P1223" t="s">
        <v>215</v>
      </c>
      <c r="Q1223">
        <v>2025</v>
      </c>
      <c r="R1223">
        <v>3</v>
      </c>
      <c r="S1223" t="b">
        <v>0</v>
      </c>
      <c r="T1223">
        <v>2103481</v>
      </c>
    </row>
    <row r="1224" spans="1:20" x14ac:dyDescent="0.2">
      <c r="A1224">
        <v>16</v>
      </c>
      <c r="B1224" t="s">
        <v>151</v>
      </c>
      <c r="C1224" t="s">
        <v>152</v>
      </c>
      <c r="D1224" t="s">
        <v>153</v>
      </c>
      <c r="E1224" t="s">
        <v>154</v>
      </c>
      <c r="F1224" t="s">
        <v>155</v>
      </c>
      <c r="G1224" t="s">
        <v>156</v>
      </c>
      <c r="H1224" t="s">
        <v>172</v>
      </c>
      <c r="I1224" t="s">
        <v>167</v>
      </c>
      <c r="J1224" t="s">
        <v>173</v>
      </c>
      <c r="K1224" t="s">
        <v>160</v>
      </c>
      <c r="L1224">
        <v>1</v>
      </c>
      <c r="M1224" t="s">
        <v>174</v>
      </c>
      <c r="N1224" t="s">
        <v>162</v>
      </c>
      <c r="O1224" t="s">
        <v>214</v>
      </c>
      <c r="P1224" t="s">
        <v>215</v>
      </c>
      <c r="Q1224">
        <v>2025</v>
      </c>
      <c r="R1224">
        <v>3</v>
      </c>
      <c r="S1224" t="b">
        <v>0</v>
      </c>
      <c r="T1224">
        <v>1300252</v>
      </c>
    </row>
    <row r="1225" spans="1:20" x14ac:dyDescent="0.2">
      <c r="A1225">
        <v>17</v>
      </c>
      <c r="B1225" t="s">
        <v>151</v>
      </c>
      <c r="C1225" t="s">
        <v>152</v>
      </c>
      <c r="D1225" t="s">
        <v>153</v>
      </c>
      <c r="E1225" t="s">
        <v>154</v>
      </c>
      <c r="F1225" t="s">
        <v>155</v>
      </c>
      <c r="G1225" t="s">
        <v>156</v>
      </c>
      <c r="H1225" t="s">
        <v>172</v>
      </c>
      <c r="I1225" t="s">
        <v>168</v>
      </c>
      <c r="J1225" t="s">
        <v>173</v>
      </c>
      <c r="K1225" t="s">
        <v>160</v>
      </c>
      <c r="L1225">
        <v>1</v>
      </c>
      <c r="M1225" t="s">
        <v>174</v>
      </c>
      <c r="N1225" t="s">
        <v>162</v>
      </c>
      <c r="O1225" t="s">
        <v>214</v>
      </c>
      <c r="P1225" t="s">
        <v>215</v>
      </c>
      <c r="Q1225">
        <v>2025</v>
      </c>
      <c r="R1225">
        <v>3</v>
      </c>
      <c r="S1225" t="b">
        <v>0</v>
      </c>
      <c r="T1225">
        <v>353174</v>
      </c>
    </row>
    <row r="1226" spans="1:20" x14ac:dyDescent="0.2">
      <c r="A1226">
        <v>18</v>
      </c>
      <c r="B1226" t="s">
        <v>151</v>
      </c>
      <c r="C1226" t="s">
        <v>152</v>
      </c>
      <c r="D1226" t="s">
        <v>153</v>
      </c>
      <c r="E1226" t="s">
        <v>154</v>
      </c>
      <c r="F1226" t="s">
        <v>155</v>
      </c>
      <c r="G1226" t="s">
        <v>156</v>
      </c>
      <c r="H1226" t="s">
        <v>175</v>
      </c>
      <c r="I1226" t="s">
        <v>169</v>
      </c>
      <c r="J1226" t="s">
        <v>173</v>
      </c>
      <c r="K1226" t="s">
        <v>160</v>
      </c>
      <c r="L1226">
        <v>1</v>
      </c>
      <c r="M1226" t="s">
        <v>174</v>
      </c>
      <c r="N1226" t="s">
        <v>162</v>
      </c>
      <c r="O1226" t="s">
        <v>214</v>
      </c>
      <c r="P1226" t="s">
        <v>215</v>
      </c>
      <c r="Q1226">
        <v>2025</v>
      </c>
      <c r="R1226">
        <v>3</v>
      </c>
      <c r="S1226" t="b">
        <v>0</v>
      </c>
      <c r="T1226">
        <v>3434103</v>
      </c>
    </row>
    <row r="1227" spans="1:20" x14ac:dyDescent="0.2">
      <c r="A1227">
        <v>19</v>
      </c>
      <c r="B1227" t="s">
        <v>151</v>
      </c>
      <c r="C1227" t="s">
        <v>152</v>
      </c>
      <c r="D1227" t="s">
        <v>153</v>
      </c>
      <c r="E1227" t="s">
        <v>154</v>
      </c>
      <c r="F1227" t="s">
        <v>155</v>
      </c>
      <c r="G1227" t="s">
        <v>156</v>
      </c>
      <c r="H1227" t="s">
        <v>176</v>
      </c>
      <c r="I1227" t="s">
        <v>169</v>
      </c>
      <c r="J1227" t="s">
        <v>177</v>
      </c>
      <c r="K1227" t="s">
        <v>160</v>
      </c>
      <c r="L1227">
        <v>1</v>
      </c>
      <c r="M1227" t="s">
        <v>174</v>
      </c>
      <c r="N1227" t="s">
        <v>162</v>
      </c>
      <c r="O1227" t="s">
        <v>214</v>
      </c>
      <c r="P1227" t="s">
        <v>215</v>
      </c>
      <c r="Q1227">
        <v>2025</v>
      </c>
      <c r="R1227">
        <v>3</v>
      </c>
      <c r="S1227" t="b">
        <v>0</v>
      </c>
      <c r="T1227">
        <v>3581737</v>
      </c>
    </row>
    <row r="1228" spans="1:20" x14ac:dyDescent="0.2">
      <c r="A1228">
        <v>20</v>
      </c>
      <c r="B1228" t="s">
        <v>151</v>
      </c>
      <c r="C1228" t="s">
        <v>152</v>
      </c>
      <c r="D1228" t="s">
        <v>153</v>
      </c>
      <c r="E1228" t="s">
        <v>154</v>
      </c>
      <c r="F1228" t="s">
        <v>155</v>
      </c>
      <c r="G1228" t="s">
        <v>156</v>
      </c>
      <c r="H1228" t="s">
        <v>178</v>
      </c>
      <c r="I1228" t="s">
        <v>158</v>
      </c>
      <c r="J1228" t="s">
        <v>179</v>
      </c>
      <c r="K1228" t="s">
        <v>160</v>
      </c>
      <c r="L1228">
        <v>1</v>
      </c>
      <c r="M1228" t="s">
        <v>174</v>
      </c>
      <c r="N1228" t="s">
        <v>162</v>
      </c>
      <c r="O1228" t="s">
        <v>214</v>
      </c>
      <c r="P1228" t="s">
        <v>215</v>
      </c>
      <c r="Q1228">
        <v>2025</v>
      </c>
      <c r="R1228">
        <v>3</v>
      </c>
      <c r="S1228" t="b">
        <v>0</v>
      </c>
      <c r="T1228">
        <v>0</v>
      </c>
    </row>
    <row r="1229" spans="1:20" x14ac:dyDescent="0.2">
      <c r="A1229">
        <v>21</v>
      </c>
      <c r="B1229" t="s">
        <v>151</v>
      </c>
      <c r="C1229" t="s">
        <v>152</v>
      </c>
      <c r="D1229" t="s">
        <v>153</v>
      </c>
      <c r="E1229" t="s">
        <v>154</v>
      </c>
      <c r="F1229" t="s">
        <v>155</v>
      </c>
      <c r="G1229" t="s">
        <v>156</v>
      </c>
      <c r="H1229" t="s">
        <v>178</v>
      </c>
      <c r="I1229" t="s">
        <v>165</v>
      </c>
      <c r="J1229" t="s">
        <v>179</v>
      </c>
      <c r="K1229" t="s">
        <v>160</v>
      </c>
      <c r="L1229">
        <v>1</v>
      </c>
      <c r="M1229" t="s">
        <v>174</v>
      </c>
      <c r="N1229" t="s">
        <v>162</v>
      </c>
      <c r="O1229" t="s">
        <v>214</v>
      </c>
      <c r="P1229" t="s">
        <v>215</v>
      </c>
      <c r="Q1229">
        <v>2025</v>
      </c>
      <c r="R1229">
        <v>3</v>
      </c>
      <c r="S1229" t="b">
        <v>0</v>
      </c>
      <c r="T1229">
        <v>6193</v>
      </c>
    </row>
    <row r="1230" spans="1:20" x14ac:dyDescent="0.2">
      <c r="A1230">
        <v>22</v>
      </c>
      <c r="B1230" t="s">
        <v>151</v>
      </c>
      <c r="C1230" t="s">
        <v>152</v>
      </c>
      <c r="D1230" t="s">
        <v>153</v>
      </c>
      <c r="E1230" t="s">
        <v>154</v>
      </c>
      <c r="F1230" t="s">
        <v>155</v>
      </c>
      <c r="G1230" t="s">
        <v>156</v>
      </c>
      <c r="H1230" t="s">
        <v>178</v>
      </c>
      <c r="I1230" t="s">
        <v>166</v>
      </c>
      <c r="J1230" t="s">
        <v>179</v>
      </c>
      <c r="K1230" t="s">
        <v>160</v>
      </c>
      <c r="L1230">
        <v>1</v>
      </c>
      <c r="M1230" t="s">
        <v>174</v>
      </c>
      <c r="N1230" t="s">
        <v>162</v>
      </c>
      <c r="O1230" t="s">
        <v>214</v>
      </c>
      <c r="P1230" t="s">
        <v>215</v>
      </c>
      <c r="Q1230">
        <v>2025</v>
      </c>
      <c r="R1230">
        <v>3</v>
      </c>
      <c r="S1230" t="b">
        <v>0</v>
      </c>
      <c r="T1230">
        <v>291582</v>
      </c>
    </row>
    <row r="1231" spans="1:20" x14ac:dyDescent="0.2">
      <c r="A1231">
        <v>23</v>
      </c>
      <c r="B1231" t="s">
        <v>151</v>
      </c>
      <c r="C1231" t="s">
        <v>152</v>
      </c>
      <c r="D1231" t="s">
        <v>153</v>
      </c>
      <c r="E1231" t="s">
        <v>154</v>
      </c>
      <c r="F1231" t="s">
        <v>155</v>
      </c>
      <c r="G1231" t="s">
        <v>156</v>
      </c>
      <c r="H1231" t="s">
        <v>178</v>
      </c>
      <c r="I1231" t="s">
        <v>167</v>
      </c>
      <c r="J1231" t="s">
        <v>179</v>
      </c>
      <c r="K1231" t="s">
        <v>160</v>
      </c>
      <c r="L1231">
        <v>1</v>
      </c>
      <c r="M1231" t="s">
        <v>174</v>
      </c>
      <c r="N1231" t="s">
        <v>162</v>
      </c>
      <c r="O1231" t="s">
        <v>214</v>
      </c>
      <c r="P1231" t="s">
        <v>215</v>
      </c>
      <c r="Q1231">
        <v>2025</v>
      </c>
      <c r="R1231">
        <v>3</v>
      </c>
      <c r="S1231" t="b">
        <v>0</v>
      </c>
      <c r="T1231">
        <v>101527</v>
      </c>
    </row>
    <row r="1232" spans="1:20" x14ac:dyDescent="0.2">
      <c r="A1232">
        <v>24</v>
      </c>
      <c r="B1232" t="s">
        <v>151</v>
      </c>
      <c r="C1232" t="s">
        <v>152</v>
      </c>
      <c r="D1232" t="s">
        <v>153</v>
      </c>
      <c r="E1232" t="s">
        <v>154</v>
      </c>
      <c r="F1232" t="s">
        <v>155</v>
      </c>
      <c r="G1232" t="s">
        <v>156</v>
      </c>
      <c r="H1232" t="s">
        <v>178</v>
      </c>
      <c r="I1232" t="s">
        <v>168</v>
      </c>
      <c r="J1232" t="s">
        <v>179</v>
      </c>
      <c r="K1232" t="s">
        <v>160</v>
      </c>
      <c r="L1232">
        <v>1</v>
      </c>
      <c r="M1232" t="s">
        <v>174</v>
      </c>
      <c r="N1232" t="s">
        <v>162</v>
      </c>
      <c r="O1232" t="s">
        <v>214</v>
      </c>
      <c r="P1232" t="s">
        <v>215</v>
      </c>
      <c r="Q1232">
        <v>2025</v>
      </c>
      <c r="R1232">
        <v>3</v>
      </c>
      <c r="S1232" t="b">
        <v>0</v>
      </c>
      <c r="T1232">
        <v>25100</v>
      </c>
    </row>
    <row r="1233" spans="1:20" x14ac:dyDescent="0.2">
      <c r="A1233">
        <v>25</v>
      </c>
      <c r="B1233" t="s">
        <v>151</v>
      </c>
      <c r="C1233" t="s">
        <v>152</v>
      </c>
      <c r="D1233" t="s">
        <v>153</v>
      </c>
      <c r="E1233" t="s">
        <v>154</v>
      </c>
      <c r="F1233" t="s">
        <v>155</v>
      </c>
      <c r="G1233" t="s">
        <v>156</v>
      </c>
      <c r="H1233" t="s">
        <v>180</v>
      </c>
      <c r="I1233" t="s">
        <v>169</v>
      </c>
      <c r="J1233" t="s">
        <v>179</v>
      </c>
      <c r="K1233" t="s">
        <v>160</v>
      </c>
      <c r="L1233">
        <v>1</v>
      </c>
      <c r="M1233" t="s">
        <v>174</v>
      </c>
      <c r="N1233" t="s">
        <v>162</v>
      </c>
      <c r="O1233" t="s">
        <v>214</v>
      </c>
      <c r="P1233" t="s">
        <v>215</v>
      </c>
      <c r="Q1233">
        <v>2025</v>
      </c>
      <c r="R1233">
        <v>3</v>
      </c>
      <c r="S1233" t="b">
        <v>0</v>
      </c>
      <c r="T1233">
        <v>456006</v>
      </c>
    </row>
    <row r="1234" spans="1:20" x14ac:dyDescent="0.2">
      <c r="A1234">
        <v>27</v>
      </c>
      <c r="B1234" t="s">
        <v>151</v>
      </c>
      <c r="C1234" t="s">
        <v>152</v>
      </c>
      <c r="D1234" t="s">
        <v>153</v>
      </c>
      <c r="E1234" t="s">
        <v>154</v>
      </c>
      <c r="F1234" t="s">
        <v>155</v>
      </c>
      <c r="G1234" t="s">
        <v>156</v>
      </c>
      <c r="H1234" t="s">
        <v>181</v>
      </c>
      <c r="I1234" t="s">
        <v>158</v>
      </c>
      <c r="J1234" t="s">
        <v>182</v>
      </c>
      <c r="K1234" t="s">
        <v>160</v>
      </c>
      <c r="L1234">
        <v>1</v>
      </c>
      <c r="M1234" t="s">
        <v>174</v>
      </c>
      <c r="N1234" t="s">
        <v>162</v>
      </c>
      <c r="O1234" t="s">
        <v>214</v>
      </c>
      <c r="P1234" t="s">
        <v>215</v>
      </c>
      <c r="Q1234">
        <v>2025</v>
      </c>
      <c r="R1234">
        <v>3</v>
      </c>
      <c r="S1234" t="b">
        <v>0</v>
      </c>
      <c r="T1234">
        <v>0</v>
      </c>
    </row>
    <row r="1235" spans="1:20" x14ac:dyDescent="0.2">
      <c r="A1235">
        <v>28</v>
      </c>
      <c r="B1235" t="s">
        <v>151</v>
      </c>
      <c r="C1235" t="s">
        <v>152</v>
      </c>
      <c r="D1235" t="s">
        <v>153</v>
      </c>
      <c r="E1235" t="s">
        <v>154</v>
      </c>
      <c r="F1235" t="s">
        <v>155</v>
      </c>
      <c r="G1235" t="s">
        <v>156</v>
      </c>
      <c r="H1235" t="s">
        <v>181</v>
      </c>
      <c r="I1235" t="s">
        <v>165</v>
      </c>
      <c r="J1235" t="s">
        <v>182</v>
      </c>
      <c r="K1235" t="s">
        <v>160</v>
      </c>
      <c r="L1235">
        <v>1</v>
      </c>
      <c r="M1235" t="s">
        <v>174</v>
      </c>
      <c r="N1235" t="s">
        <v>162</v>
      </c>
      <c r="O1235" t="s">
        <v>214</v>
      </c>
      <c r="P1235" t="s">
        <v>215</v>
      </c>
      <c r="Q1235">
        <v>2025</v>
      </c>
      <c r="R1235">
        <v>3</v>
      </c>
      <c r="S1235" t="b">
        <v>0</v>
      </c>
      <c r="T1235">
        <v>23028</v>
      </c>
    </row>
    <row r="1236" spans="1:20" x14ac:dyDescent="0.2">
      <c r="A1236">
        <v>29</v>
      </c>
      <c r="B1236" t="s">
        <v>151</v>
      </c>
      <c r="C1236" t="s">
        <v>152</v>
      </c>
      <c r="D1236" t="s">
        <v>153</v>
      </c>
      <c r="E1236" t="s">
        <v>154</v>
      </c>
      <c r="F1236" t="s">
        <v>155</v>
      </c>
      <c r="G1236" t="s">
        <v>156</v>
      </c>
      <c r="H1236" t="s">
        <v>181</v>
      </c>
      <c r="I1236" t="s">
        <v>166</v>
      </c>
      <c r="J1236" t="s">
        <v>182</v>
      </c>
      <c r="K1236" t="s">
        <v>160</v>
      </c>
      <c r="L1236">
        <v>1</v>
      </c>
      <c r="M1236" t="s">
        <v>174</v>
      </c>
      <c r="N1236" t="s">
        <v>162</v>
      </c>
      <c r="O1236" t="s">
        <v>214</v>
      </c>
      <c r="P1236" t="s">
        <v>215</v>
      </c>
      <c r="Q1236">
        <v>2025</v>
      </c>
      <c r="R1236">
        <v>3</v>
      </c>
      <c r="S1236" t="b">
        <v>0</v>
      </c>
      <c r="T1236">
        <v>278418</v>
      </c>
    </row>
    <row r="1237" spans="1:20" x14ac:dyDescent="0.2">
      <c r="A1237">
        <v>30</v>
      </c>
      <c r="B1237" t="s">
        <v>151</v>
      </c>
      <c r="C1237" t="s">
        <v>152</v>
      </c>
      <c r="D1237" t="s">
        <v>153</v>
      </c>
      <c r="E1237" t="s">
        <v>154</v>
      </c>
      <c r="F1237" t="s">
        <v>155</v>
      </c>
      <c r="G1237" t="s">
        <v>156</v>
      </c>
      <c r="H1237" t="s">
        <v>181</v>
      </c>
      <c r="I1237" t="s">
        <v>167</v>
      </c>
      <c r="J1237" t="s">
        <v>182</v>
      </c>
      <c r="K1237" t="s">
        <v>160</v>
      </c>
      <c r="L1237">
        <v>1</v>
      </c>
      <c r="M1237" t="s">
        <v>174</v>
      </c>
      <c r="N1237" t="s">
        <v>162</v>
      </c>
      <c r="O1237" t="s">
        <v>214</v>
      </c>
      <c r="P1237" t="s">
        <v>215</v>
      </c>
      <c r="Q1237">
        <v>2025</v>
      </c>
      <c r="R1237">
        <v>3</v>
      </c>
      <c r="S1237" t="b">
        <v>0</v>
      </c>
      <c r="T1237">
        <v>188400</v>
      </c>
    </row>
    <row r="1238" spans="1:20" x14ac:dyDescent="0.2">
      <c r="A1238">
        <v>31</v>
      </c>
      <c r="B1238" t="s">
        <v>151</v>
      </c>
      <c r="C1238" t="s">
        <v>152</v>
      </c>
      <c r="D1238" t="s">
        <v>153</v>
      </c>
      <c r="E1238" t="s">
        <v>154</v>
      </c>
      <c r="F1238" t="s">
        <v>155</v>
      </c>
      <c r="G1238" t="s">
        <v>156</v>
      </c>
      <c r="H1238" t="s">
        <v>181</v>
      </c>
      <c r="I1238" t="s">
        <v>168</v>
      </c>
      <c r="J1238" t="s">
        <v>182</v>
      </c>
      <c r="K1238" t="s">
        <v>160</v>
      </c>
      <c r="L1238">
        <v>1</v>
      </c>
      <c r="M1238" t="s">
        <v>174</v>
      </c>
      <c r="N1238" t="s">
        <v>162</v>
      </c>
      <c r="O1238" t="s">
        <v>214</v>
      </c>
      <c r="P1238" t="s">
        <v>215</v>
      </c>
      <c r="Q1238">
        <v>2025</v>
      </c>
      <c r="R1238">
        <v>3</v>
      </c>
      <c r="S1238" t="b">
        <v>0</v>
      </c>
      <c r="T1238">
        <v>70027</v>
      </c>
    </row>
    <row r="1239" spans="1:20" x14ac:dyDescent="0.2">
      <c r="A1239">
        <v>32</v>
      </c>
      <c r="B1239" t="s">
        <v>151</v>
      </c>
      <c r="C1239" t="s">
        <v>152</v>
      </c>
      <c r="D1239" t="s">
        <v>153</v>
      </c>
      <c r="E1239" t="s">
        <v>154</v>
      </c>
      <c r="F1239" t="s">
        <v>155</v>
      </c>
      <c r="G1239" t="s">
        <v>156</v>
      </c>
      <c r="H1239" t="s">
        <v>183</v>
      </c>
      <c r="I1239" t="s">
        <v>169</v>
      </c>
      <c r="J1239" t="s">
        <v>182</v>
      </c>
      <c r="K1239" t="s">
        <v>160</v>
      </c>
      <c r="L1239">
        <v>1</v>
      </c>
      <c r="M1239" t="s">
        <v>174</v>
      </c>
      <c r="N1239" t="s">
        <v>162</v>
      </c>
      <c r="O1239" t="s">
        <v>214</v>
      </c>
      <c r="P1239" t="s">
        <v>215</v>
      </c>
      <c r="Q1239">
        <v>2025</v>
      </c>
      <c r="R1239">
        <v>3</v>
      </c>
      <c r="S1239" t="b">
        <v>0</v>
      </c>
      <c r="T1239">
        <v>933308</v>
      </c>
    </row>
    <row r="1240" spans="1:20" x14ac:dyDescent="0.2">
      <c r="A1240">
        <v>33</v>
      </c>
      <c r="B1240" t="s">
        <v>151</v>
      </c>
      <c r="C1240" t="s">
        <v>152</v>
      </c>
      <c r="D1240" t="s">
        <v>153</v>
      </c>
      <c r="E1240" t="s">
        <v>154</v>
      </c>
      <c r="F1240" t="s">
        <v>155</v>
      </c>
      <c r="G1240" t="s">
        <v>156</v>
      </c>
      <c r="H1240" t="s">
        <v>184</v>
      </c>
      <c r="I1240" t="s">
        <v>158</v>
      </c>
      <c r="J1240" t="s">
        <v>185</v>
      </c>
      <c r="K1240" t="s">
        <v>160</v>
      </c>
      <c r="L1240">
        <v>1</v>
      </c>
      <c r="M1240" t="s">
        <v>174</v>
      </c>
      <c r="N1240" t="s">
        <v>162</v>
      </c>
      <c r="O1240" t="s">
        <v>214</v>
      </c>
      <c r="P1240" t="s">
        <v>215</v>
      </c>
      <c r="Q1240">
        <v>2025</v>
      </c>
      <c r="R1240">
        <v>3</v>
      </c>
      <c r="S1240" t="b">
        <v>0</v>
      </c>
      <c r="T1240">
        <v>954040</v>
      </c>
    </row>
    <row r="1241" spans="1:20" x14ac:dyDescent="0.2">
      <c r="A1241">
        <v>34</v>
      </c>
      <c r="B1241" t="s">
        <v>151</v>
      </c>
      <c r="C1241" t="s">
        <v>152</v>
      </c>
      <c r="D1241" t="s">
        <v>153</v>
      </c>
      <c r="E1241" t="s">
        <v>154</v>
      </c>
      <c r="F1241" t="s">
        <v>155</v>
      </c>
      <c r="G1241" t="s">
        <v>156</v>
      </c>
      <c r="H1241" t="s">
        <v>184</v>
      </c>
      <c r="I1241" t="s">
        <v>165</v>
      </c>
      <c r="J1241" t="s">
        <v>185</v>
      </c>
      <c r="K1241" t="s">
        <v>160</v>
      </c>
      <c r="L1241">
        <v>1</v>
      </c>
      <c r="M1241" t="s">
        <v>174</v>
      </c>
      <c r="N1241" t="s">
        <v>162</v>
      </c>
      <c r="O1241" t="s">
        <v>214</v>
      </c>
      <c r="P1241" t="s">
        <v>215</v>
      </c>
      <c r="Q1241">
        <v>2025</v>
      </c>
      <c r="R1241">
        <v>3</v>
      </c>
      <c r="S1241" t="b">
        <v>0</v>
      </c>
      <c r="T1241">
        <v>894745</v>
      </c>
    </row>
    <row r="1242" spans="1:20" x14ac:dyDescent="0.2">
      <c r="A1242">
        <v>35</v>
      </c>
      <c r="B1242" t="s">
        <v>151</v>
      </c>
      <c r="C1242" t="s">
        <v>152</v>
      </c>
      <c r="D1242" t="s">
        <v>153</v>
      </c>
      <c r="E1242" t="s">
        <v>154</v>
      </c>
      <c r="F1242" t="s">
        <v>155</v>
      </c>
      <c r="G1242" t="s">
        <v>156</v>
      </c>
      <c r="H1242" t="s">
        <v>184</v>
      </c>
      <c r="I1242" t="s">
        <v>166</v>
      </c>
      <c r="J1242" t="s">
        <v>185</v>
      </c>
      <c r="K1242" t="s">
        <v>160</v>
      </c>
      <c r="L1242">
        <v>1</v>
      </c>
      <c r="M1242" t="s">
        <v>174</v>
      </c>
      <c r="N1242" t="s">
        <v>162</v>
      </c>
      <c r="O1242" t="s">
        <v>214</v>
      </c>
      <c r="P1242" t="s">
        <v>215</v>
      </c>
      <c r="Q1242">
        <v>2025</v>
      </c>
      <c r="R1242">
        <v>3</v>
      </c>
      <c r="S1242" t="b">
        <v>0</v>
      </c>
      <c r="T1242">
        <v>2673481</v>
      </c>
    </row>
    <row r="1243" spans="1:20" x14ac:dyDescent="0.2">
      <c r="A1243">
        <v>36</v>
      </c>
      <c r="B1243" t="s">
        <v>151</v>
      </c>
      <c r="C1243" t="s">
        <v>152</v>
      </c>
      <c r="D1243" t="s">
        <v>153</v>
      </c>
      <c r="E1243" t="s">
        <v>154</v>
      </c>
      <c r="F1243" t="s">
        <v>155</v>
      </c>
      <c r="G1243" t="s">
        <v>156</v>
      </c>
      <c r="H1243" t="s">
        <v>184</v>
      </c>
      <c r="I1243" t="s">
        <v>167</v>
      </c>
      <c r="J1243" t="s">
        <v>185</v>
      </c>
      <c r="K1243" t="s">
        <v>160</v>
      </c>
      <c r="L1243">
        <v>1</v>
      </c>
      <c r="M1243" t="s">
        <v>174</v>
      </c>
      <c r="N1243" t="s">
        <v>162</v>
      </c>
      <c r="O1243" t="s">
        <v>214</v>
      </c>
      <c r="P1243" t="s">
        <v>215</v>
      </c>
      <c r="Q1243">
        <v>2025</v>
      </c>
      <c r="R1243">
        <v>3</v>
      </c>
      <c r="S1243" t="b">
        <v>0</v>
      </c>
      <c r="T1243">
        <v>1590179</v>
      </c>
    </row>
    <row r="1244" spans="1:20" x14ac:dyDescent="0.2">
      <c r="A1244">
        <v>37</v>
      </c>
      <c r="B1244" t="s">
        <v>151</v>
      </c>
      <c r="C1244" t="s">
        <v>152</v>
      </c>
      <c r="D1244" t="s">
        <v>153</v>
      </c>
      <c r="E1244" t="s">
        <v>154</v>
      </c>
      <c r="F1244" t="s">
        <v>155</v>
      </c>
      <c r="G1244" t="s">
        <v>156</v>
      </c>
      <c r="H1244" t="s">
        <v>184</v>
      </c>
      <c r="I1244" t="s">
        <v>168</v>
      </c>
      <c r="J1244" t="s">
        <v>185</v>
      </c>
      <c r="K1244" t="s">
        <v>160</v>
      </c>
      <c r="L1244">
        <v>1</v>
      </c>
      <c r="M1244" t="s">
        <v>174</v>
      </c>
      <c r="N1244" t="s">
        <v>162</v>
      </c>
      <c r="O1244" t="s">
        <v>214</v>
      </c>
      <c r="P1244" t="s">
        <v>215</v>
      </c>
      <c r="Q1244">
        <v>2025</v>
      </c>
      <c r="R1244">
        <v>3</v>
      </c>
      <c r="S1244" t="b">
        <v>0</v>
      </c>
      <c r="T1244">
        <v>448301</v>
      </c>
    </row>
    <row r="1245" spans="1:20" x14ac:dyDescent="0.2">
      <c r="A1245">
        <v>38</v>
      </c>
      <c r="B1245" t="s">
        <v>151</v>
      </c>
      <c r="C1245" t="s">
        <v>152</v>
      </c>
      <c r="D1245" t="s">
        <v>153</v>
      </c>
      <c r="E1245" t="s">
        <v>154</v>
      </c>
      <c r="F1245" t="s">
        <v>155</v>
      </c>
      <c r="G1245" t="s">
        <v>156</v>
      </c>
      <c r="H1245" t="s">
        <v>186</v>
      </c>
      <c r="I1245" t="s">
        <v>169</v>
      </c>
      <c r="J1245" t="s">
        <v>185</v>
      </c>
      <c r="K1245" t="s">
        <v>160</v>
      </c>
      <c r="L1245">
        <v>1</v>
      </c>
      <c r="M1245" t="s">
        <v>174</v>
      </c>
      <c r="N1245" t="s">
        <v>162</v>
      </c>
      <c r="O1245" t="s">
        <v>214</v>
      </c>
      <c r="P1245" t="s">
        <v>215</v>
      </c>
      <c r="Q1245">
        <v>2025</v>
      </c>
      <c r="R1245">
        <v>3</v>
      </c>
      <c r="S1245" t="b">
        <v>0</v>
      </c>
      <c r="T1245">
        <v>4971051</v>
      </c>
    </row>
    <row r="1246" spans="1:20" x14ac:dyDescent="0.2">
      <c r="A1246">
        <v>39</v>
      </c>
      <c r="B1246" t="s">
        <v>151</v>
      </c>
      <c r="C1246" t="s">
        <v>152</v>
      </c>
      <c r="D1246" t="s">
        <v>153</v>
      </c>
      <c r="E1246" t="s">
        <v>154</v>
      </c>
      <c r="F1246" t="s">
        <v>155</v>
      </c>
      <c r="G1246" t="s">
        <v>156</v>
      </c>
      <c r="H1246" t="s">
        <v>187</v>
      </c>
      <c r="I1246" t="s">
        <v>158</v>
      </c>
      <c r="J1246" t="s">
        <v>188</v>
      </c>
      <c r="K1246" t="s">
        <v>160</v>
      </c>
      <c r="L1246">
        <v>1</v>
      </c>
      <c r="M1246" t="s">
        <v>189</v>
      </c>
      <c r="N1246" t="s">
        <v>162</v>
      </c>
      <c r="O1246" t="s">
        <v>214</v>
      </c>
      <c r="P1246" t="s">
        <v>215</v>
      </c>
      <c r="Q1246">
        <v>2025</v>
      </c>
      <c r="R1246">
        <v>3</v>
      </c>
      <c r="S1246" t="b">
        <v>0</v>
      </c>
      <c r="T1246">
        <v>62349801</v>
      </c>
    </row>
    <row r="1247" spans="1:20" x14ac:dyDescent="0.2">
      <c r="A1247">
        <v>40</v>
      </c>
      <c r="B1247" t="s">
        <v>151</v>
      </c>
      <c r="C1247" t="s">
        <v>152</v>
      </c>
      <c r="D1247" t="s">
        <v>153</v>
      </c>
      <c r="E1247" t="s">
        <v>154</v>
      </c>
      <c r="F1247" t="s">
        <v>155</v>
      </c>
      <c r="G1247" t="s">
        <v>156</v>
      </c>
      <c r="H1247" t="s">
        <v>187</v>
      </c>
      <c r="I1247" t="s">
        <v>165</v>
      </c>
      <c r="J1247" t="s">
        <v>188</v>
      </c>
      <c r="K1247" t="s">
        <v>160</v>
      </c>
      <c r="L1247">
        <v>1</v>
      </c>
      <c r="M1247" t="s">
        <v>189</v>
      </c>
      <c r="N1247" t="s">
        <v>162</v>
      </c>
      <c r="O1247" t="s">
        <v>214</v>
      </c>
      <c r="P1247" t="s">
        <v>215</v>
      </c>
      <c r="Q1247">
        <v>2025</v>
      </c>
      <c r="R1247">
        <v>3</v>
      </c>
      <c r="S1247" t="b">
        <v>0</v>
      </c>
      <c r="T1247">
        <v>44562362</v>
      </c>
    </row>
    <row r="1248" spans="1:20" x14ac:dyDescent="0.2">
      <c r="A1248">
        <v>41</v>
      </c>
      <c r="B1248" t="s">
        <v>151</v>
      </c>
      <c r="C1248" t="s">
        <v>152</v>
      </c>
      <c r="D1248" t="s">
        <v>153</v>
      </c>
      <c r="E1248" t="s">
        <v>154</v>
      </c>
      <c r="F1248" t="s">
        <v>155</v>
      </c>
      <c r="G1248" t="s">
        <v>156</v>
      </c>
      <c r="H1248" t="s">
        <v>187</v>
      </c>
      <c r="I1248" t="s">
        <v>166</v>
      </c>
      <c r="J1248" t="s">
        <v>188</v>
      </c>
      <c r="K1248" t="s">
        <v>160</v>
      </c>
      <c r="L1248">
        <v>1</v>
      </c>
      <c r="M1248" t="s">
        <v>189</v>
      </c>
      <c r="N1248" t="s">
        <v>162</v>
      </c>
      <c r="O1248" t="s">
        <v>214</v>
      </c>
      <c r="P1248" t="s">
        <v>215</v>
      </c>
      <c r="Q1248">
        <v>2025</v>
      </c>
      <c r="R1248">
        <v>3</v>
      </c>
      <c r="S1248" t="b">
        <v>0</v>
      </c>
      <c r="T1248">
        <v>87244664</v>
      </c>
    </row>
    <row r="1249" spans="1:20" x14ac:dyDescent="0.2">
      <c r="A1249">
        <v>42</v>
      </c>
      <c r="B1249" t="s">
        <v>151</v>
      </c>
      <c r="C1249" t="s">
        <v>152</v>
      </c>
      <c r="D1249" t="s">
        <v>153</v>
      </c>
      <c r="E1249" t="s">
        <v>154</v>
      </c>
      <c r="F1249" t="s">
        <v>155</v>
      </c>
      <c r="G1249" t="s">
        <v>156</v>
      </c>
      <c r="H1249" t="s">
        <v>187</v>
      </c>
      <c r="I1249" t="s">
        <v>167</v>
      </c>
      <c r="J1249" t="s">
        <v>188</v>
      </c>
      <c r="K1249" t="s">
        <v>160</v>
      </c>
      <c r="L1249">
        <v>1</v>
      </c>
      <c r="M1249" t="s">
        <v>189</v>
      </c>
      <c r="N1249" t="s">
        <v>162</v>
      </c>
      <c r="O1249" t="s">
        <v>214</v>
      </c>
      <c r="P1249" t="s">
        <v>215</v>
      </c>
      <c r="Q1249">
        <v>2025</v>
      </c>
      <c r="R1249">
        <v>3</v>
      </c>
      <c r="S1249" t="b">
        <v>0</v>
      </c>
      <c r="T1249">
        <v>53646529</v>
      </c>
    </row>
    <row r="1250" spans="1:20" x14ac:dyDescent="0.2">
      <c r="A1250">
        <v>43</v>
      </c>
      <c r="B1250" t="s">
        <v>151</v>
      </c>
      <c r="C1250" t="s">
        <v>152</v>
      </c>
      <c r="D1250" t="s">
        <v>153</v>
      </c>
      <c r="E1250" t="s">
        <v>154</v>
      </c>
      <c r="F1250" t="s">
        <v>155</v>
      </c>
      <c r="G1250" t="s">
        <v>156</v>
      </c>
      <c r="H1250" t="s">
        <v>187</v>
      </c>
      <c r="I1250" t="s">
        <v>168</v>
      </c>
      <c r="J1250" t="s">
        <v>188</v>
      </c>
      <c r="K1250" t="s">
        <v>160</v>
      </c>
      <c r="L1250">
        <v>1</v>
      </c>
      <c r="M1250" t="s">
        <v>189</v>
      </c>
      <c r="N1250" t="s">
        <v>162</v>
      </c>
      <c r="O1250" t="s">
        <v>214</v>
      </c>
      <c r="P1250" t="s">
        <v>215</v>
      </c>
      <c r="Q1250">
        <v>2025</v>
      </c>
      <c r="R1250">
        <v>3</v>
      </c>
      <c r="S1250" t="b">
        <v>0</v>
      </c>
      <c r="T1250">
        <v>18320508</v>
      </c>
    </row>
    <row r="1251" spans="1:20" x14ac:dyDescent="0.2">
      <c r="A1251">
        <v>44</v>
      </c>
      <c r="B1251" t="s">
        <v>151</v>
      </c>
      <c r="C1251" t="s">
        <v>152</v>
      </c>
      <c r="D1251" t="s">
        <v>153</v>
      </c>
      <c r="E1251" t="s">
        <v>154</v>
      </c>
      <c r="F1251" t="s">
        <v>155</v>
      </c>
      <c r="G1251" t="s">
        <v>156</v>
      </c>
      <c r="H1251" t="s">
        <v>190</v>
      </c>
      <c r="I1251" t="s">
        <v>169</v>
      </c>
      <c r="J1251" t="s">
        <v>188</v>
      </c>
      <c r="K1251" t="s">
        <v>160</v>
      </c>
      <c r="L1251">
        <v>1</v>
      </c>
      <c r="M1251" t="s">
        <v>189</v>
      </c>
      <c r="N1251" t="s">
        <v>162</v>
      </c>
      <c r="O1251" t="s">
        <v>214</v>
      </c>
      <c r="P1251" t="s">
        <v>215</v>
      </c>
      <c r="Q1251">
        <v>2025</v>
      </c>
      <c r="R1251">
        <v>3</v>
      </c>
      <c r="S1251" t="b">
        <v>0</v>
      </c>
      <c r="T1251">
        <v>136833524</v>
      </c>
    </row>
    <row r="1252" spans="1:20" x14ac:dyDescent="0.2">
      <c r="A1252">
        <v>45</v>
      </c>
      <c r="B1252" t="s">
        <v>151</v>
      </c>
      <c r="C1252" t="s">
        <v>152</v>
      </c>
      <c r="D1252" t="s">
        <v>153</v>
      </c>
      <c r="E1252" t="s">
        <v>154</v>
      </c>
      <c r="F1252" t="s">
        <v>155</v>
      </c>
      <c r="G1252" t="s">
        <v>156</v>
      </c>
      <c r="H1252" t="s">
        <v>191</v>
      </c>
      <c r="I1252" t="s">
        <v>158</v>
      </c>
      <c r="J1252" t="s">
        <v>192</v>
      </c>
      <c r="K1252" t="s">
        <v>160</v>
      </c>
      <c r="L1252">
        <v>1</v>
      </c>
      <c r="M1252" t="s">
        <v>189</v>
      </c>
      <c r="N1252" t="s">
        <v>162</v>
      </c>
      <c r="O1252" t="s">
        <v>214</v>
      </c>
      <c r="P1252" t="s">
        <v>215</v>
      </c>
      <c r="Q1252">
        <v>2025</v>
      </c>
      <c r="R1252">
        <v>3</v>
      </c>
      <c r="S1252" t="b">
        <v>0</v>
      </c>
      <c r="T1252">
        <v>0</v>
      </c>
    </row>
    <row r="1253" spans="1:20" x14ac:dyDescent="0.2">
      <c r="A1253">
        <v>46</v>
      </c>
      <c r="B1253" t="s">
        <v>151</v>
      </c>
      <c r="C1253" t="s">
        <v>152</v>
      </c>
      <c r="D1253" t="s">
        <v>153</v>
      </c>
      <c r="E1253" t="s">
        <v>154</v>
      </c>
      <c r="F1253" t="s">
        <v>155</v>
      </c>
      <c r="G1253" t="s">
        <v>156</v>
      </c>
      <c r="H1253" t="s">
        <v>191</v>
      </c>
      <c r="I1253" t="s">
        <v>165</v>
      </c>
      <c r="J1253" t="s">
        <v>192</v>
      </c>
      <c r="K1253" t="s">
        <v>160</v>
      </c>
      <c r="L1253">
        <v>1</v>
      </c>
      <c r="M1253" t="s">
        <v>189</v>
      </c>
      <c r="N1253" t="s">
        <v>162</v>
      </c>
      <c r="O1253" t="s">
        <v>214</v>
      </c>
      <c r="P1253" t="s">
        <v>215</v>
      </c>
      <c r="Q1253">
        <v>2025</v>
      </c>
      <c r="R1253">
        <v>3</v>
      </c>
      <c r="S1253" t="b">
        <v>0</v>
      </c>
      <c r="T1253">
        <v>381693</v>
      </c>
    </row>
    <row r="1254" spans="1:20" x14ac:dyDescent="0.2">
      <c r="A1254">
        <v>47</v>
      </c>
      <c r="B1254" t="s">
        <v>151</v>
      </c>
      <c r="C1254" t="s">
        <v>152</v>
      </c>
      <c r="D1254" t="s">
        <v>153</v>
      </c>
      <c r="E1254" t="s">
        <v>154</v>
      </c>
      <c r="F1254" t="s">
        <v>155</v>
      </c>
      <c r="G1254" t="s">
        <v>156</v>
      </c>
      <c r="H1254" t="s">
        <v>191</v>
      </c>
      <c r="I1254" t="s">
        <v>166</v>
      </c>
      <c r="J1254" t="s">
        <v>192</v>
      </c>
      <c r="K1254" t="s">
        <v>160</v>
      </c>
      <c r="L1254">
        <v>1</v>
      </c>
      <c r="M1254" t="s">
        <v>189</v>
      </c>
      <c r="N1254" t="s">
        <v>162</v>
      </c>
      <c r="O1254" t="s">
        <v>214</v>
      </c>
      <c r="P1254" t="s">
        <v>215</v>
      </c>
      <c r="Q1254">
        <v>2025</v>
      </c>
      <c r="R1254">
        <v>3</v>
      </c>
      <c r="S1254" t="b">
        <v>0</v>
      </c>
      <c r="T1254">
        <v>17477542</v>
      </c>
    </row>
    <row r="1255" spans="1:20" x14ac:dyDescent="0.2">
      <c r="A1255">
        <v>48</v>
      </c>
      <c r="B1255" t="s">
        <v>151</v>
      </c>
      <c r="C1255" t="s">
        <v>152</v>
      </c>
      <c r="D1255" t="s">
        <v>153</v>
      </c>
      <c r="E1255" t="s">
        <v>154</v>
      </c>
      <c r="F1255" t="s">
        <v>155</v>
      </c>
      <c r="G1255" t="s">
        <v>156</v>
      </c>
      <c r="H1255" t="s">
        <v>191</v>
      </c>
      <c r="I1255" t="s">
        <v>167</v>
      </c>
      <c r="J1255" t="s">
        <v>192</v>
      </c>
      <c r="K1255" t="s">
        <v>160</v>
      </c>
      <c r="L1255">
        <v>1</v>
      </c>
      <c r="M1255" t="s">
        <v>189</v>
      </c>
      <c r="N1255" t="s">
        <v>162</v>
      </c>
      <c r="O1255" t="s">
        <v>214</v>
      </c>
      <c r="P1255" t="s">
        <v>215</v>
      </c>
      <c r="Q1255">
        <v>2025</v>
      </c>
      <c r="R1255">
        <v>3</v>
      </c>
      <c r="S1255" t="b">
        <v>0</v>
      </c>
      <c r="T1255">
        <v>6330093</v>
      </c>
    </row>
    <row r="1256" spans="1:20" x14ac:dyDescent="0.2">
      <c r="A1256">
        <v>49</v>
      </c>
      <c r="B1256" t="s">
        <v>151</v>
      </c>
      <c r="C1256" t="s">
        <v>152</v>
      </c>
      <c r="D1256" t="s">
        <v>153</v>
      </c>
      <c r="E1256" t="s">
        <v>154</v>
      </c>
      <c r="F1256" t="s">
        <v>155</v>
      </c>
      <c r="G1256" t="s">
        <v>156</v>
      </c>
      <c r="H1256" t="s">
        <v>191</v>
      </c>
      <c r="I1256" t="s">
        <v>168</v>
      </c>
      <c r="J1256" t="s">
        <v>192</v>
      </c>
      <c r="K1256" t="s">
        <v>160</v>
      </c>
      <c r="L1256">
        <v>1</v>
      </c>
      <c r="M1256" t="s">
        <v>189</v>
      </c>
      <c r="N1256" t="s">
        <v>162</v>
      </c>
      <c r="O1256" t="s">
        <v>214</v>
      </c>
      <c r="P1256" t="s">
        <v>215</v>
      </c>
      <c r="Q1256">
        <v>2025</v>
      </c>
      <c r="R1256">
        <v>3</v>
      </c>
      <c r="S1256" t="b">
        <v>0</v>
      </c>
      <c r="T1256">
        <v>1715543</v>
      </c>
    </row>
    <row r="1257" spans="1:20" x14ac:dyDescent="0.2">
      <c r="A1257">
        <v>50</v>
      </c>
      <c r="B1257" t="s">
        <v>151</v>
      </c>
      <c r="C1257" t="s">
        <v>152</v>
      </c>
      <c r="D1257" t="s">
        <v>153</v>
      </c>
      <c r="E1257" t="s">
        <v>154</v>
      </c>
      <c r="F1257" t="s">
        <v>155</v>
      </c>
      <c r="G1257" t="s">
        <v>156</v>
      </c>
      <c r="H1257" t="s">
        <v>193</v>
      </c>
      <c r="I1257" t="s">
        <v>169</v>
      </c>
      <c r="J1257" t="s">
        <v>192</v>
      </c>
      <c r="K1257" t="s">
        <v>160</v>
      </c>
      <c r="L1257">
        <v>1</v>
      </c>
      <c r="M1257" t="s">
        <v>189</v>
      </c>
      <c r="N1257" t="s">
        <v>162</v>
      </c>
      <c r="O1257" t="s">
        <v>214</v>
      </c>
      <c r="P1257" t="s">
        <v>215</v>
      </c>
      <c r="Q1257">
        <v>2025</v>
      </c>
      <c r="R1257">
        <v>3</v>
      </c>
      <c r="S1257" t="b">
        <v>0</v>
      </c>
      <c r="T1257">
        <v>26639225</v>
      </c>
    </row>
    <row r="1258" spans="1:20" x14ac:dyDescent="0.2">
      <c r="A1258">
        <v>51</v>
      </c>
      <c r="B1258" t="s">
        <v>151</v>
      </c>
      <c r="C1258" t="s">
        <v>152</v>
      </c>
      <c r="D1258" t="s">
        <v>153</v>
      </c>
      <c r="E1258" t="s">
        <v>154</v>
      </c>
      <c r="F1258" t="s">
        <v>155</v>
      </c>
      <c r="G1258" t="s">
        <v>156</v>
      </c>
      <c r="H1258" t="s">
        <v>194</v>
      </c>
      <c r="I1258" t="s">
        <v>158</v>
      </c>
      <c r="J1258" t="s">
        <v>195</v>
      </c>
      <c r="K1258" t="s">
        <v>160</v>
      </c>
      <c r="L1258">
        <v>1</v>
      </c>
      <c r="M1258" t="s">
        <v>189</v>
      </c>
      <c r="N1258" t="s">
        <v>162</v>
      </c>
      <c r="O1258" t="s">
        <v>214</v>
      </c>
      <c r="P1258" t="s">
        <v>215</v>
      </c>
      <c r="Q1258">
        <v>2025</v>
      </c>
      <c r="R1258">
        <v>3</v>
      </c>
      <c r="S1258" t="b">
        <v>0</v>
      </c>
      <c r="T1258">
        <v>0</v>
      </c>
    </row>
    <row r="1259" spans="1:20" x14ac:dyDescent="0.2">
      <c r="A1259">
        <v>52</v>
      </c>
      <c r="B1259" t="s">
        <v>151</v>
      </c>
      <c r="C1259" t="s">
        <v>152</v>
      </c>
      <c r="D1259" t="s">
        <v>153</v>
      </c>
      <c r="E1259" t="s">
        <v>154</v>
      </c>
      <c r="F1259" t="s">
        <v>155</v>
      </c>
      <c r="G1259" t="s">
        <v>156</v>
      </c>
      <c r="H1259" t="s">
        <v>194</v>
      </c>
      <c r="I1259" t="s">
        <v>165</v>
      </c>
      <c r="J1259" t="s">
        <v>195</v>
      </c>
      <c r="K1259" t="s">
        <v>160</v>
      </c>
      <c r="L1259">
        <v>1</v>
      </c>
      <c r="M1259" t="s">
        <v>189</v>
      </c>
      <c r="N1259" t="s">
        <v>162</v>
      </c>
      <c r="O1259" t="s">
        <v>214</v>
      </c>
      <c r="P1259" t="s">
        <v>215</v>
      </c>
      <c r="Q1259">
        <v>2025</v>
      </c>
      <c r="R1259">
        <v>3</v>
      </c>
      <c r="S1259" t="b">
        <v>0</v>
      </c>
      <c r="T1259">
        <v>925175</v>
      </c>
    </row>
    <row r="1260" spans="1:20" x14ac:dyDescent="0.2">
      <c r="A1260">
        <v>53</v>
      </c>
      <c r="B1260" t="s">
        <v>151</v>
      </c>
      <c r="C1260" t="s">
        <v>152</v>
      </c>
      <c r="D1260" t="s">
        <v>153</v>
      </c>
      <c r="E1260" t="s">
        <v>154</v>
      </c>
      <c r="F1260" t="s">
        <v>155</v>
      </c>
      <c r="G1260" t="s">
        <v>156</v>
      </c>
      <c r="H1260" t="s">
        <v>194</v>
      </c>
      <c r="I1260" t="s">
        <v>166</v>
      </c>
      <c r="J1260" t="s">
        <v>195</v>
      </c>
      <c r="K1260" t="s">
        <v>160</v>
      </c>
      <c r="L1260">
        <v>1</v>
      </c>
      <c r="M1260" t="s">
        <v>189</v>
      </c>
      <c r="N1260" t="s">
        <v>162</v>
      </c>
      <c r="O1260" t="s">
        <v>214</v>
      </c>
      <c r="P1260" t="s">
        <v>215</v>
      </c>
      <c r="Q1260">
        <v>2025</v>
      </c>
      <c r="R1260">
        <v>3</v>
      </c>
      <c r="S1260" t="b">
        <v>0</v>
      </c>
      <c r="T1260">
        <v>14819779</v>
      </c>
    </row>
    <row r="1261" spans="1:20" x14ac:dyDescent="0.2">
      <c r="A1261">
        <v>54</v>
      </c>
      <c r="B1261" t="s">
        <v>151</v>
      </c>
      <c r="C1261" t="s">
        <v>152</v>
      </c>
      <c r="D1261" t="s">
        <v>153</v>
      </c>
      <c r="E1261" t="s">
        <v>154</v>
      </c>
      <c r="F1261" t="s">
        <v>155</v>
      </c>
      <c r="G1261" t="s">
        <v>156</v>
      </c>
      <c r="H1261" t="s">
        <v>194</v>
      </c>
      <c r="I1261" t="s">
        <v>167</v>
      </c>
      <c r="J1261" t="s">
        <v>195</v>
      </c>
      <c r="K1261" t="s">
        <v>160</v>
      </c>
      <c r="L1261">
        <v>1</v>
      </c>
      <c r="M1261" t="s">
        <v>189</v>
      </c>
      <c r="N1261" t="s">
        <v>162</v>
      </c>
      <c r="O1261" t="s">
        <v>214</v>
      </c>
      <c r="P1261" t="s">
        <v>215</v>
      </c>
      <c r="Q1261">
        <v>2025</v>
      </c>
      <c r="R1261">
        <v>3</v>
      </c>
      <c r="S1261" t="b">
        <v>0</v>
      </c>
      <c r="T1261">
        <v>8396125</v>
      </c>
    </row>
    <row r="1262" spans="1:20" x14ac:dyDescent="0.2">
      <c r="A1262">
        <v>55</v>
      </c>
      <c r="B1262" t="s">
        <v>151</v>
      </c>
      <c r="C1262" t="s">
        <v>152</v>
      </c>
      <c r="D1262" t="s">
        <v>153</v>
      </c>
      <c r="E1262" t="s">
        <v>154</v>
      </c>
      <c r="F1262" t="s">
        <v>155</v>
      </c>
      <c r="G1262" t="s">
        <v>156</v>
      </c>
      <c r="H1262" t="s">
        <v>194</v>
      </c>
      <c r="I1262" t="s">
        <v>168</v>
      </c>
      <c r="J1262" t="s">
        <v>195</v>
      </c>
      <c r="K1262" t="s">
        <v>160</v>
      </c>
      <c r="L1262">
        <v>1</v>
      </c>
      <c r="M1262" t="s">
        <v>189</v>
      </c>
      <c r="N1262" t="s">
        <v>162</v>
      </c>
      <c r="O1262" t="s">
        <v>214</v>
      </c>
      <c r="P1262" t="s">
        <v>215</v>
      </c>
      <c r="Q1262">
        <v>2025</v>
      </c>
      <c r="R1262">
        <v>3</v>
      </c>
      <c r="S1262" t="b">
        <v>0</v>
      </c>
      <c r="T1262">
        <v>3466111</v>
      </c>
    </row>
    <row r="1263" spans="1:20" x14ac:dyDescent="0.2">
      <c r="A1263">
        <v>56</v>
      </c>
      <c r="B1263" t="s">
        <v>151</v>
      </c>
      <c r="C1263" t="s">
        <v>152</v>
      </c>
      <c r="D1263" t="s">
        <v>153</v>
      </c>
      <c r="E1263" t="s">
        <v>154</v>
      </c>
      <c r="F1263" t="s">
        <v>155</v>
      </c>
      <c r="G1263" t="s">
        <v>156</v>
      </c>
      <c r="H1263" t="s">
        <v>196</v>
      </c>
      <c r="I1263" t="s">
        <v>169</v>
      </c>
      <c r="J1263" t="s">
        <v>195</v>
      </c>
      <c r="K1263" t="s">
        <v>160</v>
      </c>
      <c r="L1263">
        <v>1</v>
      </c>
      <c r="M1263" t="s">
        <v>189</v>
      </c>
      <c r="N1263" t="s">
        <v>162</v>
      </c>
      <c r="O1263" t="s">
        <v>214</v>
      </c>
      <c r="P1263" t="s">
        <v>215</v>
      </c>
      <c r="Q1263">
        <v>2025</v>
      </c>
      <c r="R1263">
        <v>3</v>
      </c>
      <c r="S1263" t="b">
        <v>0</v>
      </c>
      <c r="T1263">
        <v>48135871</v>
      </c>
    </row>
    <row r="1264" spans="1:20" x14ac:dyDescent="0.2">
      <c r="A1264">
        <v>57</v>
      </c>
      <c r="B1264" t="s">
        <v>151</v>
      </c>
      <c r="C1264" t="s">
        <v>152</v>
      </c>
      <c r="D1264" t="s">
        <v>153</v>
      </c>
      <c r="E1264" t="s">
        <v>154</v>
      </c>
      <c r="F1264" t="s">
        <v>155</v>
      </c>
      <c r="G1264" t="s">
        <v>156</v>
      </c>
      <c r="H1264" t="s">
        <v>197</v>
      </c>
      <c r="I1264" t="s">
        <v>158</v>
      </c>
      <c r="J1264" t="s">
        <v>198</v>
      </c>
      <c r="K1264" t="s">
        <v>160</v>
      </c>
      <c r="L1264">
        <v>1</v>
      </c>
      <c r="M1264" t="s">
        <v>189</v>
      </c>
      <c r="N1264" t="s">
        <v>162</v>
      </c>
      <c r="O1264" t="s">
        <v>214</v>
      </c>
      <c r="P1264" t="s">
        <v>215</v>
      </c>
      <c r="Q1264">
        <v>2025</v>
      </c>
      <c r="R1264">
        <v>3</v>
      </c>
      <c r="S1264" t="b">
        <v>0</v>
      </c>
      <c r="T1264">
        <v>62349801</v>
      </c>
    </row>
    <row r="1265" spans="1:20" x14ac:dyDescent="0.2">
      <c r="A1265">
        <v>58</v>
      </c>
      <c r="B1265" t="s">
        <v>151</v>
      </c>
      <c r="C1265" t="s">
        <v>152</v>
      </c>
      <c r="D1265" t="s">
        <v>153</v>
      </c>
      <c r="E1265" t="s">
        <v>154</v>
      </c>
      <c r="F1265" t="s">
        <v>155</v>
      </c>
      <c r="G1265" t="s">
        <v>156</v>
      </c>
      <c r="H1265" t="s">
        <v>197</v>
      </c>
      <c r="I1265" t="s">
        <v>165</v>
      </c>
      <c r="J1265" t="s">
        <v>198</v>
      </c>
      <c r="K1265" t="s">
        <v>160</v>
      </c>
      <c r="L1265">
        <v>1</v>
      </c>
      <c r="M1265" t="s">
        <v>189</v>
      </c>
      <c r="N1265" t="s">
        <v>162</v>
      </c>
      <c r="O1265" t="s">
        <v>214</v>
      </c>
      <c r="P1265" t="s">
        <v>215</v>
      </c>
      <c r="Q1265">
        <v>2025</v>
      </c>
      <c r="R1265">
        <v>3</v>
      </c>
      <c r="S1265" t="b">
        <v>0</v>
      </c>
      <c r="T1265">
        <v>45869230</v>
      </c>
    </row>
    <row r="1266" spans="1:20" x14ac:dyDescent="0.2">
      <c r="A1266">
        <v>59</v>
      </c>
      <c r="B1266" t="s">
        <v>151</v>
      </c>
      <c r="C1266" t="s">
        <v>152</v>
      </c>
      <c r="D1266" t="s">
        <v>153</v>
      </c>
      <c r="E1266" t="s">
        <v>154</v>
      </c>
      <c r="F1266" t="s">
        <v>155</v>
      </c>
      <c r="G1266" t="s">
        <v>156</v>
      </c>
      <c r="H1266" t="s">
        <v>197</v>
      </c>
      <c r="I1266" t="s">
        <v>166</v>
      </c>
      <c r="J1266" t="s">
        <v>198</v>
      </c>
      <c r="K1266" t="s">
        <v>160</v>
      </c>
      <c r="L1266">
        <v>1</v>
      </c>
      <c r="M1266" t="s">
        <v>189</v>
      </c>
      <c r="N1266" t="s">
        <v>162</v>
      </c>
      <c r="O1266" t="s">
        <v>214</v>
      </c>
      <c r="P1266" t="s">
        <v>215</v>
      </c>
      <c r="Q1266">
        <v>2025</v>
      </c>
      <c r="R1266">
        <v>3</v>
      </c>
      <c r="S1266" t="b">
        <v>0</v>
      </c>
      <c r="T1266">
        <v>119541985</v>
      </c>
    </row>
    <row r="1267" spans="1:20" x14ac:dyDescent="0.2">
      <c r="A1267">
        <v>60</v>
      </c>
      <c r="B1267" t="s">
        <v>151</v>
      </c>
      <c r="C1267" t="s">
        <v>152</v>
      </c>
      <c r="D1267" t="s">
        <v>153</v>
      </c>
      <c r="E1267" t="s">
        <v>154</v>
      </c>
      <c r="F1267" t="s">
        <v>155</v>
      </c>
      <c r="G1267" t="s">
        <v>156</v>
      </c>
      <c r="H1267" t="s">
        <v>197</v>
      </c>
      <c r="I1267" t="s">
        <v>167</v>
      </c>
      <c r="J1267" t="s">
        <v>198</v>
      </c>
      <c r="K1267" t="s">
        <v>160</v>
      </c>
      <c r="L1267">
        <v>1</v>
      </c>
      <c r="M1267" t="s">
        <v>189</v>
      </c>
      <c r="N1267" t="s">
        <v>162</v>
      </c>
      <c r="O1267" t="s">
        <v>214</v>
      </c>
      <c r="P1267" t="s">
        <v>215</v>
      </c>
      <c r="Q1267">
        <v>2025</v>
      </c>
      <c r="R1267">
        <v>3</v>
      </c>
      <c r="S1267" t="b">
        <v>0</v>
      </c>
      <c r="T1267">
        <v>68372747</v>
      </c>
    </row>
    <row r="1268" spans="1:20" x14ac:dyDescent="0.2">
      <c r="A1268">
        <v>61</v>
      </c>
      <c r="B1268" t="s">
        <v>151</v>
      </c>
      <c r="C1268" t="s">
        <v>152</v>
      </c>
      <c r="D1268" t="s">
        <v>153</v>
      </c>
      <c r="E1268" t="s">
        <v>154</v>
      </c>
      <c r="F1268" t="s">
        <v>155</v>
      </c>
      <c r="G1268" t="s">
        <v>156</v>
      </c>
      <c r="H1268" t="s">
        <v>197</v>
      </c>
      <c r="I1268" t="s">
        <v>168</v>
      </c>
      <c r="J1268" t="s">
        <v>198</v>
      </c>
      <c r="K1268" t="s">
        <v>160</v>
      </c>
      <c r="L1268">
        <v>1</v>
      </c>
      <c r="M1268" t="s">
        <v>189</v>
      </c>
      <c r="N1268" t="s">
        <v>162</v>
      </c>
      <c r="O1268" t="s">
        <v>214</v>
      </c>
      <c r="P1268" t="s">
        <v>215</v>
      </c>
      <c r="Q1268">
        <v>2025</v>
      </c>
      <c r="R1268">
        <v>3</v>
      </c>
      <c r="S1268" t="b">
        <v>0</v>
      </c>
      <c r="T1268">
        <v>23502162</v>
      </c>
    </row>
    <row r="1269" spans="1:20" x14ac:dyDescent="0.2">
      <c r="A1269">
        <v>62</v>
      </c>
      <c r="B1269" t="s">
        <v>151</v>
      </c>
      <c r="C1269" t="s">
        <v>152</v>
      </c>
      <c r="D1269" t="s">
        <v>153</v>
      </c>
      <c r="E1269" t="s">
        <v>154</v>
      </c>
      <c r="F1269" t="s">
        <v>155</v>
      </c>
      <c r="G1269" t="s">
        <v>156</v>
      </c>
      <c r="H1269" t="s">
        <v>197</v>
      </c>
      <c r="I1269" t="s">
        <v>169</v>
      </c>
      <c r="J1269" t="s">
        <v>198</v>
      </c>
      <c r="K1269" t="s">
        <v>160</v>
      </c>
      <c r="L1269">
        <v>1</v>
      </c>
      <c r="M1269" t="s">
        <v>189</v>
      </c>
      <c r="N1269" t="s">
        <v>162</v>
      </c>
      <c r="O1269" t="s">
        <v>214</v>
      </c>
      <c r="P1269" t="s">
        <v>215</v>
      </c>
      <c r="Q1269">
        <v>2025</v>
      </c>
      <c r="R1269">
        <v>3</v>
      </c>
      <c r="S1269" t="b">
        <v>0</v>
      </c>
      <c r="T1269">
        <v>211608620</v>
      </c>
    </row>
    <row r="1270" spans="1:20" x14ac:dyDescent="0.2">
      <c r="A1270">
        <v>63</v>
      </c>
      <c r="B1270" t="s">
        <v>151</v>
      </c>
      <c r="C1270" t="s">
        <v>152</v>
      </c>
      <c r="D1270" t="s">
        <v>153</v>
      </c>
      <c r="E1270" t="s">
        <v>154</v>
      </c>
      <c r="F1270" t="s">
        <v>155</v>
      </c>
      <c r="G1270" t="s">
        <v>156</v>
      </c>
      <c r="H1270" t="s">
        <v>201</v>
      </c>
      <c r="I1270" t="s">
        <v>169</v>
      </c>
      <c r="J1270" t="s">
        <v>202</v>
      </c>
      <c r="K1270" t="s">
        <v>160</v>
      </c>
      <c r="L1270">
        <v>1</v>
      </c>
      <c r="M1270" t="s">
        <v>203</v>
      </c>
      <c r="N1270" t="s">
        <v>162</v>
      </c>
      <c r="O1270" t="s">
        <v>214</v>
      </c>
      <c r="P1270" t="s">
        <v>215</v>
      </c>
      <c r="Q1270">
        <v>2025</v>
      </c>
      <c r="R1270">
        <v>3</v>
      </c>
      <c r="S1270" t="b">
        <v>0</v>
      </c>
      <c r="T1270">
        <v>43894505</v>
      </c>
    </row>
    <row r="1271" spans="1:20" x14ac:dyDescent="0.2">
      <c r="A1271">
        <v>64</v>
      </c>
      <c r="B1271" t="s">
        <v>151</v>
      </c>
      <c r="C1271" t="s">
        <v>152</v>
      </c>
      <c r="D1271" t="s">
        <v>153</v>
      </c>
      <c r="E1271" t="s">
        <v>154</v>
      </c>
      <c r="F1271" t="s">
        <v>155</v>
      </c>
      <c r="G1271" t="s">
        <v>156</v>
      </c>
      <c r="H1271" t="s">
        <v>204</v>
      </c>
      <c r="I1271" t="s">
        <v>169</v>
      </c>
      <c r="J1271" t="s">
        <v>205</v>
      </c>
      <c r="K1271" t="s">
        <v>160</v>
      </c>
      <c r="L1271">
        <v>1</v>
      </c>
      <c r="M1271" t="s">
        <v>203</v>
      </c>
      <c r="N1271" t="s">
        <v>162</v>
      </c>
      <c r="O1271" t="s">
        <v>214</v>
      </c>
      <c r="P1271" t="s">
        <v>215</v>
      </c>
      <c r="Q1271">
        <v>2025</v>
      </c>
      <c r="R1271">
        <v>3</v>
      </c>
      <c r="S1271" t="b">
        <v>0</v>
      </c>
      <c r="T1271">
        <v>11723013</v>
      </c>
    </row>
    <row r="1272" spans="1:20" x14ac:dyDescent="0.2">
      <c r="A1272">
        <v>65</v>
      </c>
      <c r="B1272" t="s">
        <v>151</v>
      </c>
      <c r="C1272" t="s">
        <v>152</v>
      </c>
      <c r="D1272" t="s">
        <v>153</v>
      </c>
      <c r="E1272" t="s">
        <v>154</v>
      </c>
      <c r="F1272" t="s">
        <v>155</v>
      </c>
      <c r="G1272" t="s">
        <v>156</v>
      </c>
      <c r="H1272" t="s">
        <v>206</v>
      </c>
      <c r="I1272" t="s">
        <v>169</v>
      </c>
      <c r="J1272" t="s">
        <v>207</v>
      </c>
      <c r="K1272" t="s">
        <v>160</v>
      </c>
      <c r="L1272">
        <v>1</v>
      </c>
      <c r="M1272" t="s">
        <v>208</v>
      </c>
      <c r="N1272" t="s">
        <v>209</v>
      </c>
      <c r="O1272" t="s">
        <v>214</v>
      </c>
      <c r="P1272" t="s">
        <v>215</v>
      </c>
      <c r="Q1272">
        <v>2025</v>
      </c>
      <c r="R1272">
        <v>3</v>
      </c>
      <c r="S1272" t="b">
        <v>0</v>
      </c>
      <c r="T1272">
        <v>382663</v>
      </c>
    </row>
    <row r="1273" spans="1:20" x14ac:dyDescent="0.2">
      <c r="A1273">
        <v>1</v>
      </c>
      <c r="B1273" t="s">
        <v>151</v>
      </c>
      <c r="C1273" t="s">
        <v>152</v>
      </c>
      <c r="D1273" t="s">
        <v>153</v>
      </c>
      <c r="E1273" t="s">
        <v>154</v>
      </c>
      <c r="F1273" t="s">
        <v>155</v>
      </c>
      <c r="G1273" t="s">
        <v>156</v>
      </c>
      <c r="H1273" t="s">
        <v>157</v>
      </c>
      <c r="I1273" t="s">
        <v>158</v>
      </c>
      <c r="J1273" t="s">
        <v>159</v>
      </c>
      <c r="K1273" t="s">
        <v>160</v>
      </c>
      <c r="L1273">
        <v>1</v>
      </c>
      <c r="M1273" t="s">
        <v>161</v>
      </c>
      <c r="N1273" t="s">
        <v>162</v>
      </c>
      <c r="O1273" t="s">
        <v>216</v>
      </c>
      <c r="P1273" t="s">
        <v>217</v>
      </c>
      <c r="Q1273">
        <v>2025</v>
      </c>
      <c r="R1273">
        <v>3</v>
      </c>
      <c r="S1273" t="b">
        <v>0</v>
      </c>
      <c r="T1273">
        <v>3024</v>
      </c>
    </row>
    <row r="1274" spans="1:20" x14ac:dyDescent="0.2">
      <c r="A1274">
        <v>2</v>
      </c>
      <c r="B1274" t="s">
        <v>151</v>
      </c>
      <c r="C1274" t="s">
        <v>152</v>
      </c>
      <c r="D1274" t="s">
        <v>153</v>
      </c>
      <c r="E1274" t="s">
        <v>154</v>
      </c>
      <c r="F1274" t="s">
        <v>155</v>
      </c>
      <c r="G1274" t="s">
        <v>156</v>
      </c>
      <c r="H1274" t="s">
        <v>157</v>
      </c>
      <c r="I1274" t="s">
        <v>165</v>
      </c>
      <c r="J1274" t="s">
        <v>159</v>
      </c>
      <c r="K1274" t="s">
        <v>160</v>
      </c>
      <c r="L1274">
        <v>1</v>
      </c>
      <c r="M1274" t="s">
        <v>161</v>
      </c>
      <c r="N1274" t="s">
        <v>162</v>
      </c>
      <c r="O1274" t="s">
        <v>216</v>
      </c>
      <c r="P1274" t="s">
        <v>217</v>
      </c>
      <c r="Q1274">
        <v>2025</v>
      </c>
      <c r="R1274">
        <v>3</v>
      </c>
      <c r="S1274" t="b">
        <v>0</v>
      </c>
      <c r="T1274">
        <v>1653</v>
      </c>
    </row>
    <row r="1275" spans="1:20" x14ac:dyDescent="0.2">
      <c r="A1275">
        <v>3</v>
      </c>
      <c r="B1275" t="s">
        <v>151</v>
      </c>
      <c r="C1275" t="s">
        <v>152</v>
      </c>
      <c r="D1275" t="s">
        <v>153</v>
      </c>
      <c r="E1275" t="s">
        <v>154</v>
      </c>
      <c r="F1275" t="s">
        <v>155</v>
      </c>
      <c r="G1275" t="s">
        <v>156</v>
      </c>
      <c r="H1275" t="s">
        <v>157</v>
      </c>
      <c r="I1275" t="s">
        <v>166</v>
      </c>
      <c r="J1275" t="s">
        <v>159</v>
      </c>
      <c r="K1275" t="s">
        <v>160</v>
      </c>
      <c r="L1275">
        <v>1</v>
      </c>
      <c r="M1275" t="s">
        <v>161</v>
      </c>
      <c r="N1275" t="s">
        <v>162</v>
      </c>
      <c r="O1275" t="s">
        <v>216</v>
      </c>
      <c r="P1275" t="s">
        <v>217</v>
      </c>
      <c r="Q1275">
        <v>2025</v>
      </c>
      <c r="R1275">
        <v>3</v>
      </c>
      <c r="S1275" t="b">
        <v>0</v>
      </c>
      <c r="T1275">
        <v>7798</v>
      </c>
    </row>
    <row r="1276" spans="1:20" x14ac:dyDescent="0.2">
      <c r="A1276">
        <v>4</v>
      </c>
      <c r="B1276" t="s">
        <v>151</v>
      </c>
      <c r="C1276" t="s">
        <v>152</v>
      </c>
      <c r="D1276" t="s">
        <v>153</v>
      </c>
      <c r="E1276" t="s">
        <v>154</v>
      </c>
      <c r="F1276" t="s">
        <v>155</v>
      </c>
      <c r="G1276" t="s">
        <v>156</v>
      </c>
      <c r="H1276" t="s">
        <v>157</v>
      </c>
      <c r="I1276" t="s">
        <v>167</v>
      </c>
      <c r="J1276" t="s">
        <v>159</v>
      </c>
      <c r="K1276" t="s">
        <v>160</v>
      </c>
      <c r="L1276">
        <v>1</v>
      </c>
      <c r="M1276" t="s">
        <v>161</v>
      </c>
      <c r="N1276" t="s">
        <v>162</v>
      </c>
      <c r="O1276" t="s">
        <v>216</v>
      </c>
      <c r="P1276" t="s">
        <v>217</v>
      </c>
      <c r="Q1276">
        <v>2025</v>
      </c>
      <c r="R1276">
        <v>3</v>
      </c>
      <c r="S1276" t="b">
        <v>0</v>
      </c>
      <c r="T1276">
        <v>3962</v>
      </c>
    </row>
    <row r="1277" spans="1:20" x14ac:dyDescent="0.2">
      <c r="A1277">
        <v>5</v>
      </c>
      <c r="B1277" t="s">
        <v>151</v>
      </c>
      <c r="C1277" t="s">
        <v>152</v>
      </c>
      <c r="D1277" t="s">
        <v>153</v>
      </c>
      <c r="E1277" t="s">
        <v>154</v>
      </c>
      <c r="F1277" t="s">
        <v>155</v>
      </c>
      <c r="G1277" t="s">
        <v>156</v>
      </c>
      <c r="H1277" t="s">
        <v>157</v>
      </c>
      <c r="I1277" t="s">
        <v>168</v>
      </c>
      <c r="J1277" t="s">
        <v>159</v>
      </c>
      <c r="K1277" t="s">
        <v>160</v>
      </c>
      <c r="L1277">
        <v>1</v>
      </c>
      <c r="M1277" t="s">
        <v>161</v>
      </c>
      <c r="N1277" t="s">
        <v>162</v>
      </c>
      <c r="O1277" t="s">
        <v>216</v>
      </c>
      <c r="P1277" t="s">
        <v>217</v>
      </c>
      <c r="Q1277">
        <v>2025</v>
      </c>
      <c r="R1277">
        <v>3</v>
      </c>
      <c r="S1277" t="b">
        <v>0</v>
      </c>
      <c r="T1277">
        <v>708</v>
      </c>
    </row>
    <row r="1278" spans="1:20" x14ac:dyDescent="0.2">
      <c r="A1278">
        <v>6</v>
      </c>
      <c r="B1278" t="s">
        <v>151</v>
      </c>
      <c r="C1278" t="s">
        <v>152</v>
      </c>
      <c r="D1278" t="s">
        <v>153</v>
      </c>
      <c r="E1278" t="s">
        <v>154</v>
      </c>
      <c r="F1278" t="s">
        <v>155</v>
      </c>
      <c r="G1278" t="s">
        <v>156</v>
      </c>
      <c r="H1278" t="s">
        <v>157</v>
      </c>
      <c r="I1278" t="s">
        <v>169</v>
      </c>
      <c r="J1278" t="s">
        <v>159</v>
      </c>
      <c r="K1278" t="s">
        <v>160</v>
      </c>
      <c r="L1278">
        <v>1</v>
      </c>
      <c r="M1278" t="s">
        <v>161</v>
      </c>
      <c r="N1278" t="s">
        <v>162</v>
      </c>
      <c r="O1278" t="s">
        <v>216</v>
      </c>
      <c r="P1278" t="s">
        <v>217</v>
      </c>
      <c r="Q1278">
        <v>2025</v>
      </c>
      <c r="R1278">
        <v>3</v>
      </c>
      <c r="S1278" t="b">
        <v>0</v>
      </c>
      <c r="T1278">
        <v>14158</v>
      </c>
    </row>
    <row r="1279" spans="1:20" x14ac:dyDescent="0.2">
      <c r="A1279">
        <v>7</v>
      </c>
      <c r="B1279" t="s">
        <v>151</v>
      </c>
      <c r="C1279" t="s">
        <v>152</v>
      </c>
      <c r="D1279" t="s">
        <v>153</v>
      </c>
      <c r="E1279" t="s">
        <v>154</v>
      </c>
      <c r="F1279" t="s">
        <v>155</v>
      </c>
      <c r="G1279" t="s">
        <v>156</v>
      </c>
      <c r="H1279" t="s">
        <v>170</v>
      </c>
      <c r="I1279" t="s">
        <v>158</v>
      </c>
      <c r="J1279" t="s">
        <v>171</v>
      </c>
      <c r="K1279" t="s">
        <v>160</v>
      </c>
      <c r="L1279">
        <v>1</v>
      </c>
      <c r="M1279" t="s">
        <v>161</v>
      </c>
      <c r="N1279" t="s">
        <v>162</v>
      </c>
      <c r="O1279" t="s">
        <v>216</v>
      </c>
      <c r="P1279" t="s">
        <v>217</v>
      </c>
      <c r="Q1279">
        <v>2025</v>
      </c>
      <c r="R1279">
        <v>3</v>
      </c>
      <c r="S1279" t="b">
        <v>0</v>
      </c>
      <c r="T1279">
        <v>3027</v>
      </c>
    </row>
    <row r="1280" spans="1:20" x14ac:dyDescent="0.2">
      <c r="A1280">
        <v>8</v>
      </c>
      <c r="B1280" t="s">
        <v>151</v>
      </c>
      <c r="C1280" t="s">
        <v>152</v>
      </c>
      <c r="D1280" t="s">
        <v>153</v>
      </c>
      <c r="E1280" t="s">
        <v>154</v>
      </c>
      <c r="F1280" t="s">
        <v>155</v>
      </c>
      <c r="G1280" t="s">
        <v>156</v>
      </c>
      <c r="H1280" t="s">
        <v>170</v>
      </c>
      <c r="I1280" t="s">
        <v>165</v>
      </c>
      <c r="J1280" t="s">
        <v>171</v>
      </c>
      <c r="K1280" t="s">
        <v>160</v>
      </c>
      <c r="L1280">
        <v>1</v>
      </c>
      <c r="M1280" t="s">
        <v>161</v>
      </c>
      <c r="N1280" t="s">
        <v>162</v>
      </c>
      <c r="O1280" t="s">
        <v>216</v>
      </c>
      <c r="P1280" t="s">
        <v>217</v>
      </c>
      <c r="Q1280">
        <v>2025</v>
      </c>
      <c r="R1280">
        <v>3</v>
      </c>
      <c r="S1280" t="b">
        <v>0</v>
      </c>
      <c r="T1280">
        <v>1657</v>
      </c>
    </row>
    <row r="1281" spans="1:20" x14ac:dyDescent="0.2">
      <c r="A1281">
        <v>9</v>
      </c>
      <c r="B1281" t="s">
        <v>151</v>
      </c>
      <c r="C1281" t="s">
        <v>152</v>
      </c>
      <c r="D1281" t="s">
        <v>153</v>
      </c>
      <c r="E1281" t="s">
        <v>154</v>
      </c>
      <c r="F1281" t="s">
        <v>155</v>
      </c>
      <c r="G1281" t="s">
        <v>156</v>
      </c>
      <c r="H1281" t="s">
        <v>170</v>
      </c>
      <c r="I1281" t="s">
        <v>166</v>
      </c>
      <c r="J1281" t="s">
        <v>171</v>
      </c>
      <c r="K1281" t="s">
        <v>160</v>
      </c>
      <c r="L1281">
        <v>1</v>
      </c>
      <c r="M1281" t="s">
        <v>161</v>
      </c>
      <c r="N1281" t="s">
        <v>162</v>
      </c>
      <c r="O1281" t="s">
        <v>216</v>
      </c>
      <c r="P1281" t="s">
        <v>217</v>
      </c>
      <c r="Q1281">
        <v>2025</v>
      </c>
      <c r="R1281">
        <v>3</v>
      </c>
      <c r="S1281" t="b">
        <v>0</v>
      </c>
      <c r="T1281">
        <v>7838</v>
      </c>
    </row>
    <row r="1282" spans="1:20" x14ac:dyDescent="0.2">
      <c r="A1282">
        <v>10</v>
      </c>
      <c r="B1282" t="s">
        <v>151</v>
      </c>
      <c r="C1282" t="s">
        <v>152</v>
      </c>
      <c r="D1282" t="s">
        <v>153</v>
      </c>
      <c r="E1282" t="s">
        <v>154</v>
      </c>
      <c r="F1282" t="s">
        <v>155</v>
      </c>
      <c r="G1282" t="s">
        <v>156</v>
      </c>
      <c r="H1282" t="s">
        <v>170</v>
      </c>
      <c r="I1282" t="s">
        <v>167</v>
      </c>
      <c r="J1282" t="s">
        <v>171</v>
      </c>
      <c r="K1282" t="s">
        <v>160</v>
      </c>
      <c r="L1282">
        <v>1</v>
      </c>
      <c r="M1282" t="s">
        <v>161</v>
      </c>
      <c r="N1282" t="s">
        <v>162</v>
      </c>
      <c r="O1282" t="s">
        <v>216</v>
      </c>
      <c r="P1282" t="s">
        <v>217</v>
      </c>
      <c r="Q1282">
        <v>2025</v>
      </c>
      <c r="R1282">
        <v>3</v>
      </c>
      <c r="S1282" t="b">
        <v>0</v>
      </c>
      <c r="T1282">
        <v>3986</v>
      </c>
    </row>
    <row r="1283" spans="1:20" x14ac:dyDescent="0.2">
      <c r="A1283">
        <v>11</v>
      </c>
      <c r="B1283" t="s">
        <v>151</v>
      </c>
      <c r="C1283" t="s">
        <v>152</v>
      </c>
      <c r="D1283" t="s">
        <v>153</v>
      </c>
      <c r="E1283" t="s">
        <v>154</v>
      </c>
      <c r="F1283" t="s">
        <v>155</v>
      </c>
      <c r="G1283" t="s">
        <v>156</v>
      </c>
      <c r="H1283" t="s">
        <v>170</v>
      </c>
      <c r="I1283" t="s">
        <v>168</v>
      </c>
      <c r="J1283" t="s">
        <v>171</v>
      </c>
      <c r="K1283" t="s">
        <v>160</v>
      </c>
      <c r="L1283">
        <v>1</v>
      </c>
      <c r="M1283" t="s">
        <v>161</v>
      </c>
      <c r="N1283" t="s">
        <v>162</v>
      </c>
      <c r="O1283" t="s">
        <v>216</v>
      </c>
      <c r="P1283" t="s">
        <v>217</v>
      </c>
      <c r="Q1283">
        <v>2025</v>
      </c>
      <c r="R1283">
        <v>3</v>
      </c>
      <c r="S1283" t="b">
        <v>0</v>
      </c>
      <c r="T1283">
        <v>709</v>
      </c>
    </row>
    <row r="1284" spans="1:20" x14ac:dyDescent="0.2">
      <c r="A1284">
        <v>12</v>
      </c>
      <c r="B1284" t="s">
        <v>151</v>
      </c>
      <c r="C1284" t="s">
        <v>152</v>
      </c>
      <c r="D1284" t="s">
        <v>153</v>
      </c>
      <c r="E1284" t="s">
        <v>154</v>
      </c>
      <c r="F1284" t="s">
        <v>155</v>
      </c>
      <c r="G1284" t="s">
        <v>156</v>
      </c>
      <c r="H1284" t="s">
        <v>170</v>
      </c>
      <c r="I1284" t="s">
        <v>169</v>
      </c>
      <c r="J1284" t="s">
        <v>171</v>
      </c>
      <c r="K1284" t="s">
        <v>160</v>
      </c>
      <c r="L1284">
        <v>1</v>
      </c>
      <c r="M1284" t="s">
        <v>161</v>
      </c>
      <c r="N1284" t="s">
        <v>162</v>
      </c>
      <c r="O1284" t="s">
        <v>216</v>
      </c>
      <c r="P1284" t="s">
        <v>217</v>
      </c>
      <c r="Q1284">
        <v>2025</v>
      </c>
      <c r="R1284">
        <v>3</v>
      </c>
      <c r="S1284" t="b">
        <v>0</v>
      </c>
      <c r="T1284">
        <v>14315</v>
      </c>
    </row>
    <row r="1285" spans="1:20" x14ac:dyDescent="0.2">
      <c r="A1285">
        <v>13</v>
      </c>
      <c r="B1285" t="s">
        <v>151</v>
      </c>
      <c r="C1285" t="s">
        <v>152</v>
      </c>
      <c r="D1285" t="s">
        <v>153</v>
      </c>
      <c r="E1285" t="s">
        <v>154</v>
      </c>
      <c r="F1285" t="s">
        <v>155</v>
      </c>
      <c r="G1285" t="s">
        <v>156</v>
      </c>
      <c r="H1285" t="s">
        <v>172</v>
      </c>
      <c r="I1285" t="s">
        <v>158</v>
      </c>
      <c r="J1285" t="s">
        <v>173</v>
      </c>
      <c r="K1285" t="s">
        <v>160</v>
      </c>
      <c r="L1285">
        <v>1</v>
      </c>
      <c r="M1285" t="s">
        <v>174</v>
      </c>
      <c r="N1285" t="s">
        <v>162</v>
      </c>
      <c r="O1285" t="s">
        <v>216</v>
      </c>
      <c r="P1285" t="s">
        <v>217</v>
      </c>
      <c r="Q1285">
        <v>2025</v>
      </c>
      <c r="R1285">
        <v>3</v>
      </c>
      <c r="S1285" t="b">
        <v>0</v>
      </c>
      <c r="T1285">
        <v>1733208</v>
      </c>
    </row>
    <row r="1286" spans="1:20" x14ac:dyDescent="0.2">
      <c r="A1286">
        <v>14</v>
      </c>
      <c r="B1286" t="s">
        <v>151</v>
      </c>
      <c r="C1286" t="s">
        <v>152</v>
      </c>
      <c r="D1286" t="s">
        <v>153</v>
      </c>
      <c r="E1286" t="s">
        <v>154</v>
      </c>
      <c r="F1286" t="s">
        <v>155</v>
      </c>
      <c r="G1286" t="s">
        <v>156</v>
      </c>
      <c r="H1286" t="s">
        <v>172</v>
      </c>
      <c r="I1286" t="s">
        <v>165</v>
      </c>
      <c r="J1286" t="s">
        <v>173</v>
      </c>
      <c r="K1286" t="s">
        <v>160</v>
      </c>
      <c r="L1286">
        <v>1</v>
      </c>
      <c r="M1286" t="s">
        <v>174</v>
      </c>
      <c r="N1286" t="s">
        <v>162</v>
      </c>
      <c r="O1286" t="s">
        <v>216</v>
      </c>
      <c r="P1286" t="s">
        <v>217</v>
      </c>
      <c r="Q1286">
        <v>2025</v>
      </c>
      <c r="R1286">
        <v>3</v>
      </c>
      <c r="S1286" t="b">
        <v>0</v>
      </c>
      <c r="T1286">
        <v>840562</v>
      </c>
    </row>
    <row r="1287" spans="1:20" x14ac:dyDescent="0.2">
      <c r="A1287">
        <v>15</v>
      </c>
      <c r="B1287" t="s">
        <v>151</v>
      </c>
      <c r="C1287" t="s">
        <v>152</v>
      </c>
      <c r="D1287" t="s">
        <v>153</v>
      </c>
      <c r="E1287" t="s">
        <v>154</v>
      </c>
      <c r="F1287" t="s">
        <v>155</v>
      </c>
      <c r="G1287" t="s">
        <v>156</v>
      </c>
      <c r="H1287" t="s">
        <v>172</v>
      </c>
      <c r="I1287" t="s">
        <v>166</v>
      </c>
      <c r="J1287" t="s">
        <v>173</v>
      </c>
      <c r="K1287" t="s">
        <v>160</v>
      </c>
      <c r="L1287">
        <v>1</v>
      </c>
      <c r="M1287" t="s">
        <v>174</v>
      </c>
      <c r="N1287" t="s">
        <v>162</v>
      </c>
      <c r="O1287" t="s">
        <v>216</v>
      </c>
      <c r="P1287" t="s">
        <v>217</v>
      </c>
      <c r="Q1287">
        <v>2025</v>
      </c>
      <c r="R1287">
        <v>3</v>
      </c>
      <c r="S1287" t="b">
        <v>0</v>
      </c>
      <c r="T1287">
        <v>3886178</v>
      </c>
    </row>
    <row r="1288" spans="1:20" x14ac:dyDescent="0.2">
      <c r="A1288">
        <v>16</v>
      </c>
      <c r="B1288" t="s">
        <v>151</v>
      </c>
      <c r="C1288" t="s">
        <v>152</v>
      </c>
      <c r="D1288" t="s">
        <v>153</v>
      </c>
      <c r="E1288" t="s">
        <v>154</v>
      </c>
      <c r="F1288" t="s">
        <v>155</v>
      </c>
      <c r="G1288" t="s">
        <v>156</v>
      </c>
      <c r="H1288" t="s">
        <v>172</v>
      </c>
      <c r="I1288" t="s">
        <v>167</v>
      </c>
      <c r="J1288" t="s">
        <v>173</v>
      </c>
      <c r="K1288" t="s">
        <v>160</v>
      </c>
      <c r="L1288">
        <v>1</v>
      </c>
      <c r="M1288" t="s">
        <v>174</v>
      </c>
      <c r="N1288" t="s">
        <v>162</v>
      </c>
      <c r="O1288" t="s">
        <v>216</v>
      </c>
      <c r="P1288" t="s">
        <v>217</v>
      </c>
      <c r="Q1288">
        <v>2025</v>
      </c>
      <c r="R1288">
        <v>3</v>
      </c>
      <c r="S1288" t="b">
        <v>0</v>
      </c>
      <c r="T1288">
        <v>1794447</v>
      </c>
    </row>
    <row r="1289" spans="1:20" x14ac:dyDescent="0.2">
      <c r="A1289">
        <v>17</v>
      </c>
      <c r="B1289" t="s">
        <v>151</v>
      </c>
      <c r="C1289" t="s">
        <v>152</v>
      </c>
      <c r="D1289" t="s">
        <v>153</v>
      </c>
      <c r="E1289" t="s">
        <v>154</v>
      </c>
      <c r="F1289" t="s">
        <v>155</v>
      </c>
      <c r="G1289" t="s">
        <v>156</v>
      </c>
      <c r="H1289" t="s">
        <v>172</v>
      </c>
      <c r="I1289" t="s">
        <v>168</v>
      </c>
      <c r="J1289" t="s">
        <v>173</v>
      </c>
      <c r="K1289" t="s">
        <v>160</v>
      </c>
      <c r="L1289">
        <v>1</v>
      </c>
      <c r="M1289" t="s">
        <v>174</v>
      </c>
      <c r="N1289" t="s">
        <v>162</v>
      </c>
      <c r="O1289" t="s">
        <v>216</v>
      </c>
      <c r="P1289" t="s">
        <v>217</v>
      </c>
      <c r="Q1289">
        <v>2025</v>
      </c>
      <c r="R1289">
        <v>3</v>
      </c>
      <c r="S1289" t="b">
        <v>0</v>
      </c>
      <c r="T1289">
        <v>380571</v>
      </c>
    </row>
    <row r="1290" spans="1:20" x14ac:dyDescent="0.2">
      <c r="A1290">
        <v>18</v>
      </c>
      <c r="B1290" t="s">
        <v>151</v>
      </c>
      <c r="C1290" t="s">
        <v>152</v>
      </c>
      <c r="D1290" t="s">
        <v>153</v>
      </c>
      <c r="E1290" t="s">
        <v>154</v>
      </c>
      <c r="F1290" t="s">
        <v>155</v>
      </c>
      <c r="G1290" t="s">
        <v>156</v>
      </c>
      <c r="H1290" t="s">
        <v>175</v>
      </c>
      <c r="I1290" t="s">
        <v>169</v>
      </c>
      <c r="J1290" t="s">
        <v>173</v>
      </c>
      <c r="K1290" t="s">
        <v>160</v>
      </c>
      <c r="L1290">
        <v>1</v>
      </c>
      <c r="M1290" t="s">
        <v>174</v>
      </c>
      <c r="N1290" t="s">
        <v>162</v>
      </c>
      <c r="O1290" t="s">
        <v>216</v>
      </c>
      <c r="P1290" t="s">
        <v>217</v>
      </c>
      <c r="Q1290">
        <v>2025</v>
      </c>
      <c r="R1290">
        <v>3</v>
      </c>
      <c r="S1290" t="b">
        <v>0</v>
      </c>
      <c r="T1290">
        <v>5072332</v>
      </c>
    </row>
    <row r="1291" spans="1:20" x14ac:dyDescent="0.2">
      <c r="A1291">
        <v>19</v>
      </c>
      <c r="B1291" t="s">
        <v>151</v>
      </c>
      <c r="C1291" t="s">
        <v>152</v>
      </c>
      <c r="D1291" t="s">
        <v>153</v>
      </c>
      <c r="E1291" t="s">
        <v>154</v>
      </c>
      <c r="F1291" t="s">
        <v>155</v>
      </c>
      <c r="G1291" t="s">
        <v>156</v>
      </c>
      <c r="H1291" t="s">
        <v>176</v>
      </c>
      <c r="I1291" t="s">
        <v>169</v>
      </c>
      <c r="J1291" t="s">
        <v>177</v>
      </c>
      <c r="K1291" t="s">
        <v>160</v>
      </c>
      <c r="L1291">
        <v>1</v>
      </c>
      <c r="M1291" t="s">
        <v>174</v>
      </c>
      <c r="N1291" t="s">
        <v>162</v>
      </c>
      <c r="O1291" t="s">
        <v>216</v>
      </c>
      <c r="P1291" t="s">
        <v>217</v>
      </c>
      <c r="Q1291">
        <v>2025</v>
      </c>
      <c r="R1291">
        <v>3</v>
      </c>
      <c r="S1291" t="b">
        <v>0</v>
      </c>
      <c r="T1291">
        <v>6174888</v>
      </c>
    </row>
    <row r="1292" spans="1:20" x14ac:dyDescent="0.2">
      <c r="A1292">
        <v>20</v>
      </c>
      <c r="B1292" t="s">
        <v>151</v>
      </c>
      <c r="C1292" t="s">
        <v>152</v>
      </c>
      <c r="D1292" t="s">
        <v>153</v>
      </c>
      <c r="E1292" t="s">
        <v>154</v>
      </c>
      <c r="F1292" t="s">
        <v>155</v>
      </c>
      <c r="G1292" t="s">
        <v>156</v>
      </c>
      <c r="H1292" t="s">
        <v>178</v>
      </c>
      <c r="I1292" t="s">
        <v>158</v>
      </c>
      <c r="J1292" t="s">
        <v>179</v>
      </c>
      <c r="K1292" t="s">
        <v>160</v>
      </c>
      <c r="L1292">
        <v>1</v>
      </c>
      <c r="M1292" t="s">
        <v>174</v>
      </c>
      <c r="N1292" t="s">
        <v>162</v>
      </c>
      <c r="O1292" t="s">
        <v>216</v>
      </c>
      <c r="P1292" t="s">
        <v>217</v>
      </c>
      <c r="Q1292">
        <v>2025</v>
      </c>
      <c r="R1292">
        <v>3</v>
      </c>
      <c r="S1292" t="b">
        <v>0</v>
      </c>
      <c r="T1292">
        <v>217</v>
      </c>
    </row>
    <row r="1293" spans="1:20" x14ac:dyDescent="0.2">
      <c r="A1293">
        <v>21</v>
      </c>
      <c r="B1293" t="s">
        <v>151</v>
      </c>
      <c r="C1293" t="s">
        <v>152</v>
      </c>
      <c r="D1293" t="s">
        <v>153</v>
      </c>
      <c r="E1293" t="s">
        <v>154</v>
      </c>
      <c r="F1293" t="s">
        <v>155</v>
      </c>
      <c r="G1293" t="s">
        <v>156</v>
      </c>
      <c r="H1293" t="s">
        <v>178</v>
      </c>
      <c r="I1293" t="s">
        <v>165</v>
      </c>
      <c r="J1293" t="s">
        <v>179</v>
      </c>
      <c r="K1293" t="s">
        <v>160</v>
      </c>
      <c r="L1293">
        <v>1</v>
      </c>
      <c r="M1293" t="s">
        <v>174</v>
      </c>
      <c r="N1293" t="s">
        <v>162</v>
      </c>
      <c r="O1293" t="s">
        <v>216</v>
      </c>
      <c r="P1293" t="s">
        <v>217</v>
      </c>
      <c r="Q1293">
        <v>2025</v>
      </c>
      <c r="R1293">
        <v>3</v>
      </c>
      <c r="S1293" t="b">
        <v>0</v>
      </c>
      <c r="T1293">
        <v>37422</v>
      </c>
    </row>
    <row r="1294" spans="1:20" x14ac:dyDescent="0.2">
      <c r="A1294">
        <v>22</v>
      </c>
      <c r="B1294" t="s">
        <v>151</v>
      </c>
      <c r="C1294" t="s">
        <v>152</v>
      </c>
      <c r="D1294" t="s">
        <v>153</v>
      </c>
      <c r="E1294" t="s">
        <v>154</v>
      </c>
      <c r="F1294" t="s">
        <v>155</v>
      </c>
      <c r="G1294" t="s">
        <v>156</v>
      </c>
      <c r="H1294" t="s">
        <v>178</v>
      </c>
      <c r="I1294" t="s">
        <v>166</v>
      </c>
      <c r="J1294" t="s">
        <v>179</v>
      </c>
      <c r="K1294" t="s">
        <v>160</v>
      </c>
      <c r="L1294">
        <v>1</v>
      </c>
      <c r="M1294" t="s">
        <v>174</v>
      </c>
      <c r="N1294" t="s">
        <v>162</v>
      </c>
      <c r="O1294" t="s">
        <v>216</v>
      </c>
      <c r="P1294" t="s">
        <v>217</v>
      </c>
      <c r="Q1294">
        <v>2025</v>
      </c>
      <c r="R1294">
        <v>3</v>
      </c>
      <c r="S1294" t="b">
        <v>0</v>
      </c>
      <c r="T1294">
        <v>451038</v>
      </c>
    </row>
    <row r="1295" spans="1:20" x14ac:dyDescent="0.2">
      <c r="A1295">
        <v>23</v>
      </c>
      <c r="B1295" t="s">
        <v>151</v>
      </c>
      <c r="C1295" t="s">
        <v>152</v>
      </c>
      <c r="D1295" t="s">
        <v>153</v>
      </c>
      <c r="E1295" t="s">
        <v>154</v>
      </c>
      <c r="F1295" t="s">
        <v>155</v>
      </c>
      <c r="G1295" t="s">
        <v>156</v>
      </c>
      <c r="H1295" t="s">
        <v>178</v>
      </c>
      <c r="I1295" t="s">
        <v>167</v>
      </c>
      <c r="J1295" t="s">
        <v>179</v>
      </c>
      <c r="K1295" t="s">
        <v>160</v>
      </c>
      <c r="L1295">
        <v>1</v>
      </c>
      <c r="M1295" t="s">
        <v>174</v>
      </c>
      <c r="N1295" t="s">
        <v>162</v>
      </c>
      <c r="O1295" t="s">
        <v>216</v>
      </c>
      <c r="P1295" t="s">
        <v>217</v>
      </c>
      <c r="Q1295">
        <v>2025</v>
      </c>
      <c r="R1295">
        <v>3</v>
      </c>
      <c r="S1295" t="b">
        <v>0</v>
      </c>
      <c r="T1295">
        <v>175298</v>
      </c>
    </row>
    <row r="1296" spans="1:20" x14ac:dyDescent="0.2">
      <c r="A1296">
        <v>24</v>
      </c>
      <c r="B1296" t="s">
        <v>151</v>
      </c>
      <c r="C1296" t="s">
        <v>152</v>
      </c>
      <c r="D1296" t="s">
        <v>153</v>
      </c>
      <c r="E1296" t="s">
        <v>154</v>
      </c>
      <c r="F1296" t="s">
        <v>155</v>
      </c>
      <c r="G1296" t="s">
        <v>156</v>
      </c>
      <c r="H1296" t="s">
        <v>178</v>
      </c>
      <c r="I1296" t="s">
        <v>168</v>
      </c>
      <c r="J1296" t="s">
        <v>179</v>
      </c>
      <c r="K1296" t="s">
        <v>160</v>
      </c>
      <c r="L1296">
        <v>1</v>
      </c>
      <c r="M1296" t="s">
        <v>174</v>
      </c>
      <c r="N1296" t="s">
        <v>162</v>
      </c>
      <c r="O1296" t="s">
        <v>216</v>
      </c>
      <c r="P1296" t="s">
        <v>217</v>
      </c>
      <c r="Q1296">
        <v>2025</v>
      </c>
      <c r="R1296">
        <v>3</v>
      </c>
      <c r="S1296" t="b">
        <v>0</v>
      </c>
      <c r="T1296">
        <v>10938</v>
      </c>
    </row>
    <row r="1297" spans="1:20" x14ac:dyDescent="0.2">
      <c r="A1297">
        <v>25</v>
      </c>
      <c r="B1297" t="s">
        <v>151</v>
      </c>
      <c r="C1297" t="s">
        <v>152</v>
      </c>
      <c r="D1297" t="s">
        <v>153</v>
      </c>
      <c r="E1297" t="s">
        <v>154</v>
      </c>
      <c r="F1297" t="s">
        <v>155</v>
      </c>
      <c r="G1297" t="s">
        <v>156</v>
      </c>
      <c r="H1297" t="s">
        <v>180</v>
      </c>
      <c r="I1297" t="s">
        <v>169</v>
      </c>
      <c r="J1297" t="s">
        <v>179</v>
      </c>
      <c r="K1297" t="s">
        <v>160</v>
      </c>
      <c r="L1297">
        <v>1</v>
      </c>
      <c r="M1297" t="s">
        <v>174</v>
      </c>
      <c r="N1297" t="s">
        <v>162</v>
      </c>
      <c r="O1297" t="s">
        <v>216</v>
      </c>
      <c r="P1297" t="s">
        <v>217</v>
      </c>
      <c r="Q1297">
        <v>2025</v>
      </c>
      <c r="R1297">
        <v>3</v>
      </c>
      <c r="S1297" t="b">
        <v>0</v>
      </c>
      <c r="T1297">
        <v>625920</v>
      </c>
    </row>
    <row r="1298" spans="1:20" x14ac:dyDescent="0.2">
      <c r="A1298">
        <v>27</v>
      </c>
      <c r="B1298" t="s">
        <v>151</v>
      </c>
      <c r="C1298" t="s">
        <v>152</v>
      </c>
      <c r="D1298" t="s">
        <v>153</v>
      </c>
      <c r="E1298" t="s">
        <v>154</v>
      </c>
      <c r="F1298" t="s">
        <v>155</v>
      </c>
      <c r="G1298" t="s">
        <v>156</v>
      </c>
      <c r="H1298" t="s">
        <v>181</v>
      </c>
      <c r="I1298" t="s">
        <v>158</v>
      </c>
      <c r="J1298" t="s">
        <v>182</v>
      </c>
      <c r="K1298" t="s">
        <v>160</v>
      </c>
      <c r="L1298">
        <v>1</v>
      </c>
      <c r="M1298" t="s">
        <v>174</v>
      </c>
      <c r="N1298" t="s">
        <v>162</v>
      </c>
      <c r="O1298" t="s">
        <v>216</v>
      </c>
      <c r="P1298" t="s">
        <v>217</v>
      </c>
      <c r="Q1298">
        <v>2025</v>
      </c>
      <c r="R1298">
        <v>3</v>
      </c>
      <c r="S1298" t="b">
        <v>0</v>
      </c>
      <c r="T1298">
        <v>147618</v>
      </c>
    </row>
    <row r="1299" spans="1:20" x14ac:dyDescent="0.2">
      <c r="A1299">
        <v>28</v>
      </c>
      <c r="B1299" t="s">
        <v>151</v>
      </c>
      <c r="C1299" t="s">
        <v>152</v>
      </c>
      <c r="D1299" t="s">
        <v>153</v>
      </c>
      <c r="E1299" t="s">
        <v>154</v>
      </c>
      <c r="F1299" t="s">
        <v>155</v>
      </c>
      <c r="G1299" t="s">
        <v>156</v>
      </c>
      <c r="H1299" t="s">
        <v>181</v>
      </c>
      <c r="I1299" t="s">
        <v>165</v>
      </c>
      <c r="J1299" t="s">
        <v>182</v>
      </c>
      <c r="K1299" t="s">
        <v>160</v>
      </c>
      <c r="L1299">
        <v>1</v>
      </c>
      <c r="M1299" t="s">
        <v>174</v>
      </c>
      <c r="N1299" t="s">
        <v>162</v>
      </c>
      <c r="O1299" t="s">
        <v>216</v>
      </c>
      <c r="P1299" t="s">
        <v>217</v>
      </c>
      <c r="Q1299">
        <v>2025</v>
      </c>
      <c r="R1299">
        <v>3</v>
      </c>
      <c r="S1299" t="b">
        <v>0</v>
      </c>
      <c r="T1299">
        <v>109494</v>
      </c>
    </row>
    <row r="1300" spans="1:20" x14ac:dyDescent="0.2">
      <c r="A1300">
        <v>29</v>
      </c>
      <c r="B1300" t="s">
        <v>151</v>
      </c>
      <c r="C1300" t="s">
        <v>152</v>
      </c>
      <c r="D1300" t="s">
        <v>153</v>
      </c>
      <c r="E1300" t="s">
        <v>154</v>
      </c>
      <c r="F1300" t="s">
        <v>155</v>
      </c>
      <c r="G1300" t="s">
        <v>156</v>
      </c>
      <c r="H1300" t="s">
        <v>181</v>
      </c>
      <c r="I1300" t="s">
        <v>166</v>
      </c>
      <c r="J1300" t="s">
        <v>182</v>
      </c>
      <c r="K1300" t="s">
        <v>160</v>
      </c>
      <c r="L1300">
        <v>1</v>
      </c>
      <c r="M1300" t="s">
        <v>174</v>
      </c>
      <c r="N1300" t="s">
        <v>162</v>
      </c>
      <c r="O1300" t="s">
        <v>216</v>
      </c>
      <c r="P1300" t="s">
        <v>217</v>
      </c>
      <c r="Q1300">
        <v>2025</v>
      </c>
      <c r="R1300">
        <v>3</v>
      </c>
      <c r="S1300" t="b">
        <v>0</v>
      </c>
      <c r="T1300">
        <v>511093</v>
      </c>
    </row>
    <row r="1301" spans="1:20" x14ac:dyDescent="0.2">
      <c r="A1301">
        <v>30</v>
      </c>
      <c r="B1301" t="s">
        <v>151</v>
      </c>
      <c r="C1301" t="s">
        <v>152</v>
      </c>
      <c r="D1301" t="s">
        <v>153</v>
      </c>
      <c r="E1301" t="s">
        <v>154</v>
      </c>
      <c r="F1301" t="s">
        <v>155</v>
      </c>
      <c r="G1301" t="s">
        <v>156</v>
      </c>
      <c r="H1301" t="s">
        <v>181</v>
      </c>
      <c r="I1301" t="s">
        <v>167</v>
      </c>
      <c r="J1301" t="s">
        <v>182</v>
      </c>
      <c r="K1301" t="s">
        <v>160</v>
      </c>
      <c r="L1301">
        <v>1</v>
      </c>
      <c r="M1301" t="s">
        <v>174</v>
      </c>
      <c r="N1301" t="s">
        <v>162</v>
      </c>
      <c r="O1301" t="s">
        <v>216</v>
      </c>
      <c r="P1301" t="s">
        <v>217</v>
      </c>
      <c r="Q1301">
        <v>2025</v>
      </c>
      <c r="R1301">
        <v>3</v>
      </c>
      <c r="S1301" t="b">
        <v>0</v>
      </c>
      <c r="T1301">
        <v>300191</v>
      </c>
    </row>
    <row r="1302" spans="1:20" x14ac:dyDescent="0.2">
      <c r="A1302">
        <v>31</v>
      </c>
      <c r="B1302" t="s">
        <v>151</v>
      </c>
      <c r="C1302" t="s">
        <v>152</v>
      </c>
      <c r="D1302" t="s">
        <v>153</v>
      </c>
      <c r="E1302" t="s">
        <v>154</v>
      </c>
      <c r="F1302" t="s">
        <v>155</v>
      </c>
      <c r="G1302" t="s">
        <v>156</v>
      </c>
      <c r="H1302" t="s">
        <v>181</v>
      </c>
      <c r="I1302" t="s">
        <v>168</v>
      </c>
      <c r="J1302" t="s">
        <v>182</v>
      </c>
      <c r="K1302" t="s">
        <v>160</v>
      </c>
      <c r="L1302">
        <v>1</v>
      </c>
      <c r="M1302" t="s">
        <v>174</v>
      </c>
      <c r="N1302" t="s">
        <v>162</v>
      </c>
      <c r="O1302" t="s">
        <v>216</v>
      </c>
      <c r="P1302" t="s">
        <v>217</v>
      </c>
      <c r="Q1302">
        <v>2025</v>
      </c>
      <c r="R1302">
        <v>3</v>
      </c>
      <c r="S1302" t="b">
        <v>0</v>
      </c>
      <c r="T1302">
        <v>48418</v>
      </c>
    </row>
    <row r="1303" spans="1:20" x14ac:dyDescent="0.2">
      <c r="A1303">
        <v>32</v>
      </c>
      <c r="B1303" t="s">
        <v>151</v>
      </c>
      <c r="C1303" t="s">
        <v>152</v>
      </c>
      <c r="D1303" t="s">
        <v>153</v>
      </c>
      <c r="E1303" t="s">
        <v>154</v>
      </c>
      <c r="F1303" t="s">
        <v>155</v>
      </c>
      <c r="G1303" t="s">
        <v>156</v>
      </c>
      <c r="H1303" t="s">
        <v>183</v>
      </c>
      <c r="I1303" t="s">
        <v>169</v>
      </c>
      <c r="J1303" t="s">
        <v>182</v>
      </c>
      <c r="K1303" t="s">
        <v>160</v>
      </c>
      <c r="L1303">
        <v>1</v>
      </c>
      <c r="M1303" t="s">
        <v>174</v>
      </c>
      <c r="N1303" t="s">
        <v>162</v>
      </c>
      <c r="O1303" t="s">
        <v>216</v>
      </c>
      <c r="P1303" t="s">
        <v>217</v>
      </c>
      <c r="Q1303">
        <v>2025</v>
      </c>
      <c r="R1303">
        <v>3</v>
      </c>
      <c r="S1303" t="b">
        <v>0</v>
      </c>
      <c r="T1303">
        <v>1368856</v>
      </c>
    </row>
    <row r="1304" spans="1:20" x14ac:dyDescent="0.2">
      <c r="A1304">
        <v>33</v>
      </c>
      <c r="B1304" t="s">
        <v>151</v>
      </c>
      <c r="C1304" t="s">
        <v>152</v>
      </c>
      <c r="D1304" t="s">
        <v>153</v>
      </c>
      <c r="E1304" t="s">
        <v>154</v>
      </c>
      <c r="F1304" t="s">
        <v>155</v>
      </c>
      <c r="G1304" t="s">
        <v>156</v>
      </c>
      <c r="H1304" t="s">
        <v>184</v>
      </c>
      <c r="I1304" t="s">
        <v>158</v>
      </c>
      <c r="J1304" t="s">
        <v>185</v>
      </c>
      <c r="K1304" t="s">
        <v>160</v>
      </c>
      <c r="L1304">
        <v>1</v>
      </c>
      <c r="M1304" t="s">
        <v>174</v>
      </c>
      <c r="N1304" t="s">
        <v>162</v>
      </c>
      <c r="O1304" t="s">
        <v>216</v>
      </c>
      <c r="P1304" t="s">
        <v>217</v>
      </c>
      <c r="Q1304">
        <v>2025</v>
      </c>
      <c r="R1304">
        <v>3</v>
      </c>
      <c r="S1304" t="b">
        <v>0</v>
      </c>
      <c r="T1304">
        <v>1881043</v>
      </c>
    </row>
    <row r="1305" spans="1:20" x14ac:dyDescent="0.2">
      <c r="A1305">
        <v>34</v>
      </c>
      <c r="B1305" t="s">
        <v>151</v>
      </c>
      <c r="C1305" t="s">
        <v>152</v>
      </c>
      <c r="D1305" t="s">
        <v>153</v>
      </c>
      <c r="E1305" t="s">
        <v>154</v>
      </c>
      <c r="F1305" t="s">
        <v>155</v>
      </c>
      <c r="G1305" t="s">
        <v>156</v>
      </c>
      <c r="H1305" t="s">
        <v>184</v>
      </c>
      <c r="I1305" t="s">
        <v>165</v>
      </c>
      <c r="J1305" t="s">
        <v>185</v>
      </c>
      <c r="K1305" t="s">
        <v>160</v>
      </c>
      <c r="L1305">
        <v>1</v>
      </c>
      <c r="M1305" t="s">
        <v>174</v>
      </c>
      <c r="N1305" t="s">
        <v>162</v>
      </c>
      <c r="O1305" t="s">
        <v>216</v>
      </c>
      <c r="P1305" t="s">
        <v>217</v>
      </c>
      <c r="Q1305">
        <v>2025</v>
      </c>
      <c r="R1305">
        <v>3</v>
      </c>
      <c r="S1305" t="b">
        <v>0</v>
      </c>
      <c r="T1305">
        <v>987479</v>
      </c>
    </row>
    <row r="1306" spans="1:20" x14ac:dyDescent="0.2">
      <c r="A1306">
        <v>35</v>
      </c>
      <c r="B1306" t="s">
        <v>151</v>
      </c>
      <c r="C1306" t="s">
        <v>152</v>
      </c>
      <c r="D1306" t="s">
        <v>153</v>
      </c>
      <c r="E1306" t="s">
        <v>154</v>
      </c>
      <c r="F1306" t="s">
        <v>155</v>
      </c>
      <c r="G1306" t="s">
        <v>156</v>
      </c>
      <c r="H1306" t="s">
        <v>184</v>
      </c>
      <c r="I1306" t="s">
        <v>166</v>
      </c>
      <c r="J1306" t="s">
        <v>185</v>
      </c>
      <c r="K1306" t="s">
        <v>160</v>
      </c>
      <c r="L1306">
        <v>1</v>
      </c>
      <c r="M1306" t="s">
        <v>174</v>
      </c>
      <c r="N1306" t="s">
        <v>162</v>
      </c>
      <c r="O1306" t="s">
        <v>216</v>
      </c>
      <c r="P1306" t="s">
        <v>217</v>
      </c>
      <c r="Q1306">
        <v>2025</v>
      </c>
      <c r="R1306">
        <v>3</v>
      </c>
      <c r="S1306" t="b">
        <v>0</v>
      </c>
      <c r="T1306">
        <v>4848309</v>
      </c>
    </row>
    <row r="1307" spans="1:20" x14ac:dyDescent="0.2">
      <c r="A1307">
        <v>36</v>
      </c>
      <c r="B1307" t="s">
        <v>151</v>
      </c>
      <c r="C1307" t="s">
        <v>152</v>
      </c>
      <c r="D1307" t="s">
        <v>153</v>
      </c>
      <c r="E1307" t="s">
        <v>154</v>
      </c>
      <c r="F1307" t="s">
        <v>155</v>
      </c>
      <c r="G1307" t="s">
        <v>156</v>
      </c>
      <c r="H1307" t="s">
        <v>184</v>
      </c>
      <c r="I1307" t="s">
        <v>167</v>
      </c>
      <c r="J1307" t="s">
        <v>185</v>
      </c>
      <c r="K1307" t="s">
        <v>160</v>
      </c>
      <c r="L1307">
        <v>1</v>
      </c>
      <c r="M1307" t="s">
        <v>174</v>
      </c>
      <c r="N1307" t="s">
        <v>162</v>
      </c>
      <c r="O1307" t="s">
        <v>216</v>
      </c>
      <c r="P1307" t="s">
        <v>217</v>
      </c>
      <c r="Q1307">
        <v>2025</v>
      </c>
      <c r="R1307">
        <v>3</v>
      </c>
      <c r="S1307" t="b">
        <v>0</v>
      </c>
      <c r="T1307">
        <v>2269936</v>
      </c>
    </row>
    <row r="1308" spans="1:20" x14ac:dyDescent="0.2">
      <c r="A1308">
        <v>37</v>
      </c>
      <c r="B1308" t="s">
        <v>151</v>
      </c>
      <c r="C1308" t="s">
        <v>152</v>
      </c>
      <c r="D1308" t="s">
        <v>153</v>
      </c>
      <c r="E1308" t="s">
        <v>154</v>
      </c>
      <c r="F1308" t="s">
        <v>155</v>
      </c>
      <c r="G1308" t="s">
        <v>156</v>
      </c>
      <c r="H1308" t="s">
        <v>184</v>
      </c>
      <c r="I1308" t="s">
        <v>168</v>
      </c>
      <c r="J1308" t="s">
        <v>185</v>
      </c>
      <c r="K1308" t="s">
        <v>160</v>
      </c>
      <c r="L1308">
        <v>1</v>
      </c>
      <c r="M1308" t="s">
        <v>174</v>
      </c>
      <c r="N1308" t="s">
        <v>162</v>
      </c>
      <c r="O1308" t="s">
        <v>216</v>
      </c>
      <c r="P1308" t="s">
        <v>217</v>
      </c>
      <c r="Q1308">
        <v>2025</v>
      </c>
      <c r="R1308">
        <v>3</v>
      </c>
      <c r="S1308" t="b">
        <v>0</v>
      </c>
      <c r="T1308">
        <v>439926</v>
      </c>
    </row>
    <row r="1309" spans="1:20" x14ac:dyDescent="0.2">
      <c r="A1309">
        <v>38</v>
      </c>
      <c r="B1309" t="s">
        <v>151</v>
      </c>
      <c r="C1309" t="s">
        <v>152</v>
      </c>
      <c r="D1309" t="s">
        <v>153</v>
      </c>
      <c r="E1309" t="s">
        <v>154</v>
      </c>
      <c r="F1309" t="s">
        <v>155</v>
      </c>
      <c r="G1309" t="s">
        <v>156</v>
      </c>
      <c r="H1309" t="s">
        <v>186</v>
      </c>
      <c r="I1309" t="s">
        <v>169</v>
      </c>
      <c r="J1309" t="s">
        <v>185</v>
      </c>
      <c r="K1309" t="s">
        <v>160</v>
      </c>
      <c r="L1309">
        <v>1</v>
      </c>
      <c r="M1309" t="s">
        <v>174</v>
      </c>
      <c r="N1309" t="s">
        <v>162</v>
      </c>
      <c r="O1309" t="s">
        <v>216</v>
      </c>
      <c r="P1309" t="s">
        <v>217</v>
      </c>
      <c r="Q1309">
        <v>2025</v>
      </c>
      <c r="R1309">
        <v>3</v>
      </c>
      <c r="S1309" t="b">
        <v>0</v>
      </c>
      <c r="T1309">
        <v>8169664</v>
      </c>
    </row>
    <row r="1310" spans="1:20" x14ac:dyDescent="0.2">
      <c r="A1310">
        <v>39</v>
      </c>
      <c r="B1310" t="s">
        <v>151</v>
      </c>
      <c r="C1310" t="s">
        <v>152</v>
      </c>
      <c r="D1310" t="s">
        <v>153</v>
      </c>
      <c r="E1310" t="s">
        <v>154</v>
      </c>
      <c r="F1310" t="s">
        <v>155</v>
      </c>
      <c r="G1310" t="s">
        <v>156</v>
      </c>
      <c r="H1310" t="s">
        <v>187</v>
      </c>
      <c r="I1310" t="s">
        <v>158</v>
      </c>
      <c r="J1310" t="s">
        <v>188</v>
      </c>
      <c r="K1310" t="s">
        <v>160</v>
      </c>
      <c r="L1310">
        <v>1</v>
      </c>
      <c r="M1310" t="s">
        <v>189</v>
      </c>
      <c r="N1310" t="s">
        <v>162</v>
      </c>
      <c r="O1310" t="s">
        <v>216</v>
      </c>
      <c r="P1310" t="s">
        <v>217</v>
      </c>
      <c r="Q1310">
        <v>2025</v>
      </c>
      <c r="R1310">
        <v>3</v>
      </c>
      <c r="S1310" t="b">
        <v>0</v>
      </c>
      <c r="T1310">
        <v>92716031</v>
      </c>
    </row>
    <row r="1311" spans="1:20" x14ac:dyDescent="0.2">
      <c r="A1311">
        <v>40</v>
      </c>
      <c r="B1311" t="s">
        <v>151</v>
      </c>
      <c r="C1311" t="s">
        <v>152</v>
      </c>
      <c r="D1311" t="s">
        <v>153</v>
      </c>
      <c r="E1311" t="s">
        <v>154</v>
      </c>
      <c r="F1311" t="s">
        <v>155</v>
      </c>
      <c r="G1311" t="s">
        <v>156</v>
      </c>
      <c r="H1311" t="s">
        <v>187</v>
      </c>
      <c r="I1311" t="s">
        <v>165</v>
      </c>
      <c r="J1311" t="s">
        <v>188</v>
      </c>
      <c r="K1311" t="s">
        <v>160</v>
      </c>
      <c r="L1311">
        <v>1</v>
      </c>
      <c r="M1311" t="s">
        <v>189</v>
      </c>
      <c r="N1311" t="s">
        <v>162</v>
      </c>
      <c r="O1311" t="s">
        <v>216</v>
      </c>
      <c r="P1311" t="s">
        <v>217</v>
      </c>
      <c r="Q1311">
        <v>2025</v>
      </c>
      <c r="R1311">
        <v>3</v>
      </c>
      <c r="S1311" t="b">
        <v>0</v>
      </c>
      <c r="T1311">
        <v>39665767</v>
      </c>
    </row>
    <row r="1312" spans="1:20" x14ac:dyDescent="0.2">
      <c r="A1312">
        <v>41</v>
      </c>
      <c r="B1312" t="s">
        <v>151</v>
      </c>
      <c r="C1312" t="s">
        <v>152</v>
      </c>
      <c r="D1312" t="s">
        <v>153</v>
      </c>
      <c r="E1312" t="s">
        <v>154</v>
      </c>
      <c r="F1312" t="s">
        <v>155</v>
      </c>
      <c r="G1312" t="s">
        <v>156</v>
      </c>
      <c r="H1312" t="s">
        <v>187</v>
      </c>
      <c r="I1312" t="s">
        <v>166</v>
      </c>
      <c r="J1312" t="s">
        <v>188</v>
      </c>
      <c r="K1312" t="s">
        <v>160</v>
      </c>
      <c r="L1312">
        <v>1</v>
      </c>
      <c r="M1312" t="s">
        <v>189</v>
      </c>
      <c r="N1312" t="s">
        <v>162</v>
      </c>
      <c r="O1312" t="s">
        <v>216</v>
      </c>
      <c r="P1312" t="s">
        <v>217</v>
      </c>
      <c r="Q1312">
        <v>2025</v>
      </c>
      <c r="R1312">
        <v>3</v>
      </c>
      <c r="S1312" t="b">
        <v>0</v>
      </c>
      <c r="T1312">
        <v>161489784</v>
      </c>
    </row>
    <row r="1313" spans="1:20" x14ac:dyDescent="0.2">
      <c r="A1313">
        <v>42</v>
      </c>
      <c r="B1313" t="s">
        <v>151</v>
      </c>
      <c r="C1313" t="s">
        <v>152</v>
      </c>
      <c r="D1313" t="s">
        <v>153</v>
      </c>
      <c r="E1313" t="s">
        <v>154</v>
      </c>
      <c r="F1313" t="s">
        <v>155</v>
      </c>
      <c r="G1313" t="s">
        <v>156</v>
      </c>
      <c r="H1313" t="s">
        <v>187</v>
      </c>
      <c r="I1313" t="s">
        <v>167</v>
      </c>
      <c r="J1313" t="s">
        <v>188</v>
      </c>
      <c r="K1313" t="s">
        <v>160</v>
      </c>
      <c r="L1313">
        <v>1</v>
      </c>
      <c r="M1313" t="s">
        <v>189</v>
      </c>
      <c r="N1313" t="s">
        <v>162</v>
      </c>
      <c r="O1313" t="s">
        <v>216</v>
      </c>
      <c r="P1313" t="s">
        <v>217</v>
      </c>
      <c r="Q1313">
        <v>2025</v>
      </c>
      <c r="R1313">
        <v>3</v>
      </c>
      <c r="S1313" t="b">
        <v>0</v>
      </c>
      <c r="T1313">
        <v>74328368</v>
      </c>
    </row>
    <row r="1314" spans="1:20" x14ac:dyDescent="0.2">
      <c r="A1314">
        <v>43</v>
      </c>
      <c r="B1314" t="s">
        <v>151</v>
      </c>
      <c r="C1314" t="s">
        <v>152</v>
      </c>
      <c r="D1314" t="s">
        <v>153</v>
      </c>
      <c r="E1314" t="s">
        <v>154</v>
      </c>
      <c r="F1314" t="s">
        <v>155</v>
      </c>
      <c r="G1314" t="s">
        <v>156</v>
      </c>
      <c r="H1314" t="s">
        <v>187</v>
      </c>
      <c r="I1314" t="s">
        <v>168</v>
      </c>
      <c r="J1314" t="s">
        <v>188</v>
      </c>
      <c r="K1314" t="s">
        <v>160</v>
      </c>
      <c r="L1314">
        <v>1</v>
      </c>
      <c r="M1314" t="s">
        <v>189</v>
      </c>
      <c r="N1314" t="s">
        <v>162</v>
      </c>
      <c r="O1314" t="s">
        <v>216</v>
      </c>
      <c r="P1314" t="s">
        <v>217</v>
      </c>
      <c r="Q1314">
        <v>2025</v>
      </c>
      <c r="R1314">
        <v>3</v>
      </c>
      <c r="S1314" t="b">
        <v>0</v>
      </c>
      <c r="T1314">
        <v>17679350</v>
      </c>
    </row>
    <row r="1315" spans="1:20" x14ac:dyDescent="0.2">
      <c r="A1315">
        <v>44</v>
      </c>
      <c r="B1315" t="s">
        <v>151</v>
      </c>
      <c r="C1315" t="s">
        <v>152</v>
      </c>
      <c r="D1315" t="s">
        <v>153</v>
      </c>
      <c r="E1315" t="s">
        <v>154</v>
      </c>
      <c r="F1315" t="s">
        <v>155</v>
      </c>
      <c r="G1315" t="s">
        <v>156</v>
      </c>
      <c r="H1315" t="s">
        <v>190</v>
      </c>
      <c r="I1315" t="s">
        <v>169</v>
      </c>
      <c r="J1315" t="s">
        <v>188</v>
      </c>
      <c r="K1315" t="s">
        <v>160</v>
      </c>
      <c r="L1315">
        <v>1</v>
      </c>
      <c r="M1315" t="s">
        <v>189</v>
      </c>
      <c r="N1315" t="s">
        <v>162</v>
      </c>
      <c r="O1315" t="s">
        <v>216</v>
      </c>
      <c r="P1315" t="s">
        <v>217</v>
      </c>
      <c r="Q1315">
        <v>2025</v>
      </c>
      <c r="R1315">
        <v>3</v>
      </c>
      <c r="S1315" t="b">
        <v>0</v>
      </c>
      <c r="T1315">
        <v>261810575</v>
      </c>
    </row>
    <row r="1316" spans="1:20" x14ac:dyDescent="0.2">
      <c r="A1316">
        <v>45</v>
      </c>
      <c r="B1316" t="s">
        <v>151</v>
      </c>
      <c r="C1316" t="s">
        <v>152</v>
      </c>
      <c r="D1316" t="s">
        <v>153</v>
      </c>
      <c r="E1316" t="s">
        <v>154</v>
      </c>
      <c r="F1316" t="s">
        <v>155</v>
      </c>
      <c r="G1316" t="s">
        <v>156</v>
      </c>
      <c r="H1316" t="s">
        <v>191</v>
      </c>
      <c r="I1316" t="s">
        <v>158</v>
      </c>
      <c r="J1316" t="s">
        <v>192</v>
      </c>
      <c r="K1316" t="s">
        <v>160</v>
      </c>
      <c r="L1316">
        <v>1</v>
      </c>
      <c r="M1316" t="s">
        <v>189</v>
      </c>
      <c r="N1316" t="s">
        <v>162</v>
      </c>
      <c r="O1316" t="s">
        <v>216</v>
      </c>
      <c r="P1316" t="s">
        <v>217</v>
      </c>
      <c r="Q1316">
        <v>2025</v>
      </c>
      <c r="R1316">
        <v>3</v>
      </c>
      <c r="S1316" t="b">
        <v>0</v>
      </c>
      <c r="T1316">
        <v>5400</v>
      </c>
    </row>
    <row r="1317" spans="1:20" x14ac:dyDescent="0.2">
      <c r="A1317">
        <v>46</v>
      </c>
      <c r="B1317" t="s">
        <v>151</v>
      </c>
      <c r="C1317" t="s">
        <v>152</v>
      </c>
      <c r="D1317" t="s">
        <v>153</v>
      </c>
      <c r="E1317" t="s">
        <v>154</v>
      </c>
      <c r="F1317" t="s">
        <v>155</v>
      </c>
      <c r="G1317" t="s">
        <v>156</v>
      </c>
      <c r="H1317" t="s">
        <v>191</v>
      </c>
      <c r="I1317" t="s">
        <v>165</v>
      </c>
      <c r="J1317" t="s">
        <v>192</v>
      </c>
      <c r="K1317" t="s">
        <v>160</v>
      </c>
      <c r="L1317">
        <v>1</v>
      </c>
      <c r="M1317" t="s">
        <v>189</v>
      </c>
      <c r="N1317" t="s">
        <v>162</v>
      </c>
      <c r="O1317" t="s">
        <v>216</v>
      </c>
      <c r="P1317" t="s">
        <v>217</v>
      </c>
      <c r="Q1317">
        <v>2025</v>
      </c>
      <c r="R1317">
        <v>3</v>
      </c>
      <c r="S1317" t="b">
        <v>0</v>
      </c>
      <c r="T1317">
        <v>1984502</v>
      </c>
    </row>
    <row r="1318" spans="1:20" x14ac:dyDescent="0.2">
      <c r="A1318">
        <v>47</v>
      </c>
      <c r="B1318" t="s">
        <v>151</v>
      </c>
      <c r="C1318" t="s">
        <v>152</v>
      </c>
      <c r="D1318" t="s">
        <v>153</v>
      </c>
      <c r="E1318" t="s">
        <v>154</v>
      </c>
      <c r="F1318" t="s">
        <v>155</v>
      </c>
      <c r="G1318" t="s">
        <v>156</v>
      </c>
      <c r="H1318" t="s">
        <v>191</v>
      </c>
      <c r="I1318" t="s">
        <v>166</v>
      </c>
      <c r="J1318" t="s">
        <v>192</v>
      </c>
      <c r="K1318" t="s">
        <v>160</v>
      </c>
      <c r="L1318">
        <v>1</v>
      </c>
      <c r="M1318" t="s">
        <v>189</v>
      </c>
      <c r="N1318" t="s">
        <v>162</v>
      </c>
      <c r="O1318" t="s">
        <v>216</v>
      </c>
      <c r="P1318" t="s">
        <v>217</v>
      </c>
      <c r="Q1318">
        <v>2025</v>
      </c>
      <c r="R1318">
        <v>3</v>
      </c>
      <c r="S1318" t="b">
        <v>0</v>
      </c>
      <c r="T1318">
        <v>28934341</v>
      </c>
    </row>
    <row r="1319" spans="1:20" x14ac:dyDescent="0.2">
      <c r="A1319">
        <v>48</v>
      </c>
      <c r="B1319" t="s">
        <v>151</v>
      </c>
      <c r="C1319" t="s">
        <v>152</v>
      </c>
      <c r="D1319" t="s">
        <v>153</v>
      </c>
      <c r="E1319" t="s">
        <v>154</v>
      </c>
      <c r="F1319" t="s">
        <v>155</v>
      </c>
      <c r="G1319" t="s">
        <v>156</v>
      </c>
      <c r="H1319" t="s">
        <v>191</v>
      </c>
      <c r="I1319" t="s">
        <v>167</v>
      </c>
      <c r="J1319" t="s">
        <v>192</v>
      </c>
      <c r="K1319" t="s">
        <v>160</v>
      </c>
      <c r="L1319">
        <v>1</v>
      </c>
      <c r="M1319" t="s">
        <v>189</v>
      </c>
      <c r="N1319" t="s">
        <v>162</v>
      </c>
      <c r="O1319" t="s">
        <v>216</v>
      </c>
      <c r="P1319" t="s">
        <v>217</v>
      </c>
      <c r="Q1319">
        <v>2025</v>
      </c>
      <c r="R1319">
        <v>3</v>
      </c>
      <c r="S1319" t="b">
        <v>0</v>
      </c>
      <c r="T1319">
        <v>10598097</v>
      </c>
    </row>
    <row r="1320" spans="1:20" x14ac:dyDescent="0.2">
      <c r="A1320">
        <v>49</v>
      </c>
      <c r="B1320" t="s">
        <v>151</v>
      </c>
      <c r="C1320" t="s">
        <v>152</v>
      </c>
      <c r="D1320" t="s">
        <v>153</v>
      </c>
      <c r="E1320" t="s">
        <v>154</v>
      </c>
      <c r="F1320" t="s">
        <v>155</v>
      </c>
      <c r="G1320" t="s">
        <v>156</v>
      </c>
      <c r="H1320" t="s">
        <v>191</v>
      </c>
      <c r="I1320" t="s">
        <v>168</v>
      </c>
      <c r="J1320" t="s">
        <v>192</v>
      </c>
      <c r="K1320" t="s">
        <v>160</v>
      </c>
      <c r="L1320">
        <v>1</v>
      </c>
      <c r="M1320" t="s">
        <v>189</v>
      </c>
      <c r="N1320" t="s">
        <v>162</v>
      </c>
      <c r="O1320" t="s">
        <v>216</v>
      </c>
      <c r="P1320" t="s">
        <v>217</v>
      </c>
      <c r="Q1320">
        <v>2025</v>
      </c>
      <c r="R1320">
        <v>3</v>
      </c>
      <c r="S1320" t="b">
        <v>0</v>
      </c>
      <c r="T1320">
        <v>649734</v>
      </c>
    </row>
    <row r="1321" spans="1:20" x14ac:dyDescent="0.2">
      <c r="A1321">
        <v>50</v>
      </c>
      <c r="B1321" t="s">
        <v>151</v>
      </c>
      <c r="C1321" t="s">
        <v>152</v>
      </c>
      <c r="D1321" t="s">
        <v>153</v>
      </c>
      <c r="E1321" t="s">
        <v>154</v>
      </c>
      <c r="F1321" t="s">
        <v>155</v>
      </c>
      <c r="G1321" t="s">
        <v>156</v>
      </c>
      <c r="H1321" t="s">
        <v>193</v>
      </c>
      <c r="I1321" t="s">
        <v>169</v>
      </c>
      <c r="J1321" t="s">
        <v>192</v>
      </c>
      <c r="K1321" t="s">
        <v>160</v>
      </c>
      <c r="L1321">
        <v>1</v>
      </c>
      <c r="M1321" t="s">
        <v>189</v>
      </c>
      <c r="N1321" t="s">
        <v>162</v>
      </c>
      <c r="O1321" t="s">
        <v>216</v>
      </c>
      <c r="P1321" t="s">
        <v>217</v>
      </c>
      <c r="Q1321">
        <v>2025</v>
      </c>
      <c r="R1321">
        <v>3</v>
      </c>
      <c r="S1321" t="b">
        <v>0</v>
      </c>
      <c r="T1321">
        <v>38965029</v>
      </c>
    </row>
    <row r="1322" spans="1:20" x14ac:dyDescent="0.2">
      <c r="A1322">
        <v>51</v>
      </c>
      <c r="B1322" t="s">
        <v>151</v>
      </c>
      <c r="C1322" t="s">
        <v>152</v>
      </c>
      <c r="D1322" t="s">
        <v>153</v>
      </c>
      <c r="E1322" t="s">
        <v>154</v>
      </c>
      <c r="F1322" t="s">
        <v>155</v>
      </c>
      <c r="G1322" t="s">
        <v>156</v>
      </c>
      <c r="H1322" t="s">
        <v>194</v>
      </c>
      <c r="I1322" t="s">
        <v>158</v>
      </c>
      <c r="J1322" t="s">
        <v>195</v>
      </c>
      <c r="K1322" t="s">
        <v>160</v>
      </c>
      <c r="L1322">
        <v>1</v>
      </c>
      <c r="M1322" t="s">
        <v>189</v>
      </c>
      <c r="N1322" t="s">
        <v>162</v>
      </c>
      <c r="O1322" t="s">
        <v>216</v>
      </c>
      <c r="P1322" t="s">
        <v>217</v>
      </c>
      <c r="Q1322">
        <v>2025</v>
      </c>
      <c r="R1322">
        <v>3</v>
      </c>
      <c r="S1322" t="b">
        <v>0</v>
      </c>
      <c r="T1322">
        <v>10608387</v>
      </c>
    </row>
    <row r="1323" spans="1:20" x14ac:dyDescent="0.2">
      <c r="A1323">
        <v>52</v>
      </c>
      <c r="B1323" t="s">
        <v>151</v>
      </c>
      <c r="C1323" t="s">
        <v>152</v>
      </c>
      <c r="D1323" t="s">
        <v>153</v>
      </c>
      <c r="E1323" t="s">
        <v>154</v>
      </c>
      <c r="F1323" t="s">
        <v>155</v>
      </c>
      <c r="G1323" t="s">
        <v>156</v>
      </c>
      <c r="H1323" t="s">
        <v>194</v>
      </c>
      <c r="I1323" t="s">
        <v>165</v>
      </c>
      <c r="J1323" t="s">
        <v>195</v>
      </c>
      <c r="K1323" t="s">
        <v>160</v>
      </c>
      <c r="L1323">
        <v>1</v>
      </c>
      <c r="M1323" t="s">
        <v>189</v>
      </c>
      <c r="N1323" t="s">
        <v>162</v>
      </c>
      <c r="O1323" t="s">
        <v>216</v>
      </c>
      <c r="P1323" t="s">
        <v>217</v>
      </c>
      <c r="Q1323">
        <v>2025</v>
      </c>
      <c r="R1323">
        <v>3</v>
      </c>
      <c r="S1323" t="b">
        <v>0</v>
      </c>
      <c r="T1323">
        <v>5523375</v>
      </c>
    </row>
    <row r="1324" spans="1:20" x14ac:dyDescent="0.2">
      <c r="A1324">
        <v>53</v>
      </c>
      <c r="B1324" t="s">
        <v>151</v>
      </c>
      <c r="C1324" t="s">
        <v>152</v>
      </c>
      <c r="D1324" t="s">
        <v>153</v>
      </c>
      <c r="E1324" t="s">
        <v>154</v>
      </c>
      <c r="F1324" t="s">
        <v>155</v>
      </c>
      <c r="G1324" t="s">
        <v>156</v>
      </c>
      <c r="H1324" t="s">
        <v>194</v>
      </c>
      <c r="I1324" t="s">
        <v>166</v>
      </c>
      <c r="J1324" t="s">
        <v>195</v>
      </c>
      <c r="K1324" t="s">
        <v>160</v>
      </c>
      <c r="L1324">
        <v>1</v>
      </c>
      <c r="M1324" t="s">
        <v>189</v>
      </c>
      <c r="N1324" t="s">
        <v>162</v>
      </c>
      <c r="O1324" t="s">
        <v>216</v>
      </c>
      <c r="P1324" t="s">
        <v>217</v>
      </c>
      <c r="Q1324">
        <v>2025</v>
      </c>
      <c r="R1324">
        <v>3</v>
      </c>
      <c r="S1324" t="b">
        <v>0</v>
      </c>
      <c r="T1324">
        <v>22347240</v>
      </c>
    </row>
    <row r="1325" spans="1:20" x14ac:dyDescent="0.2">
      <c r="A1325">
        <v>54</v>
      </c>
      <c r="B1325" t="s">
        <v>151</v>
      </c>
      <c r="C1325" t="s">
        <v>152</v>
      </c>
      <c r="D1325" t="s">
        <v>153</v>
      </c>
      <c r="E1325" t="s">
        <v>154</v>
      </c>
      <c r="F1325" t="s">
        <v>155</v>
      </c>
      <c r="G1325" t="s">
        <v>156</v>
      </c>
      <c r="H1325" t="s">
        <v>194</v>
      </c>
      <c r="I1325" t="s">
        <v>167</v>
      </c>
      <c r="J1325" t="s">
        <v>195</v>
      </c>
      <c r="K1325" t="s">
        <v>160</v>
      </c>
      <c r="L1325">
        <v>1</v>
      </c>
      <c r="M1325" t="s">
        <v>189</v>
      </c>
      <c r="N1325" t="s">
        <v>162</v>
      </c>
      <c r="O1325" t="s">
        <v>216</v>
      </c>
      <c r="P1325" t="s">
        <v>217</v>
      </c>
      <c r="Q1325">
        <v>2025</v>
      </c>
      <c r="R1325">
        <v>3</v>
      </c>
      <c r="S1325" t="b">
        <v>0</v>
      </c>
      <c r="T1325">
        <v>12527149</v>
      </c>
    </row>
    <row r="1326" spans="1:20" x14ac:dyDescent="0.2">
      <c r="A1326">
        <v>55</v>
      </c>
      <c r="B1326" t="s">
        <v>151</v>
      </c>
      <c r="C1326" t="s">
        <v>152</v>
      </c>
      <c r="D1326" t="s">
        <v>153</v>
      </c>
      <c r="E1326" t="s">
        <v>154</v>
      </c>
      <c r="F1326" t="s">
        <v>155</v>
      </c>
      <c r="G1326" t="s">
        <v>156</v>
      </c>
      <c r="H1326" t="s">
        <v>194</v>
      </c>
      <c r="I1326" t="s">
        <v>168</v>
      </c>
      <c r="J1326" t="s">
        <v>195</v>
      </c>
      <c r="K1326" t="s">
        <v>160</v>
      </c>
      <c r="L1326">
        <v>1</v>
      </c>
      <c r="M1326" t="s">
        <v>189</v>
      </c>
      <c r="N1326" t="s">
        <v>162</v>
      </c>
      <c r="O1326" t="s">
        <v>216</v>
      </c>
      <c r="P1326" t="s">
        <v>217</v>
      </c>
      <c r="Q1326">
        <v>2025</v>
      </c>
      <c r="R1326">
        <v>3</v>
      </c>
      <c r="S1326" t="b">
        <v>0</v>
      </c>
      <c r="T1326">
        <v>2415557</v>
      </c>
    </row>
    <row r="1327" spans="1:20" x14ac:dyDescent="0.2">
      <c r="A1327">
        <v>56</v>
      </c>
      <c r="B1327" t="s">
        <v>151</v>
      </c>
      <c r="C1327" t="s">
        <v>152</v>
      </c>
      <c r="D1327" t="s">
        <v>153</v>
      </c>
      <c r="E1327" t="s">
        <v>154</v>
      </c>
      <c r="F1327" t="s">
        <v>155</v>
      </c>
      <c r="G1327" t="s">
        <v>156</v>
      </c>
      <c r="H1327" t="s">
        <v>196</v>
      </c>
      <c r="I1327" t="s">
        <v>169</v>
      </c>
      <c r="J1327" t="s">
        <v>195</v>
      </c>
      <c r="K1327" t="s">
        <v>160</v>
      </c>
      <c r="L1327">
        <v>1</v>
      </c>
      <c r="M1327" t="s">
        <v>189</v>
      </c>
      <c r="N1327" t="s">
        <v>162</v>
      </c>
      <c r="O1327" t="s">
        <v>216</v>
      </c>
      <c r="P1327" t="s">
        <v>217</v>
      </c>
      <c r="Q1327">
        <v>2025</v>
      </c>
      <c r="R1327">
        <v>3</v>
      </c>
      <c r="S1327" t="b">
        <v>0</v>
      </c>
      <c r="T1327">
        <v>136510724</v>
      </c>
    </row>
    <row r="1328" spans="1:20" x14ac:dyDescent="0.2">
      <c r="A1328">
        <v>57</v>
      </c>
      <c r="B1328" t="s">
        <v>151</v>
      </c>
      <c r="C1328" t="s">
        <v>152</v>
      </c>
      <c r="D1328" t="s">
        <v>153</v>
      </c>
      <c r="E1328" t="s">
        <v>154</v>
      </c>
      <c r="F1328" t="s">
        <v>155</v>
      </c>
      <c r="G1328" t="s">
        <v>156</v>
      </c>
      <c r="H1328" t="s">
        <v>197</v>
      </c>
      <c r="I1328" t="s">
        <v>158</v>
      </c>
      <c r="J1328" t="s">
        <v>198</v>
      </c>
      <c r="K1328" t="s">
        <v>160</v>
      </c>
      <c r="L1328">
        <v>1</v>
      </c>
      <c r="M1328" t="s">
        <v>189</v>
      </c>
      <c r="N1328" t="s">
        <v>162</v>
      </c>
      <c r="O1328" t="s">
        <v>216</v>
      </c>
      <c r="P1328" t="s">
        <v>217</v>
      </c>
      <c r="Q1328">
        <v>2025</v>
      </c>
      <c r="R1328">
        <v>3</v>
      </c>
      <c r="S1328" t="b">
        <v>0</v>
      </c>
      <c r="T1328">
        <v>103329818</v>
      </c>
    </row>
    <row r="1329" spans="1:20" x14ac:dyDescent="0.2">
      <c r="A1329">
        <v>58</v>
      </c>
      <c r="B1329" t="s">
        <v>151</v>
      </c>
      <c r="C1329" t="s">
        <v>152</v>
      </c>
      <c r="D1329" t="s">
        <v>153</v>
      </c>
      <c r="E1329" t="s">
        <v>154</v>
      </c>
      <c r="F1329" t="s">
        <v>155</v>
      </c>
      <c r="G1329" t="s">
        <v>156</v>
      </c>
      <c r="H1329" t="s">
        <v>197</v>
      </c>
      <c r="I1329" t="s">
        <v>165</v>
      </c>
      <c r="J1329" t="s">
        <v>198</v>
      </c>
      <c r="K1329" t="s">
        <v>160</v>
      </c>
      <c r="L1329">
        <v>1</v>
      </c>
      <c r="M1329" t="s">
        <v>189</v>
      </c>
      <c r="N1329" t="s">
        <v>162</v>
      </c>
      <c r="O1329" t="s">
        <v>216</v>
      </c>
      <c r="P1329" t="s">
        <v>217</v>
      </c>
      <c r="Q1329">
        <v>2025</v>
      </c>
      <c r="R1329">
        <v>3</v>
      </c>
      <c r="S1329" t="b">
        <v>0</v>
      </c>
      <c r="T1329">
        <v>47173644</v>
      </c>
    </row>
    <row r="1330" spans="1:20" x14ac:dyDescent="0.2">
      <c r="A1330">
        <v>59</v>
      </c>
      <c r="B1330" t="s">
        <v>151</v>
      </c>
      <c r="C1330" t="s">
        <v>152</v>
      </c>
      <c r="D1330" t="s">
        <v>153</v>
      </c>
      <c r="E1330" t="s">
        <v>154</v>
      </c>
      <c r="F1330" t="s">
        <v>155</v>
      </c>
      <c r="G1330" t="s">
        <v>156</v>
      </c>
      <c r="H1330" t="s">
        <v>197</v>
      </c>
      <c r="I1330" t="s">
        <v>166</v>
      </c>
      <c r="J1330" t="s">
        <v>198</v>
      </c>
      <c r="K1330" t="s">
        <v>160</v>
      </c>
      <c r="L1330">
        <v>1</v>
      </c>
      <c r="M1330" t="s">
        <v>189</v>
      </c>
      <c r="N1330" t="s">
        <v>162</v>
      </c>
      <c r="O1330" t="s">
        <v>216</v>
      </c>
      <c r="P1330" t="s">
        <v>217</v>
      </c>
      <c r="Q1330">
        <v>2025</v>
      </c>
      <c r="R1330">
        <v>3</v>
      </c>
      <c r="S1330" t="b">
        <v>0</v>
      </c>
      <c r="T1330">
        <v>212771365</v>
      </c>
    </row>
    <row r="1331" spans="1:20" x14ac:dyDescent="0.2">
      <c r="A1331">
        <v>60</v>
      </c>
      <c r="B1331" t="s">
        <v>151</v>
      </c>
      <c r="C1331" t="s">
        <v>152</v>
      </c>
      <c r="D1331" t="s">
        <v>153</v>
      </c>
      <c r="E1331" t="s">
        <v>154</v>
      </c>
      <c r="F1331" t="s">
        <v>155</v>
      </c>
      <c r="G1331" t="s">
        <v>156</v>
      </c>
      <c r="H1331" t="s">
        <v>197</v>
      </c>
      <c r="I1331" t="s">
        <v>167</v>
      </c>
      <c r="J1331" t="s">
        <v>198</v>
      </c>
      <c r="K1331" t="s">
        <v>160</v>
      </c>
      <c r="L1331">
        <v>1</v>
      </c>
      <c r="M1331" t="s">
        <v>189</v>
      </c>
      <c r="N1331" t="s">
        <v>162</v>
      </c>
      <c r="O1331" t="s">
        <v>216</v>
      </c>
      <c r="P1331" t="s">
        <v>217</v>
      </c>
      <c r="Q1331">
        <v>2025</v>
      </c>
      <c r="R1331">
        <v>3</v>
      </c>
      <c r="S1331" t="b">
        <v>0</v>
      </c>
      <c r="T1331">
        <v>97453614</v>
      </c>
    </row>
    <row r="1332" spans="1:20" x14ac:dyDescent="0.2">
      <c r="A1332">
        <v>61</v>
      </c>
      <c r="B1332" t="s">
        <v>151</v>
      </c>
      <c r="C1332" t="s">
        <v>152</v>
      </c>
      <c r="D1332" t="s">
        <v>153</v>
      </c>
      <c r="E1332" t="s">
        <v>154</v>
      </c>
      <c r="F1332" t="s">
        <v>155</v>
      </c>
      <c r="G1332" t="s">
        <v>156</v>
      </c>
      <c r="H1332" t="s">
        <v>197</v>
      </c>
      <c r="I1332" t="s">
        <v>168</v>
      </c>
      <c r="J1332" t="s">
        <v>198</v>
      </c>
      <c r="K1332" t="s">
        <v>160</v>
      </c>
      <c r="L1332">
        <v>1</v>
      </c>
      <c r="M1332" t="s">
        <v>189</v>
      </c>
      <c r="N1332" t="s">
        <v>162</v>
      </c>
      <c r="O1332" t="s">
        <v>216</v>
      </c>
      <c r="P1332" t="s">
        <v>217</v>
      </c>
      <c r="Q1332">
        <v>2025</v>
      </c>
      <c r="R1332">
        <v>3</v>
      </c>
      <c r="S1332" t="b">
        <v>0</v>
      </c>
      <c r="T1332">
        <v>20744640</v>
      </c>
    </row>
    <row r="1333" spans="1:20" x14ac:dyDescent="0.2">
      <c r="A1333">
        <v>62</v>
      </c>
      <c r="B1333" t="s">
        <v>151</v>
      </c>
      <c r="C1333" t="s">
        <v>152</v>
      </c>
      <c r="D1333" t="s">
        <v>153</v>
      </c>
      <c r="E1333" t="s">
        <v>154</v>
      </c>
      <c r="F1333" t="s">
        <v>155</v>
      </c>
      <c r="G1333" t="s">
        <v>156</v>
      </c>
      <c r="H1333" t="s">
        <v>197</v>
      </c>
      <c r="I1333" t="s">
        <v>169</v>
      </c>
      <c r="J1333" t="s">
        <v>198</v>
      </c>
      <c r="K1333" t="s">
        <v>160</v>
      </c>
      <c r="L1333">
        <v>1</v>
      </c>
      <c r="M1333" t="s">
        <v>189</v>
      </c>
      <c r="N1333" t="s">
        <v>162</v>
      </c>
      <c r="O1333" t="s">
        <v>216</v>
      </c>
      <c r="P1333" t="s">
        <v>217</v>
      </c>
      <c r="Q1333">
        <v>2025</v>
      </c>
      <c r="R1333">
        <v>3</v>
      </c>
      <c r="S1333" t="b">
        <v>0</v>
      </c>
      <c r="T1333">
        <v>437286328</v>
      </c>
    </row>
    <row r="1334" spans="1:20" x14ac:dyDescent="0.2">
      <c r="A1334">
        <v>63</v>
      </c>
      <c r="B1334" t="s">
        <v>151</v>
      </c>
      <c r="C1334" t="s">
        <v>152</v>
      </c>
      <c r="D1334" t="s">
        <v>153</v>
      </c>
      <c r="E1334" t="s">
        <v>154</v>
      </c>
      <c r="F1334" t="s">
        <v>155</v>
      </c>
      <c r="G1334" t="s">
        <v>156</v>
      </c>
      <c r="H1334" t="s">
        <v>201</v>
      </c>
      <c r="I1334" t="s">
        <v>169</v>
      </c>
      <c r="J1334" t="s">
        <v>202</v>
      </c>
      <c r="K1334" t="s">
        <v>160</v>
      </c>
      <c r="L1334">
        <v>1</v>
      </c>
      <c r="M1334" t="s">
        <v>203</v>
      </c>
      <c r="N1334" t="s">
        <v>162</v>
      </c>
      <c r="O1334" t="s">
        <v>216</v>
      </c>
      <c r="P1334" t="s">
        <v>217</v>
      </c>
      <c r="Q1334">
        <v>2025</v>
      </c>
      <c r="R1334">
        <v>3</v>
      </c>
      <c r="S1334" t="b">
        <v>0</v>
      </c>
      <c r="T1334">
        <v>90272928</v>
      </c>
    </row>
    <row r="1335" spans="1:20" x14ac:dyDescent="0.2">
      <c r="A1335">
        <v>64</v>
      </c>
      <c r="B1335" t="s">
        <v>151</v>
      </c>
      <c r="C1335" t="s">
        <v>152</v>
      </c>
      <c r="D1335" t="s">
        <v>153</v>
      </c>
      <c r="E1335" t="s">
        <v>154</v>
      </c>
      <c r="F1335" t="s">
        <v>155</v>
      </c>
      <c r="G1335" t="s">
        <v>156</v>
      </c>
      <c r="H1335" t="s">
        <v>204</v>
      </c>
      <c r="I1335" t="s">
        <v>169</v>
      </c>
      <c r="J1335" t="s">
        <v>205</v>
      </c>
      <c r="K1335" t="s">
        <v>160</v>
      </c>
      <c r="L1335">
        <v>1</v>
      </c>
      <c r="M1335" t="s">
        <v>203</v>
      </c>
      <c r="N1335" t="s">
        <v>162</v>
      </c>
      <c r="O1335" t="s">
        <v>216</v>
      </c>
      <c r="P1335" t="s">
        <v>217</v>
      </c>
      <c r="Q1335">
        <v>2025</v>
      </c>
      <c r="R1335">
        <v>3</v>
      </c>
      <c r="S1335" t="b">
        <v>0</v>
      </c>
      <c r="T1335">
        <v>2368197</v>
      </c>
    </row>
    <row r="1336" spans="1:20" x14ac:dyDescent="0.2">
      <c r="A1336">
        <v>65</v>
      </c>
      <c r="B1336" t="s">
        <v>151</v>
      </c>
      <c r="C1336" t="s">
        <v>152</v>
      </c>
      <c r="D1336" t="s">
        <v>153</v>
      </c>
      <c r="E1336" t="s">
        <v>154</v>
      </c>
      <c r="F1336" t="s">
        <v>155</v>
      </c>
      <c r="G1336" t="s">
        <v>156</v>
      </c>
      <c r="H1336" t="s">
        <v>206</v>
      </c>
      <c r="I1336" t="s">
        <v>169</v>
      </c>
      <c r="J1336" t="s">
        <v>207</v>
      </c>
      <c r="K1336" t="s">
        <v>160</v>
      </c>
      <c r="L1336">
        <v>1</v>
      </c>
      <c r="M1336" t="s">
        <v>208</v>
      </c>
      <c r="N1336" t="s">
        <v>209</v>
      </c>
      <c r="O1336" t="s">
        <v>216</v>
      </c>
      <c r="P1336" t="s">
        <v>217</v>
      </c>
      <c r="Q1336">
        <v>2025</v>
      </c>
      <c r="R1336">
        <v>3</v>
      </c>
      <c r="S1336" t="b">
        <v>0</v>
      </c>
      <c r="T1336">
        <v>558729</v>
      </c>
    </row>
    <row r="1337" spans="1:20" x14ac:dyDescent="0.2">
      <c r="A1337">
        <v>1</v>
      </c>
      <c r="B1337" t="s">
        <v>151</v>
      </c>
      <c r="C1337" t="s">
        <v>152</v>
      </c>
      <c r="D1337" t="s">
        <v>153</v>
      </c>
      <c r="E1337" t="s">
        <v>154</v>
      </c>
      <c r="F1337" t="s">
        <v>155</v>
      </c>
      <c r="G1337" t="s">
        <v>156</v>
      </c>
      <c r="H1337" t="s">
        <v>157</v>
      </c>
      <c r="I1337" t="s">
        <v>158</v>
      </c>
      <c r="J1337" t="s">
        <v>159</v>
      </c>
      <c r="K1337" t="s">
        <v>160</v>
      </c>
      <c r="L1337">
        <v>1</v>
      </c>
      <c r="M1337" t="s">
        <v>161</v>
      </c>
      <c r="N1337" t="s">
        <v>162</v>
      </c>
      <c r="O1337" t="s">
        <v>163</v>
      </c>
      <c r="P1337" t="s">
        <v>164</v>
      </c>
      <c r="Q1337">
        <v>2025</v>
      </c>
      <c r="R1337">
        <v>4</v>
      </c>
      <c r="S1337" t="b">
        <v>1</v>
      </c>
      <c r="T1337">
        <v>1588</v>
      </c>
    </row>
    <row r="1338" spans="1:20" x14ac:dyDescent="0.2">
      <c r="A1338">
        <v>2</v>
      </c>
      <c r="B1338" t="s">
        <v>151</v>
      </c>
      <c r="C1338" t="s">
        <v>152</v>
      </c>
      <c r="D1338" t="s">
        <v>153</v>
      </c>
      <c r="E1338" t="s">
        <v>154</v>
      </c>
      <c r="F1338" t="s">
        <v>155</v>
      </c>
      <c r="G1338" t="s">
        <v>156</v>
      </c>
      <c r="H1338" t="s">
        <v>157</v>
      </c>
      <c r="I1338" t="s">
        <v>165</v>
      </c>
      <c r="J1338" t="s">
        <v>159</v>
      </c>
      <c r="K1338" t="s">
        <v>160</v>
      </c>
      <c r="L1338">
        <v>1</v>
      </c>
      <c r="M1338" t="s">
        <v>161</v>
      </c>
      <c r="N1338" t="s">
        <v>162</v>
      </c>
      <c r="O1338" t="s">
        <v>163</v>
      </c>
      <c r="P1338" t="s">
        <v>164</v>
      </c>
      <c r="Q1338">
        <v>2025</v>
      </c>
      <c r="R1338">
        <v>4</v>
      </c>
      <c r="S1338" t="b">
        <v>1</v>
      </c>
      <c r="T1338">
        <v>4798</v>
      </c>
    </row>
    <row r="1339" spans="1:20" x14ac:dyDescent="0.2">
      <c r="A1339">
        <v>3</v>
      </c>
      <c r="B1339" t="s">
        <v>151</v>
      </c>
      <c r="C1339" t="s">
        <v>152</v>
      </c>
      <c r="D1339" t="s">
        <v>153</v>
      </c>
      <c r="E1339" t="s">
        <v>154</v>
      </c>
      <c r="F1339" t="s">
        <v>155</v>
      </c>
      <c r="G1339" t="s">
        <v>156</v>
      </c>
      <c r="H1339" t="s">
        <v>157</v>
      </c>
      <c r="I1339" t="s">
        <v>166</v>
      </c>
      <c r="J1339" t="s">
        <v>159</v>
      </c>
      <c r="K1339" t="s">
        <v>160</v>
      </c>
      <c r="L1339">
        <v>1</v>
      </c>
      <c r="M1339" t="s">
        <v>161</v>
      </c>
      <c r="N1339" t="s">
        <v>162</v>
      </c>
      <c r="O1339" t="s">
        <v>163</v>
      </c>
      <c r="P1339" t="s">
        <v>164</v>
      </c>
      <c r="Q1339">
        <v>2025</v>
      </c>
      <c r="R1339">
        <v>4</v>
      </c>
      <c r="S1339" t="b">
        <v>1</v>
      </c>
      <c r="T1339">
        <v>4715</v>
      </c>
    </row>
    <row r="1340" spans="1:20" x14ac:dyDescent="0.2">
      <c r="A1340">
        <v>4</v>
      </c>
      <c r="B1340" t="s">
        <v>151</v>
      </c>
      <c r="C1340" t="s">
        <v>152</v>
      </c>
      <c r="D1340" t="s">
        <v>153</v>
      </c>
      <c r="E1340" t="s">
        <v>154</v>
      </c>
      <c r="F1340" t="s">
        <v>155</v>
      </c>
      <c r="G1340" t="s">
        <v>156</v>
      </c>
      <c r="H1340" t="s">
        <v>157</v>
      </c>
      <c r="I1340" t="s">
        <v>167</v>
      </c>
      <c r="J1340" t="s">
        <v>159</v>
      </c>
      <c r="K1340" t="s">
        <v>160</v>
      </c>
      <c r="L1340">
        <v>1</v>
      </c>
      <c r="M1340" t="s">
        <v>161</v>
      </c>
      <c r="N1340" t="s">
        <v>162</v>
      </c>
      <c r="O1340" t="s">
        <v>163</v>
      </c>
      <c r="P1340" t="s">
        <v>164</v>
      </c>
      <c r="Q1340">
        <v>2025</v>
      </c>
      <c r="R1340">
        <v>4</v>
      </c>
      <c r="S1340" t="b">
        <v>1</v>
      </c>
      <c r="T1340">
        <v>4575</v>
      </c>
    </row>
    <row r="1341" spans="1:20" x14ac:dyDescent="0.2">
      <c r="A1341">
        <v>5</v>
      </c>
      <c r="B1341" t="s">
        <v>151</v>
      </c>
      <c r="C1341" t="s">
        <v>152</v>
      </c>
      <c r="D1341" t="s">
        <v>153</v>
      </c>
      <c r="E1341" t="s">
        <v>154</v>
      </c>
      <c r="F1341" t="s">
        <v>155</v>
      </c>
      <c r="G1341" t="s">
        <v>156</v>
      </c>
      <c r="H1341" t="s">
        <v>157</v>
      </c>
      <c r="I1341" t="s">
        <v>168</v>
      </c>
      <c r="J1341" t="s">
        <v>159</v>
      </c>
      <c r="K1341" t="s">
        <v>160</v>
      </c>
      <c r="L1341">
        <v>1</v>
      </c>
      <c r="M1341" t="s">
        <v>161</v>
      </c>
      <c r="N1341" t="s">
        <v>162</v>
      </c>
      <c r="O1341" t="s">
        <v>163</v>
      </c>
      <c r="P1341" t="s">
        <v>164</v>
      </c>
      <c r="Q1341">
        <v>2025</v>
      </c>
      <c r="R1341">
        <v>4</v>
      </c>
      <c r="S1341" t="b">
        <v>1</v>
      </c>
      <c r="T1341">
        <v>2604</v>
      </c>
    </row>
    <row r="1342" spans="1:20" x14ac:dyDescent="0.2">
      <c r="A1342">
        <v>6</v>
      </c>
      <c r="B1342" t="s">
        <v>151</v>
      </c>
      <c r="C1342" t="s">
        <v>152</v>
      </c>
      <c r="D1342" t="s">
        <v>153</v>
      </c>
      <c r="E1342" t="s">
        <v>154</v>
      </c>
      <c r="F1342" t="s">
        <v>155</v>
      </c>
      <c r="G1342" t="s">
        <v>156</v>
      </c>
      <c r="H1342" t="s">
        <v>157</v>
      </c>
      <c r="I1342" t="s">
        <v>169</v>
      </c>
      <c r="J1342" t="s">
        <v>159</v>
      </c>
      <c r="K1342" t="s">
        <v>160</v>
      </c>
      <c r="L1342">
        <v>1</v>
      </c>
      <c r="M1342" t="s">
        <v>161</v>
      </c>
      <c r="N1342" t="s">
        <v>162</v>
      </c>
      <c r="O1342" t="s">
        <v>163</v>
      </c>
      <c r="P1342" t="s">
        <v>164</v>
      </c>
      <c r="Q1342">
        <v>2025</v>
      </c>
      <c r="R1342">
        <v>4</v>
      </c>
      <c r="S1342" t="b">
        <v>1</v>
      </c>
      <c r="T1342">
        <v>3464</v>
      </c>
    </row>
    <row r="1343" spans="1:20" x14ac:dyDescent="0.2">
      <c r="A1343">
        <v>7</v>
      </c>
      <c r="B1343" t="s">
        <v>151</v>
      </c>
      <c r="C1343" t="s">
        <v>152</v>
      </c>
      <c r="D1343" t="s">
        <v>153</v>
      </c>
      <c r="E1343" t="s">
        <v>154</v>
      </c>
      <c r="F1343" t="s">
        <v>155</v>
      </c>
      <c r="G1343" t="s">
        <v>156</v>
      </c>
      <c r="H1343" t="s">
        <v>170</v>
      </c>
      <c r="I1343" t="s">
        <v>158</v>
      </c>
      <c r="J1343" t="s">
        <v>171</v>
      </c>
      <c r="K1343" t="s">
        <v>160</v>
      </c>
      <c r="L1343">
        <v>1</v>
      </c>
      <c r="M1343" t="s">
        <v>161</v>
      </c>
      <c r="N1343" t="s">
        <v>162</v>
      </c>
      <c r="O1343" t="s">
        <v>163</v>
      </c>
      <c r="P1343" t="s">
        <v>164</v>
      </c>
      <c r="Q1343">
        <v>2025</v>
      </c>
      <c r="R1343">
        <v>4</v>
      </c>
      <c r="S1343" t="b">
        <v>1</v>
      </c>
      <c r="T1343">
        <v>1627</v>
      </c>
    </row>
    <row r="1344" spans="1:20" x14ac:dyDescent="0.2">
      <c r="A1344">
        <v>8</v>
      </c>
      <c r="B1344" t="s">
        <v>151</v>
      </c>
      <c r="C1344" t="s">
        <v>152</v>
      </c>
      <c r="D1344" t="s">
        <v>153</v>
      </c>
      <c r="E1344" t="s">
        <v>154</v>
      </c>
      <c r="F1344" t="s">
        <v>155</v>
      </c>
      <c r="G1344" t="s">
        <v>156</v>
      </c>
      <c r="H1344" t="s">
        <v>170</v>
      </c>
      <c r="I1344" t="s">
        <v>165</v>
      </c>
      <c r="J1344" t="s">
        <v>171</v>
      </c>
      <c r="K1344" t="s">
        <v>160</v>
      </c>
      <c r="L1344">
        <v>1</v>
      </c>
      <c r="M1344" t="s">
        <v>161</v>
      </c>
      <c r="N1344" t="s">
        <v>162</v>
      </c>
      <c r="O1344" t="s">
        <v>163</v>
      </c>
      <c r="P1344" t="s">
        <v>164</v>
      </c>
      <c r="Q1344">
        <v>2025</v>
      </c>
      <c r="R1344">
        <v>4</v>
      </c>
      <c r="S1344" t="b">
        <v>1</v>
      </c>
      <c r="T1344">
        <v>4938</v>
      </c>
    </row>
    <row r="1345" spans="1:20" x14ac:dyDescent="0.2">
      <c r="A1345">
        <v>9</v>
      </c>
      <c r="B1345" t="s">
        <v>151</v>
      </c>
      <c r="C1345" t="s">
        <v>152</v>
      </c>
      <c r="D1345" t="s">
        <v>153</v>
      </c>
      <c r="E1345" t="s">
        <v>154</v>
      </c>
      <c r="F1345" t="s">
        <v>155</v>
      </c>
      <c r="G1345" t="s">
        <v>156</v>
      </c>
      <c r="H1345" t="s">
        <v>170</v>
      </c>
      <c r="I1345" t="s">
        <v>166</v>
      </c>
      <c r="J1345" t="s">
        <v>171</v>
      </c>
      <c r="K1345" t="s">
        <v>160</v>
      </c>
      <c r="L1345">
        <v>1</v>
      </c>
      <c r="M1345" t="s">
        <v>161</v>
      </c>
      <c r="N1345" t="s">
        <v>162</v>
      </c>
      <c r="O1345" t="s">
        <v>163</v>
      </c>
      <c r="P1345" t="s">
        <v>164</v>
      </c>
      <c r="Q1345">
        <v>2025</v>
      </c>
      <c r="R1345">
        <v>4</v>
      </c>
      <c r="S1345" t="b">
        <v>1</v>
      </c>
      <c r="T1345">
        <v>4854</v>
      </c>
    </row>
    <row r="1346" spans="1:20" x14ac:dyDescent="0.2">
      <c r="A1346">
        <v>10</v>
      </c>
      <c r="B1346" t="s">
        <v>151</v>
      </c>
      <c r="C1346" t="s">
        <v>152</v>
      </c>
      <c r="D1346" t="s">
        <v>153</v>
      </c>
      <c r="E1346" t="s">
        <v>154</v>
      </c>
      <c r="F1346" t="s">
        <v>155</v>
      </c>
      <c r="G1346" t="s">
        <v>156</v>
      </c>
      <c r="H1346" t="s">
        <v>170</v>
      </c>
      <c r="I1346" t="s">
        <v>167</v>
      </c>
      <c r="J1346" t="s">
        <v>171</v>
      </c>
      <c r="K1346" t="s">
        <v>160</v>
      </c>
      <c r="L1346">
        <v>1</v>
      </c>
      <c r="M1346" t="s">
        <v>161</v>
      </c>
      <c r="N1346" t="s">
        <v>162</v>
      </c>
      <c r="O1346" t="s">
        <v>163</v>
      </c>
      <c r="P1346" t="s">
        <v>164</v>
      </c>
      <c r="Q1346">
        <v>2025</v>
      </c>
      <c r="R1346">
        <v>4</v>
      </c>
      <c r="S1346" t="b">
        <v>1</v>
      </c>
      <c r="T1346">
        <v>4749</v>
      </c>
    </row>
    <row r="1347" spans="1:20" x14ac:dyDescent="0.2">
      <c r="A1347">
        <v>11</v>
      </c>
      <c r="B1347" t="s">
        <v>151</v>
      </c>
      <c r="C1347" t="s">
        <v>152</v>
      </c>
      <c r="D1347" t="s">
        <v>153</v>
      </c>
      <c r="E1347" t="s">
        <v>154</v>
      </c>
      <c r="F1347" t="s">
        <v>155</v>
      </c>
      <c r="G1347" t="s">
        <v>156</v>
      </c>
      <c r="H1347" t="s">
        <v>170</v>
      </c>
      <c r="I1347" t="s">
        <v>168</v>
      </c>
      <c r="J1347" t="s">
        <v>171</v>
      </c>
      <c r="K1347" t="s">
        <v>160</v>
      </c>
      <c r="L1347">
        <v>1</v>
      </c>
      <c r="M1347" t="s">
        <v>161</v>
      </c>
      <c r="N1347" t="s">
        <v>162</v>
      </c>
      <c r="O1347" t="s">
        <v>163</v>
      </c>
      <c r="P1347" t="s">
        <v>164</v>
      </c>
      <c r="Q1347">
        <v>2025</v>
      </c>
      <c r="R1347">
        <v>4</v>
      </c>
      <c r="S1347" t="b">
        <v>1</v>
      </c>
      <c r="T1347">
        <v>2715</v>
      </c>
    </row>
    <row r="1348" spans="1:20" x14ac:dyDescent="0.2">
      <c r="A1348">
        <v>12</v>
      </c>
      <c r="B1348" t="s">
        <v>151</v>
      </c>
      <c r="C1348" t="s">
        <v>152</v>
      </c>
      <c r="D1348" t="s">
        <v>153</v>
      </c>
      <c r="E1348" t="s">
        <v>154</v>
      </c>
      <c r="F1348" t="s">
        <v>155</v>
      </c>
      <c r="G1348" t="s">
        <v>156</v>
      </c>
      <c r="H1348" t="s">
        <v>170</v>
      </c>
      <c r="I1348" t="s">
        <v>169</v>
      </c>
      <c r="J1348" t="s">
        <v>171</v>
      </c>
      <c r="K1348" t="s">
        <v>160</v>
      </c>
      <c r="L1348">
        <v>1</v>
      </c>
      <c r="M1348" t="s">
        <v>161</v>
      </c>
      <c r="N1348" t="s">
        <v>162</v>
      </c>
      <c r="O1348" t="s">
        <v>163</v>
      </c>
      <c r="P1348" t="s">
        <v>164</v>
      </c>
      <c r="Q1348">
        <v>2025</v>
      </c>
      <c r="R1348">
        <v>4</v>
      </c>
      <c r="S1348" t="b">
        <v>1</v>
      </c>
      <c r="T1348">
        <v>3557</v>
      </c>
    </row>
    <row r="1349" spans="1:20" x14ac:dyDescent="0.2">
      <c r="A1349">
        <v>13</v>
      </c>
      <c r="B1349" t="s">
        <v>151</v>
      </c>
      <c r="C1349" t="s">
        <v>152</v>
      </c>
      <c r="D1349" t="s">
        <v>153</v>
      </c>
      <c r="E1349" t="s">
        <v>154</v>
      </c>
      <c r="F1349" t="s">
        <v>155</v>
      </c>
      <c r="G1349" t="s">
        <v>156</v>
      </c>
      <c r="H1349" t="s">
        <v>172</v>
      </c>
      <c r="I1349" t="s">
        <v>158</v>
      </c>
      <c r="J1349" t="s">
        <v>173</v>
      </c>
      <c r="K1349" t="s">
        <v>160</v>
      </c>
      <c r="L1349">
        <v>1</v>
      </c>
      <c r="M1349" t="s">
        <v>174</v>
      </c>
      <c r="N1349" t="s">
        <v>162</v>
      </c>
      <c r="O1349" t="s">
        <v>163</v>
      </c>
      <c r="P1349" t="s">
        <v>164</v>
      </c>
      <c r="Q1349">
        <v>2025</v>
      </c>
      <c r="R1349">
        <v>4</v>
      </c>
      <c r="S1349" t="b">
        <v>1</v>
      </c>
      <c r="T1349">
        <v>647934</v>
      </c>
    </row>
    <row r="1350" spans="1:20" x14ac:dyDescent="0.2">
      <c r="A1350">
        <v>14</v>
      </c>
      <c r="B1350" t="s">
        <v>151</v>
      </c>
      <c r="C1350" t="s">
        <v>152</v>
      </c>
      <c r="D1350" t="s">
        <v>153</v>
      </c>
      <c r="E1350" t="s">
        <v>154</v>
      </c>
      <c r="F1350" t="s">
        <v>155</v>
      </c>
      <c r="G1350" t="s">
        <v>156</v>
      </c>
      <c r="H1350" t="s">
        <v>172</v>
      </c>
      <c r="I1350" t="s">
        <v>165</v>
      </c>
      <c r="J1350" t="s">
        <v>173</v>
      </c>
      <c r="K1350" t="s">
        <v>160</v>
      </c>
      <c r="L1350">
        <v>1</v>
      </c>
      <c r="M1350" t="s">
        <v>174</v>
      </c>
      <c r="N1350" t="s">
        <v>162</v>
      </c>
      <c r="O1350" t="s">
        <v>163</v>
      </c>
      <c r="P1350" t="s">
        <v>164</v>
      </c>
      <c r="Q1350">
        <v>2025</v>
      </c>
      <c r="R1350">
        <v>4</v>
      </c>
      <c r="S1350" t="b">
        <v>1</v>
      </c>
      <c r="T1350">
        <v>1961808</v>
      </c>
    </row>
    <row r="1351" spans="1:20" x14ac:dyDescent="0.2">
      <c r="A1351">
        <v>15</v>
      </c>
      <c r="B1351" t="s">
        <v>151</v>
      </c>
      <c r="C1351" t="s">
        <v>152</v>
      </c>
      <c r="D1351" t="s">
        <v>153</v>
      </c>
      <c r="E1351" t="s">
        <v>154</v>
      </c>
      <c r="F1351" t="s">
        <v>155</v>
      </c>
      <c r="G1351" t="s">
        <v>156</v>
      </c>
      <c r="H1351" t="s">
        <v>172</v>
      </c>
      <c r="I1351" t="s">
        <v>166</v>
      </c>
      <c r="J1351" t="s">
        <v>173</v>
      </c>
      <c r="K1351" t="s">
        <v>160</v>
      </c>
      <c r="L1351">
        <v>1</v>
      </c>
      <c r="M1351" t="s">
        <v>174</v>
      </c>
      <c r="N1351" t="s">
        <v>162</v>
      </c>
      <c r="O1351" t="s">
        <v>163</v>
      </c>
      <c r="P1351" t="s">
        <v>164</v>
      </c>
      <c r="Q1351">
        <v>2025</v>
      </c>
      <c r="R1351">
        <v>4</v>
      </c>
      <c r="S1351" t="b">
        <v>1</v>
      </c>
      <c r="T1351">
        <v>1997010</v>
      </c>
    </row>
    <row r="1352" spans="1:20" x14ac:dyDescent="0.2">
      <c r="A1352">
        <v>16</v>
      </c>
      <c r="B1352" t="s">
        <v>151</v>
      </c>
      <c r="C1352" t="s">
        <v>152</v>
      </c>
      <c r="D1352" t="s">
        <v>153</v>
      </c>
      <c r="E1352" t="s">
        <v>154</v>
      </c>
      <c r="F1352" t="s">
        <v>155</v>
      </c>
      <c r="G1352" t="s">
        <v>156</v>
      </c>
      <c r="H1352" t="s">
        <v>172</v>
      </c>
      <c r="I1352" t="s">
        <v>167</v>
      </c>
      <c r="J1352" t="s">
        <v>173</v>
      </c>
      <c r="K1352" t="s">
        <v>160</v>
      </c>
      <c r="L1352">
        <v>1</v>
      </c>
      <c r="M1352" t="s">
        <v>174</v>
      </c>
      <c r="N1352" t="s">
        <v>162</v>
      </c>
      <c r="O1352" t="s">
        <v>163</v>
      </c>
      <c r="P1352" t="s">
        <v>164</v>
      </c>
      <c r="Q1352">
        <v>2025</v>
      </c>
      <c r="R1352">
        <v>4</v>
      </c>
      <c r="S1352" t="b">
        <v>1</v>
      </c>
      <c r="T1352">
        <v>2216355</v>
      </c>
    </row>
    <row r="1353" spans="1:20" x14ac:dyDescent="0.2">
      <c r="A1353">
        <v>17</v>
      </c>
      <c r="B1353" t="s">
        <v>151</v>
      </c>
      <c r="C1353" t="s">
        <v>152</v>
      </c>
      <c r="D1353" t="s">
        <v>153</v>
      </c>
      <c r="E1353" t="s">
        <v>154</v>
      </c>
      <c r="F1353" t="s">
        <v>155</v>
      </c>
      <c r="G1353" t="s">
        <v>156</v>
      </c>
      <c r="H1353" t="s">
        <v>172</v>
      </c>
      <c r="I1353" t="s">
        <v>168</v>
      </c>
      <c r="J1353" t="s">
        <v>173</v>
      </c>
      <c r="K1353" t="s">
        <v>160</v>
      </c>
      <c r="L1353">
        <v>1</v>
      </c>
      <c r="M1353" t="s">
        <v>174</v>
      </c>
      <c r="N1353" t="s">
        <v>162</v>
      </c>
      <c r="O1353" t="s">
        <v>163</v>
      </c>
      <c r="P1353" t="s">
        <v>164</v>
      </c>
      <c r="Q1353">
        <v>2025</v>
      </c>
      <c r="R1353">
        <v>4</v>
      </c>
      <c r="S1353" t="b">
        <v>1</v>
      </c>
      <c r="T1353">
        <v>1135300</v>
      </c>
    </row>
    <row r="1354" spans="1:20" x14ac:dyDescent="0.2">
      <c r="A1354">
        <v>18</v>
      </c>
      <c r="B1354" t="s">
        <v>151</v>
      </c>
      <c r="C1354" t="s">
        <v>152</v>
      </c>
      <c r="D1354" t="s">
        <v>153</v>
      </c>
      <c r="E1354" t="s">
        <v>154</v>
      </c>
      <c r="F1354" t="s">
        <v>155</v>
      </c>
      <c r="G1354" t="s">
        <v>156</v>
      </c>
      <c r="H1354" t="s">
        <v>175</v>
      </c>
      <c r="I1354" t="s">
        <v>169</v>
      </c>
      <c r="J1354" t="s">
        <v>173</v>
      </c>
      <c r="K1354" t="s">
        <v>160</v>
      </c>
      <c r="L1354">
        <v>1</v>
      </c>
      <c r="M1354" t="s">
        <v>174</v>
      </c>
      <c r="N1354" t="s">
        <v>162</v>
      </c>
      <c r="O1354" t="s">
        <v>163</v>
      </c>
      <c r="P1354" t="s">
        <v>164</v>
      </c>
      <c r="Q1354">
        <v>2025</v>
      </c>
      <c r="R1354">
        <v>4</v>
      </c>
      <c r="S1354" t="b">
        <v>1</v>
      </c>
      <c r="T1354">
        <v>1334261</v>
      </c>
    </row>
    <row r="1355" spans="1:20" x14ac:dyDescent="0.2">
      <c r="A1355">
        <v>19</v>
      </c>
      <c r="B1355" t="s">
        <v>151</v>
      </c>
      <c r="C1355" t="s">
        <v>152</v>
      </c>
      <c r="D1355" t="s">
        <v>153</v>
      </c>
      <c r="E1355" t="s">
        <v>154</v>
      </c>
      <c r="F1355" t="s">
        <v>155</v>
      </c>
      <c r="G1355" t="s">
        <v>156</v>
      </c>
      <c r="H1355" t="s">
        <v>176</v>
      </c>
      <c r="I1355" t="s">
        <v>169</v>
      </c>
      <c r="J1355" t="s">
        <v>177</v>
      </c>
      <c r="K1355" t="s">
        <v>160</v>
      </c>
      <c r="L1355">
        <v>1</v>
      </c>
      <c r="M1355" t="s">
        <v>174</v>
      </c>
      <c r="N1355" t="s">
        <v>162</v>
      </c>
      <c r="O1355" t="s">
        <v>163</v>
      </c>
      <c r="P1355" t="s">
        <v>164</v>
      </c>
      <c r="Q1355">
        <v>2025</v>
      </c>
      <c r="R1355">
        <v>4</v>
      </c>
      <c r="S1355" t="b">
        <v>1</v>
      </c>
      <c r="T1355">
        <v>1334261</v>
      </c>
    </row>
    <row r="1356" spans="1:20" x14ac:dyDescent="0.2">
      <c r="A1356">
        <v>20</v>
      </c>
      <c r="B1356" t="s">
        <v>151</v>
      </c>
      <c r="C1356" t="s">
        <v>152</v>
      </c>
      <c r="D1356" t="s">
        <v>153</v>
      </c>
      <c r="E1356" t="s">
        <v>154</v>
      </c>
      <c r="F1356" t="s">
        <v>155</v>
      </c>
      <c r="G1356" t="s">
        <v>156</v>
      </c>
      <c r="H1356" t="s">
        <v>178</v>
      </c>
      <c r="I1356" t="s">
        <v>158</v>
      </c>
      <c r="J1356" t="s">
        <v>179</v>
      </c>
      <c r="K1356" t="s">
        <v>160</v>
      </c>
      <c r="L1356">
        <v>1</v>
      </c>
      <c r="M1356" t="s">
        <v>174</v>
      </c>
      <c r="N1356" t="s">
        <v>162</v>
      </c>
      <c r="O1356" t="s">
        <v>163</v>
      </c>
      <c r="P1356" t="s">
        <v>164</v>
      </c>
      <c r="Q1356">
        <v>2025</v>
      </c>
      <c r="R1356">
        <v>4</v>
      </c>
      <c r="S1356" t="b">
        <v>1</v>
      </c>
      <c r="T1356">
        <v>1101</v>
      </c>
    </row>
    <row r="1357" spans="1:20" x14ac:dyDescent="0.2">
      <c r="A1357">
        <v>21</v>
      </c>
      <c r="B1357" t="s">
        <v>151</v>
      </c>
      <c r="C1357" t="s">
        <v>152</v>
      </c>
      <c r="D1357" t="s">
        <v>153</v>
      </c>
      <c r="E1357" t="s">
        <v>154</v>
      </c>
      <c r="F1357" t="s">
        <v>155</v>
      </c>
      <c r="G1357" t="s">
        <v>156</v>
      </c>
      <c r="H1357" t="s">
        <v>178</v>
      </c>
      <c r="I1357" t="s">
        <v>165</v>
      </c>
      <c r="J1357" t="s">
        <v>179</v>
      </c>
      <c r="K1357" t="s">
        <v>160</v>
      </c>
      <c r="L1357">
        <v>1</v>
      </c>
      <c r="M1357" t="s">
        <v>174</v>
      </c>
      <c r="N1357" t="s">
        <v>162</v>
      </c>
      <c r="O1357" t="s">
        <v>163</v>
      </c>
      <c r="P1357" t="s">
        <v>164</v>
      </c>
      <c r="Q1357">
        <v>2025</v>
      </c>
      <c r="R1357">
        <v>4</v>
      </c>
      <c r="S1357" t="b">
        <v>1</v>
      </c>
      <c r="T1357">
        <v>108300</v>
      </c>
    </row>
    <row r="1358" spans="1:20" x14ac:dyDescent="0.2">
      <c r="A1358">
        <v>22</v>
      </c>
      <c r="B1358" t="s">
        <v>151</v>
      </c>
      <c r="C1358" t="s">
        <v>152</v>
      </c>
      <c r="D1358" t="s">
        <v>153</v>
      </c>
      <c r="E1358" t="s">
        <v>154</v>
      </c>
      <c r="F1358" t="s">
        <v>155</v>
      </c>
      <c r="G1358" t="s">
        <v>156</v>
      </c>
      <c r="H1358" t="s">
        <v>178</v>
      </c>
      <c r="I1358" t="s">
        <v>166</v>
      </c>
      <c r="J1358" t="s">
        <v>179</v>
      </c>
      <c r="K1358" t="s">
        <v>160</v>
      </c>
      <c r="L1358">
        <v>1</v>
      </c>
      <c r="M1358" t="s">
        <v>174</v>
      </c>
      <c r="N1358" t="s">
        <v>162</v>
      </c>
      <c r="O1358" t="s">
        <v>163</v>
      </c>
      <c r="P1358" t="s">
        <v>164</v>
      </c>
      <c r="Q1358">
        <v>2025</v>
      </c>
      <c r="R1358">
        <v>4</v>
      </c>
      <c r="S1358" t="b">
        <v>1</v>
      </c>
      <c r="T1358">
        <v>392568</v>
      </c>
    </row>
    <row r="1359" spans="1:20" x14ac:dyDescent="0.2">
      <c r="A1359">
        <v>23</v>
      </c>
      <c r="B1359" t="s">
        <v>151</v>
      </c>
      <c r="C1359" t="s">
        <v>152</v>
      </c>
      <c r="D1359" t="s">
        <v>153</v>
      </c>
      <c r="E1359" t="s">
        <v>154</v>
      </c>
      <c r="F1359" t="s">
        <v>155</v>
      </c>
      <c r="G1359" t="s">
        <v>156</v>
      </c>
      <c r="H1359" t="s">
        <v>178</v>
      </c>
      <c r="I1359" t="s">
        <v>167</v>
      </c>
      <c r="J1359" t="s">
        <v>179</v>
      </c>
      <c r="K1359" t="s">
        <v>160</v>
      </c>
      <c r="L1359">
        <v>1</v>
      </c>
      <c r="M1359" t="s">
        <v>174</v>
      </c>
      <c r="N1359" t="s">
        <v>162</v>
      </c>
      <c r="O1359" t="s">
        <v>163</v>
      </c>
      <c r="P1359" t="s">
        <v>164</v>
      </c>
      <c r="Q1359">
        <v>2025</v>
      </c>
      <c r="R1359">
        <v>4</v>
      </c>
      <c r="S1359" t="b">
        <v>1</v>
      </c>
      <c r="T1359">
        <v>284138</v>
      </c>
    </row>
    <row r="1360" spans="1:20" x14ac:dyDescent="0.2">
      <c r="A1360">
        <v>24</v>
      </c>
      <c r="B1360" t="s">
        <v>151</v>
      </c>
      <c r="C1360" t="s">
        <v>152</v>
      </c>
      <c r="D1360" t="s">
        <v>153</v>
      </c>
      <c r="E1360" t="s">
        <v>154</v>
      </c>
      <c r="F1360" t="s">
        <v>155</v>
      </c>
      <c r="G1360" t="s">
        <v>156</v>
      </c>
      <c r="H1360" t="s">
        <v>178</v>
      </c>
      <c r="I1360" t="s">
        <v>168</v>
      </c>
      <c r="J1360" t="s">
        <v>179</v>
      </c>
      <c r="K1360" t="s">
        <v>160</v>
      </c>
      <c r="L1360">
        <v>1</v>
      </c>
      <c r="M1360" t="s">
        <v>174</v>
      </c>
      <c r="N1360" t="s">
        <v>162</v>
      </c>
      <c r="O1360" t="s">
        <v>163</v>
      </c>
      <c r="P1360" t="s">
        <v>164</v>
      </c>
      <c r="Q1360">
        <v>2025</v>
      </c>
      <c r="R1360">
        <v>4</v>
      </c>
      <c r="S1360" t="b">
        <v>1</v>
      </c>
      <c r="T1360">
        <v>115992</v>
      </c>
    </row>
    <row r="1361" spans="1:20" x14ac:dyDescent="0.2">
      <c r="A1361">
        <v>25</v>
      </c>
      <c r="B1361" t="s">
        <v>151</v>
      </c>
      <c r="C1361" t="s">
        <v>152</v>
      </c>
      <c r="D1361" t="s">
        <v>153</v>
      </c>
      <c r="E1361" t="s">
        <v>154</v>
      </c>
      <c r="F1361" t="s">
        <v>155</v>
      </c>
      <c r="G1361" t="s">
        <v>156</v>
      </c>
      <c r="H1361" t="s">
        <v>180</v>
      </c>
      <c r="I1361" t="s">
        <v>169</v>
      </c>
      <c r="J1361" t="s">
        <v>179</v>
      </c>
      <c r="K1361" t="s">
        <v>160</v>
      </c>
      <c r="L1361">
        <v>1</v>
      </c>
      <c r="M1361" t="s">
        <v>174</v>
      </c>
      <c r="N1361" t="s">
        <v>162</v>
      </c>
      <c r="O1361" t="s">
        <v>163</v>
      </c>
      <c r="P1361" t="s">
        <v>164</v>
      </c>
      <c r="Q1361">
        <v>2025</v>
      </c>
      <c r="R1361">
        <v>4</v>
      </c>
      <c r="S1361" t="b">
        <v>1</v>
      </c>
      <c r="T1361">
        <v>261021</v>
      </c>
    </row>
    <row r="1362" spans="1:20" x14ac:dyDescent="0.2">
      <c r="A1362">
        <v>27</v>
      </c>
      <c r="B1362" t="s">
        <v>151</v>
      </c>
      <c r="C1362" t="s">
        <v>152</v>
      </c>
      <c r="D1362" t="s">
        <v>153</v>
      </c>
      <c r="E1362" t="s">
        <v>154</v>
      </c>
      <c r="F1362" t="s">
        <v>155</v>
      </c>
      <c r="G1362" t="s">
        <v>156</v>
      </c>
      <c r="H1362" t="s">
        <v>181</v>
      </c>
      <c r="I1362" t="s">
        <v>158</v>
      </c>
      <c r="J1362" t="s">
        <v>182</v>
      </c>
      <c r="K1362" t="s">
        <v>160</v>
      </c>
      <c r="L1362">
        <v>1</v>
      </c>
      <c r="M1362" t="s">
        <v>174</v>
      </c>
      <c r="N1362" t="s">
        <v>162</v>
      </c>
      <c r="O1362" t="s">
        <v>163</v>
      </c>
      <c r="P1362" t="s">
        <v>164</v>
      </c>
      <c r="Q1362">
        <v>2025</v>
      </c>
      <c r="R1362">
        <v>4</v>
      </c>
      <c r="S1362" t="b">
        <v>1</v>
      </c>
      <c r="T1362">
        <v>8826</v>
      </c>
    </row>
    <row r="1363" spans="1:20" x14ac:dyDescent="0.2">
      <c r="A1363">
        <v>28</v>
      </c>
      <c r="B1363" t="s">
        <v>151</v>
      </c>
      <c r="C1363" t="s">
        <v>152</v>
      </c>
      <c r="D1363" t="s">
        <v>153</v>
      </c>
      <c r="E1363" t="s">
        <v>154</v>
      </c>
      <c r="F1363" t="s">
        <v>155</v>
      </c>
      <c r="G1363" t="s">
        <v>156</v>
      </c>
      <c r="H1363" t="s">
        <v>181</v>
      </c>
      <c r="I1363" t="s">
        <v>165</v>
      </c>
      <c r="J1363" t="s">
        <v>182</v>
      </c>
      <c r="K1363" t="s">
        <v>160</v>
      </c>
      <c r="L1363">
        <v>1</v>
      </c>
      <c r="M1363" t="s">
        <v>174</v>
      </c>
      <c r="N1363" t="s">
        <v>162</v>
      </c>
      <c r="O1363" t="s">
        <v>163</v>
      </c>
      <c r="P1363" t="s">
        <v>164</v>
      </c>
      <c r="Q1363">
        <v>2025</v>
      </c>
      <c r="R1363">
        <v>4</v>
      </c>
      <c r="S1363" t="b">
        <v>1</v>
      </c>
      <c r="T1363">
        <v>110949</v>
      </c>
    </row>
    <row r="1364" spans="1:20" x14ac:dyDescent="0.2">
      <c r="A1364">
        <v>29</v>
      </c>
      <c r="B1364" t="s">
        <v>151</v>
      </c>
      <c r="C1364" t="s">
        <v>152</v>
      </c>
      <c r="D1364" t="s">
        <v>153</v>
      </c>
      <c r="E1364" t="s">
        <v>154</v>
      </c>
      <c r="F1364" t="s">
        <v>155</v>
      </c>
      <c r="G1364" t="s">
        <v>156</v>
      </c>
      <c r="H1364" t="s">
        <v>181</v>
      </c>
      <c r="I1364" t="s">
        <v>166</v>
      </c>
      <c r="J1364" t="s">
        <v>182</v>
      </c>
      <c r="K1364" t="s">
        <v>160</v>
      </c>
      <c r="L1364">
        <v>1</v>
      </c>
      <c r="M1364" t="s">
        <v>174</v>
      </c>
      <c r="N1364" t="s">
        <v>162</v>
      </c>
      <c r="O1364" t="s">
        <v>163</v>
      </c>
      <c r="P1364" t="s">
        <v>164</v>
      </c>
      <c r="Q1364">
        <v>2025</v>
      </c>
      <c r="R1364">
        <v>4</v>
      </c>
      <c r="S1364" t="b">
        <v>1</v>
      </c>
      <c r="T1364">
        <v>116198</v>
      </c>
    </row>
    <row r="1365" spans="1:20" x14ac:dyDescent="0.2">
      <c r="A1365">
        <v>30</v>
      </c>
      <c r="B1365" t="s">
        <v>151</v>
      </c>
      <c r="C1365" t="s">
        <v>152</v>
      </c>
      <c r="D1365" t="s">
        <v>153</v>
      </c>
      <c r="E1365" t="s">
        <v>154</v>
      </c>
      <c r="F1365" t="s">
        <v>155</v>
      </c>
      <c r="G1365" t="s">
        <v>156</v>
      </c>
      <c r="H1365" t="s">
        <v>181</v>
      </c>
      <c r="I1365" t="s">
        <v>167</v>
      </c>
      <c r="J1365" t="s">
        <v>182</v>
      </c>
      <c r="K1365" t="s">
        <v>160</v>
      </c>
      <c r="L1365">
        <v>1</v>
      </c>
      <c r="M1365" t="s">
        <v>174</v>
      </c>
      <c r="N1365" t="s">
        <v>162</v>
      </c>
      <c r="O1365" t="s">
        <v>163</v>
      </c>
      <c r="P1365" t="s">
        <v>164</v>
      </c>
      <c r="Q1365">
        <v>2025</v>
      </c>
      <c r="R1365">
        <v>4</v>
      </c>
      <c r="S1365" t="b">
        <v>1</v>
      </c>
      <c r="T1365">
        <v>115985</v>
      </c>
    </row>
    <row r="1366" spans="1:20" x14ac:dyDescent="0.2">
      <c r="A1366">
        <v>31</v>
      </c>
      <c r="B1366" t="s">
        <v>151</v>
      </c>
      <c r="C1366" t="s">
        <v>152</v>
      </c>
      <c r="D1366" t="s">
        <v>153</v>
      </c>
      <c r="E1366" t="s">
        <v>154</v>
      </c>
      <c r="F1366" t="s">
        <v>155</v>
      </c>
      <c r="G1366" t="s">
        <v>156</v>
      </c>
      <c r="H1366" t="s">
        <v>181</v>
      </c>
      <c r="I1366" t="s">
        <v>168</v>
      </c>
      <c r="J1366" t="s">
        <v>182</v>
      </c>
      <c r="K1366" t="s">
        <v>160</v>
      </c>
      <c r="L1366">
        <v>1</v>
      </c>
      <c r="M1366" t="s">
        <v>174</v>
      </c>
      <c r="N1366" t="s">
        <v>162</v>
      </c>
      <c r="O1366" t="s">
        <v>163</v>
      </c>
      <c r="P1366" t="s">
        <v>164</v>
      </c>
      <c r="Q1366">
        <v>2025</v>
      </c>
      <c r="R1366">
        <v>4</v>
      </c>
      <c r="S1366" t="b">
        <v>1</v>
      </c>
      <c r="T1366">
        <v>106301</v>
      </c>
    </row>
    <row r="1367" spans="1:20" x14ac:dyDescent="0.2">
      <c r="A1367">
        <v>32</v>
      </c>
      <c r="B1367" t="s">
        <v>151</v>
      </c>
      <c r="C1367" t="s">
        <v>152</v>
      </c>
      <c r="D1367" t="s">
        <v>153</v>
      </c>
      <c r="E1367" t="s">
        <v>154</v>
      </c>
      <c r="F1367" t="s">
        <v>155</v>
      </c>
      <c r="G1367" t="s">
        <v>156</v>
      </c>
      <c r="H1367" t="s">
        <v>183</v>
      </c>
      <c r="I1367" t="s">
        <v>169</v>
      </c>
      <c r="J1367" t="s">
        <v>182</v>
      </c>
      <c r="K1367" t="s">
        <v>160</v>
      </c>
      <c r="L1367">
        <v>1</v>
      </c>
      <c r="M1367" t="s">
        <v>174</v>
      </c>
      <c r="N1367" t="s">
        <v>162</v>
      </c>
      <c r="O1367" t="s">
        <v>163</v>
      </c>
      <c r="P1367" t="s">
        <v>164</v>
      </c>
      <c r="Q1367">
        <v>2025</v>
      </c>
      <c r="R1367">
        <v>4</v>
      </c>
      <c r="S1367" t="b">
        <v>1</v>
      </c>
      <c r="T1367">
        <v>236976</v>
      </c>
    </row>
    <row r="1368" spans="1:20" x14ac:dyDescent="0.2">
      <c r="A1368">
        <v>33</v>
      </c>
      <c r="B1368" t="s">
        <v>151</v>
      </c>
      <c r="C1368" t="s">
        <v>152</v>
      </c>
      <c r="D1368" t="s">
        <v>153</v>
      </c>
      <c r="E1368" t="s">
        <v>154</v>
      </c>
      <c r="F1368" t="s">
        <v>155</v>
      </c>
      <c r="G1368" t="s">
        <v>156</v>
      </c>
      <c r="H1368" t="s">
        <v>184</v>
      </c>
      <c r="I1368" t="s">
        <v>158</v>
      </c>
      <c r="J1368" t="s">
        <v>185</v>
      </c>
      <c r="K1368" t="s">
        <v>160</v>
      </c>
      <c r="L1368">
        <v>1</v>
      </c>
      <c r="M1368" t="s">
        <v>174</v>
      </c>
      <c r="N1368" t="s">
        <v>162</v>
      </c>
      <c r="O1368" t="s">
        <v>163</v>
      </c>
      <c r="P1368" t="s">
        <v>164</v>
      </c>
      <c r="Q1368">
        <v>2025</v>
      </c>
      <c r="R1368">
        <v>4</v>
      </c>
      <c r="S1368" t="b">
        <v>1</v>
      </c>
      <c r="T1368">
        <v>657861</v>
      </c>
    </row>
    <row r="1369" spans="1:20" x14ac:dyDescent="0.2">
      <c r="A1369">
        <v>34</v>
      </c>
      <c r="B1369" t="s">
        <v>151</v>
      </c>
      <c r="C1369" t="s">
        <v>152</v>
      </c>
      <c r="D1369" t="s">
        <v>153</v>
      </c>
      <c r="E1369" t="s">
        <v>154</v>
      </c>
      <c r="F1369" t="s">
        <v>155</v>
      </c>
      <c r="G1369" t="s">
        <v>156</v>
      </c>
      <c r="H1369" t="s">
        <v>184</v>
      </c>
      <c r="I1369" t="s">
        <v>165</v>
      </c>
      <c r="J1369" t="s">
        <v>185</v>
      </c>
      <c r="K1369" t="s">
        <v>160</v>
      </c>
      <c r="L1369">
        <v>1</v>
      </c>
      <c r="M1369" t="s">
        <v>174</v>
      </c>
      <c r="N1369" t="s">
        <v>162</v>
      </c>
      <c r="O1369" t="s">
        <v>163</v>
      </c>
      <c r="P1369" t="s">
        <v>164</v>
      </c>
      <c r="Q1369">
        <v>2025</v>
      </c>
      <c r="R1369">
        <v>4</v>
      </c>
      <c r="S1369" t="b">
        <v>1</v>
      </c>
      <c r="T1369">
        <v>2181057</v>
      </c>
    </row>
    <row r="1370" spans="1:20" x14ac:dyDescent="0.2">
      <c r="A1370">
        <v>35</v>
      </c>
      <c r="B1370" t="s">
        <v>151</v>
      </c>
      <c r="C1370" t="s">
        <v>152</v>
      </c>
      <c r="D1370" t="s">
        <v>153</v>
      </c>
      <c r="E1370" t="s">
        <v>154</v>
      </c>
      <c r="F1370" t="s">
        <v>155</v>
      </c>
      <c r="G1370" t="s">
        <v>156</v>
      </c>
      <c r="H1370" t="s">
        <v>184</v>
      </c>
      <c r="I1370" t="s">
        <v>166</v>
      </c>
      <c r="J1370" t="s">
        <v>185</v>
      </c>
      <c r="K1370" t="s">
        <v>160</v>
      </c>
      <c r="L1370">
        <v>1</v>
      </c>
      <c r="M1370" t="s">
        <v>174</v>
      </c>
      <c r="N1370" t="s">
        <v>162</v>
      </c>
      <c r="O1370" t="s">
        <v>163</v>
      </c>
      <c r="P1370" t="s">
        <v>164</v>
      </c>
      <c r="Q1370">
        <v>2025</v>
      </c>
      <c r="R1370">
        <v>4</v>
      </c>
      <c r="S1370" t="b">
        <v>1</v>
      </c>
      <c r="T1370">
        <v>2505776</v>
      </c>
    </row>
    <row r="1371" spans="1:20" x14ac:dyDescent="0.2">
      <c r="A1371">
        <v>36</v>
      </c>
      <c r="B1371" t="s">
        <v>151</v>
      </c>
      <c r="C1371" t="s">
        <v>152</v>
      </c>
      <c r="D1371" t="s">
        <v>153</v>
      </c>
      <c r="E1371" t="s">
        <v>154</v>
      </c>
      <c r="F1371" t="s">
        <v>155</v>
      </c>
      <c r="G1371" t="s">
        <v>156</v>
      </c>
      <c r="H1371" t="s">
        <v>184</v>
      </c>
      <c r="I1371" t="s">
        <v>167</v>
      </c>
      <c r="J1371" t="s">
        <v>185</v>
      </c>
      <c r="K1371" t="s">
        <v>160</v>
      </c>
      <c r="L1371">
        <v>1</v>
      </c>
      <c r="M1371" t="s">
        <v>174</v>
      </c>
      <c r="N1371" t="s">
        <v>162</v>
      </c>
      <c r="O1371" t="s">
        <v>163</v>
      </c>
      <c r="P1371" t="s">
        <v>164</v>
      </c>
      <c r="Q1371">
        <v>2025</v>
      </c>
      <c r="R1371">
        <v>4</v>
      </c>
      <c r="S1371" t="b">
        <v>1</v>
      </c>
      <c r="T1371">
        <v>2616477</v>
      </c>
    </row>
    <row r="1372" spans="1:20" x14ac:dyDescent="0.2">
      <c r="A1372">
        <v>37</v>
      </c>
      <c r="B1372" t="s">
        <v>151</v>
      </c>
      <c r="C1372" t="s">
        <v>152</v>
      </c>
      <c r="D1372" t="s">
        <v>153</v>
      </c>
      <c r="E1372" t="s">
        <v>154</v>
      </c>
      <c r="F1372" t="s">
        <v>155</v>
      </c>
      <c r="G1372" t="s">
        <v>156</v>
      </c>
      <c r="H1372" t="s">
        <v>184</v>
      </c>
      <c r="I1372" t="s">
        <v>168</v>
      </c>
      <c r="J1372" t="s">
        <v>185</v>
      </c>
      <c r="K1372" t="s">
        <v>160</v>
      </c>
      <c r="L1372">
        <v>1</v>
      </c>
      <c r="M1372" t="s">
        <v>174</v>
      </c>
      <c r="N1372" t="s">
        <v>162</v>
      </c>
      <c r="O1372" t="s">
        <v>163</v>
      </c>
      <c r="P1372" t="s">
        <v>164</v>
      </c>
      <c r="Q1372">
        <v>2025</v>
      </c>
      <c r="R1372">
        <v>4</v>
      </c>
      <c r="S1372" t="b">
        <v>1</v>
      </c>
      <c r="T1372">
        <v>1357593</v>
      </c>
    </row>
    <row r="1373" spans="1:20" x14ac:dyDescent="0.2">
      <c r="A1373">
        <v>38</v>
      </c>
      <c r="B1373" t="s">
        <v>151</v>
      </c>
      <c r="C1373" t="s">
        <v>152</v>
      </c>
      <c r="D1373" t="s">
        <v>153</v>
      </c>
      <c r="E1373" t="s">
        <v>154</v>
      </c>
      <c r="F1373" t="s">
        <v>155</v>
      </c>
      <c r="G1373" t="s">
        <v>156</v>
      </c>
      <c r="H1373" t="s">
        <v>186</v>
      </c>
      <c r="I1373" t="s">
        <v>169</v>
      </c>
      <c r="J1373" t="s">
        <v>185</v>
      </c>
      <c r="K1373" t="s">
        <v>160</v>
      </c>
      <c r="L1373">
        <v>1</v>
      </c>
      <c r="M1373" t="s">
        <v>174</v>
      </c>
      <c r="N1373" t="s">
        <v>162</v>
      </c>
      <c r="O1373" t="s">
        <v>163</v>
      </c>
      <c r="P1373" t="s">
        <v>164</v>
      </c>
      <c r="Q1373">
        <v>2025</v>
      </c>
      <c r="R1373">
        <v>4</v>
      </c>
      <c r="S1373" t="b">
        <v>1</v>
      </c>
      <c r="T1373">
        <v>1832259</v>
      </c>
    </row>
    <row r="1374" spans="1:20" x14ac:dyDescent="0.2">
      <c r="A1374">
        <v>39</v>
      </c>
      <c r="B1374" t="s">
        <v>151</v>
      </c>
      <c r="C1374" t="s">
        <v>152</v>
      </c>
      <c r="D1374" t="s">
        <v>153</v>
      </c>
      <c r="E1374" t="s">
        <v>154</v>
      </c>
      <c r="F1374" t="s">
        <v>155</v>
      </c>
      <c r="G1374" t="s">
        <v>156</v>
      </c>
      <c r="H1374" t="s">
        <v>187</v>
      </c>
      <c r="I1374" t="s">
        <v>158</v>
      </c>
      <c r="J1374" t="s">
        <v>188</v>
      </c>
      <c r="K1374" t="s">
        <v>160</v>
      </c>
      <c r="L1374">
        <v>1</v>
      </c>
      <c r="M1374" t="s">
        <v>189</v>
      </c>
      <c r="N1374" t="s">
        <v>162</v>
      </c>
      <c r="O1374" t="s">
        <v>163</v>
      </c>
      <c r="P1374" t="s">
        <v>164</v>
      </c>
      <c r="Q1374">
        <v>2025</v>
      </c>
      <c r="R1374">
        <v>4</v>
      </c>
      <c r="S1374" t="b">
        <v>1</v>
      </c>
      <c r="T1374">
        <v>53974882</v>
      </c>
    </row>
    <row r="1375" spans="1:20" x14ac:dyDescent="0.2">
      <c r="A1375">
        <v>40</v>
      </c>
      <c r="B1375" t="s">
        <v>151</v>
      </c>
      <c r="C1375" t="s">
        <v>152</v>
      </c>
      <c r="D1375" t="s">
        <v>153</v>
      </c>
      <c r="E1375" t="s">
        <v>154</v>
      </c>
      <c r="F1375" t="s">
        <v>155</v>
      </c>
      <c r="G1375" t="s">
        <v>156</v>
      </c>
      <c r="H1375" t="s">
        <v>187</v>
      </c>
      <c r="I1375" t="s">
        <v>165</v>
      </c>
      <c r="J1375" t="s">
        <v>188</v>
      </c>
      <c r="K1375" t="s">
        <v>160</v>
      </c>
      <c r="L1375">
        <v>1</v>
      </c>
      <c r="M1375" t="s">
        <v>189</v>
      </c>
      <c r="N1375" t="s">
        <v>162</v>
      </c>
      <c r="O1375" t="s">
        <v>163</v>
      </c>
      <c r="P1375" t="s">
        <v>164</v>
      </c>
      <c r="Q1375">
        <v>2025</v>
      </c>
      <c r="R1375">
        <v>4</v>
      </c>
      <c r="S1375" t="b">
        <v>1</v>
      </c>
      <c r="T1375">
        <v>96258490</v>
      </c>
    </row>
    <row r="1376" spans="1:20" x14ac:dyDescent="0.2">
      <c r="A1376">
        <v>41</v>
      </c>
      <c r="B1376" t="s">
        <v>151</v>
      </c>
      <c r="C1376" t="s">
        <v>152</v>
      </c>
      <c r="D1376" t="s">
        <v>153</v>
      </c>
      <c r="E1376" t="s">
        <v>154</v>
      </c>
      <c r="F1376" t="s">
        <v>155</v>
      </c>
      <c r="G1376" t="s">
        <v>156</v>
      </c>
      <c r="H1376" t="s">
        <v>187</v>
      </c>
      <c r="I1376" t="s">
        <v>166</v>
      </c>
      <c r="J1376" t="s">
        <v>188</v>
      </c>
      <c r="K1376" t="s">
        <v>160</v>
      </c>
      <c r="L1376">
        <v>1</v>
      </c>
      <c r="M1376" t="s">
        <v>189</v>
      </c>
      <c r="N1376" t="s">
        <v>162</v>
      </c>
      <c r="O1376" t="s">
        <v>163</v>
      </c>
      <c r="P1376" t="s">
        <v>164</v>
      </c>
      <c r="Q1376">
        <v>2025</v>
      </c>
      <c r="R1376">
        <v>4</v>
      </c>
      <c r="S1376" t="b">
        <v>1</v>
      </c>
      <c r="T1376">
        <v>88642035</v>
      </c>
    </row>
    <row r="1377" spans="1:20" x14ac:dyDescent="0.2">
      <c r="A1377">
        <v>42</v>
      </c>
      <c r="B1377" t="s">
        <v>151</v>
      </c>
      <c r="C1377" t="s">
        <v>152</v>
      </c>
      <c r="D1377" t="s">
        <v>153</v>
      </c>
      <c r="E1377" t="s">
        <v>154</v>
      </c>
      <c r="F1377" t="s">
        <v>155</v>
      </c>
      <c r="G1377" t="s">
        <v>156</v>
      </c>
      <c r="H1377" t="s">
        <v>187</v>
      </c>
      <c r="I1377" t="s">
        <v>167</v>
      </c>
      <c r="J1377" t="s">
        <v>188</v>
      </c>
      <c r="K1377" t="s">
        <v>160</v>
      </c>
      <c r="L1377">
        <v>1</v>
      </c>
      <c r="M1377" t="s">
        <v>189</v>
      </c>
      <c r="N1377" t="s">
        <v>162</v>
      </c>
      <c r="O1377" t="s">
        <v>163</v>
      </c>
      <c r="P1377" t="s">
        <v>164</v>
      </c>
      <c r="Q1377">
        <v>2025</v>
      </c>
      <c r="R1377">
        <v>4</v>
      </c>
      <c r="S1377" t="b">
        <v>1</v>
      </c>
      <c r="T1377">
        <v>75805397</v>
      </c>
    </row>
    <row r="1378" spans="1:20" x14ac:dyDescent="0.2">
      <c r="A1378">
        <v>43</v>
      </c>
      <c r="B1378" t="s">
        <v>151</v>
      </c>
      <c r="C1378" t="s">
        <v>152</v>
      </c>
      <c r="D1378" t="s">
        <v>153</v>
      </c>
      <c r="E1378" t="s">
        <v>154</v>
      </c>
      <c r="F1378" t="s">
        <v>155</v>
      </c>
      <c r="G1378" t="s">
        <v>156</v>
      </c>
      <c r="H1378" t="s">
        <v>187</v>
      </c>
      <c r="I1378" t="s">
        <v>168</v>
      </c>
      <c r="J1378" t="s">
        <v>188</v>
      </c>
      <c r="K1378" t="s">
        <v>160</v>
      </c>
      <c r="L1378">
        <v>1</v>
      </c>
      <c r="M1378" t="s">
        <v>189</v>
      </c>
      <c r="N1378" t="s">
        <v>162</v>
      </c>
      <c r="O1378" t="s">
        <v>163</v>
      </c>
      <c r="P1378" t="s">
        <v>164</v>
      </c>
      <c r="Q1378">
        <v>2025</v>
      </c>
      <c r="R1378">
        <v>4</v>
      </c>
      <c r="S1378" t="b">
        <v>1</v>
      </c>
      <c r="T1378">
        <v>39513440</v>
      </c>
    </row>
    <row r="1379" spans="1:20" x14ac:dyDescent="0.2">
      <c r="A1379">
        <v>44</v>
      </c>
      <c r="B1379" t="s">
        <v>151</v>
      </c>
      <c r="C1379" t="s">
        <v>152</v>
      </c>
      <c r="D1379" t="s">
        <v>153</v>
      </c>
      <c r="E1379" t="s">
        <v>154</v>
      </c>
      <c r="F1379" t="s">
        <v>155</v>
      </c>
      <c r="G1379" t="s">
        <v>156</v>
      </c>
      <c r="H1379" t="s">
        <v>190</v>
      </c>
      <c r="I1379" t="s">
        <v>169</v>
      </c>
      <c r="J1379" t="s">
        <v>188</v>
      </c>
      <c r="K1379" t="s">
        <v>160</v>
      </c>
      <c r="L1379">
        <v>1</v>
      </c>
      <c r="M1379" t="s">
        <v>189</v>
      </c>
      <c r="N1379" t="s">
        <v>162</v>
      </c>
      <c r="O1379" t="s">
        <v>163</v>
      </c>
      <c r="P1379" t="s">
        <v>164</v>
      </c>
      <c r="Q1379">
        <v>2025</v>
      </c>
      <c r="R1379">
        <v>4</v>
      </c>
      <c r="S1379" t="b">
        <v>1</v>
      </c>
      <c r="T1379">
        <v>64628782</v>
      </c>
    </row>
    <row r="1380" spans="1:20" x14ac:dyDescent="0.2">
      <c r="A1380">
        <v>45</v>
      </c>
      <c r="B1380" t="s">
        <v>151</v>
      </c>
      <c r="C1380" t="s">
        <v>152</v>
      </c>
      <c r="D1380" t="s">
        <v>153</v>
      </c>
      <c r="E1380" t="s">
        <v>154</v>
      </c>
      <c r="F1380" t="s">
        <v>155</v>
      </c>
      <c r="G1380" t="s">
        <v>156</v>
      </c>
      <c r="H1380" t="s">
        <v>191</v>
      </c>
      <c r="I1380" t="s">
        <v>158</v>
      </c>
      <c r="J1380" t="s">
        <v>192</v>
      </c>
      <c r="K1380" t="s">
        <v>160</v>
      </c>
      <c r="L1380">
        <v>1</v>
      </c>
      <c r="M1380" t="s">
        <v>189</v>
      </c>
      <c r="N1380" t="s">
        <v>162</v>
      </c>
      <c r="O1380" t="s">
        <v>163</v>
      </c>
      <c r="P1380" t="s">
        <v>164</v>
      </c>
      <c r="Q1380">
        <v>2025</v>
      </c>
      <c r="R1380">
        <v>4</v>
      </c>
      <c r="S1380" t="b">
        <v>1</v>
      </c>
      <c r="T1380">
        <v>83618</v>
      </c>
    </row>
    <row r="1381" spans="1:20" x14ac:dyDescent="0.2">
      <c r="A1381">
        <v>46</v>
      </c>
      <c r="B1381" t="s">
        <v>151</v>
      </c>
      <c r="C1381" t="s">
        <v>152</v>
      </c>
      <c r="D1381" t="s">
        <v>153</v>
      </c>
      <c r="E1381" t="s">
        <v>154</v>
      </c>
      <c r="F1381" t="s">
        <v>155</v>
      </c>
      <c r="G1381" t="s">
        <v>156</v>
      </c>
      <c r="H1381" t="s">
        <v>191</v>
      </c>
      <c r="I1381" t="s">
        <v>165</v>
      </c>
      <c r="J1381" t="s">
        <v>192</v>
      </c>
      <c r="K1381" t="s">
        <v>160</v>
      </c>
      <c r="L1381">
        <v>1</v>
      </c>
      <c r="M1381" t="s">
        <v>189</v>
      </c>
      <c r="N1381" t="s">
        <v>162</v>
      </c>
      <c r="O1381" t="s">
        <v>163</v>
      </c>
      <c r="P1381" t="s">
        <v>164</v>
      </c>
      <c r="Q1381">
        <v>2025</v>
      </c>
      <c r="R1381">
        <v>4</v>
      </c>
      <c r="S1381" t="b">
        <v>1</v>
      </c>
      <c r="T1381">
        <v>6559572</v>
      </c>
    </row>
    <row r="1382" spans="1:20" x14ac:dyDescent="0.2">
      <c r="A1382">
        <v>47</v>
      </c>
      <c r="B1382" t="s">
        <v>151</v>
      </c>
      <c r="C1382" t="s">
        <v>152</v>
      </c>
      <c r="D1382" t="s">
        <v>153</v>
      </c>
      <c r="E1382" t="s">
        <v>154</v>
      </c>
      <c r="F1382" t="s">
        <v>155</v>
      </c>
      <c r="G1382" t="s">
        <v>156</v>
      </c>
      <c r="H1382" t="s">
        <v>191</v>
      </c>
      <c r="I1382" t="s">
        <v>166</v>
      </c>
      <c r="J1382" t="s">
        <v>192</v>
      </c>
      <c r="K1382" t="s">
        <v>160</v>
      </c>
      <c r="L1382">
        <v>1</v>
      </c>
      <c r="M1382" t="s">
        <v>189</v>
      </c>
      <c r="N1382" t="s">
        <v>162</v>
      </c>
      <c r="O1382" t="s">
        <v>163</v>
      </c>
      <c r="P1382" t="s">
        <v>164</v>
      </c>
      <c r="Q1382">
        <v>2025</v>
      </c>
      <c r="R1382">
        <v>4</v>
      </c>
      <c r="S1382" t="b">
        <v>1</v>
      </c>
      <c r="T1382">
        <v>27538295</v>
      </c>
    </row>
    <row r="1383" spans="1:20" x14ac:dyDescent="0.2">
      <c r="A1383">
        <v>48</v>
      </c>
      <c r="B1383" t="s">
        <v>151</v>
      </c>
      <c r="C1383" t="s">
        <v>152</v>
      </c>
      <c r="D1383" t="s">
        <v>153</v>
      </c>
      <c r="E1383" t="s">
        <v>154</v>
      </c>
      <c r="F1383" t="s">
        <v>155</v>
      </c>
      <c r="G1383" t="s">
        <v>156</v>
      </c>
      <c r="H1383" t="s">
        <v>191</v>
      </c>
      <c r="I1383" t="s">
        <v>167</v>
      </c>
      <c r="J1383" t="s">
        <v>192</v>
      </c>
      <c r="K1383" t="s">
        <v>160</v>
      </c>
      <c r="L1383">
        <v>1</v>
      </c>
      <c r="M1383" t="s">
        <v>189</v>
      </c>
      <c r="N1383" t="s">
        <v>162</v>
      </c>
      <c r="O1383" t="s">
        <v>163</v>
      </c>
      <c r="P1383" t="s">
        <v>164</v>
      </c>
      <c r="Q1383">
        <v>2025</v>
      </c>
      <c r="R1383">
        <v>4</v>
      </c>
      <c r="S1383" t="b">
        <v>1</v>
      </c>
      <c r="T1383">
        <v>16332687</v>
      </c>
    </row>
    <row r="1384" spans="1:20" x14ac:dyDescent="0.2">
      <c r="A1384">
        <v>49</v>
      </c>
      <c r="B1384" t="s">
        <v>151</v>
      </c>
      <c r="C1384" t="s">
        <v>152</v>
      </c>
      <c r="D1384" t="s">
        <v>153</v>
      </c>
      <c r="E1384" t="s">
        <v>154</v>
      </c>
      <c r="F1384" t="s">
        <v>155</v>
      </c>
      <c r="G1384" t="s">
        <v>156</v>
      </c>
      <c r="H1384" t="s">
        <v>191</v>
      </c>
      <c r="I1384" t="s">
        <v>168</v>
      </c>
      <c r="J1384" t="s">
        <v>192</v>
      </c>
      <c r="K1384" t="s">
        <v>160</v>
      </c>
      <c r="L1384">
        <v>1</v>
      </c>
      <c r="M1384" t="s">
        <v>189</v>
      </c>
      <c r="N1384" t="s">
        <v>162</v>
      </c>
      <c r="O1384" t="s">
        <v>163</v>
      </c>
      <c r="P1384" t="s">
        <v>164</v>
      </c>
      <c r="Q1384">
        <v>2025</v>
      </c>
      <c r="R1384">
        <v>4</v>
      </c>
      <c r="S1384" t="b">
        <v>1</v>
      </c>
      <c r="T1384">
        <v>5866784</v>
      </c>
    </row>
    <row r="1385" spans="1:20" x14ac:dyDescent="0.2">
      <c r="A1385">
        <v>50</v>
      </c>
      <c r="B1385" t="s">
        <v>151</v>
      </c>
      <c r="C1385" t="s">
        <v>152</v>
      </c>
      <c r="D1385" t="s">
        <v>153</v>
      </c>
      <c r="E1385" t="s">
        <v>154</v>
      </c>
      <c r="F1385" t="s">
        <v>155</v>
      </c>
      <c r="G1385" t="s">
        <v>156</v>
      </c>
      <c r="H1385" t="s">
        <v>193</v>
      </c>
      <c r="I1385" t="s">
        <v>169</v>
      </c>
      <c r="J1385" t="s">
        <v>192</v>
      </c>
      <c r="K1385" t="s">
        <v>160</v>
      </c>
      <c r="L1385">
        <v>1</v>
      </c>
      <c r="M1385" t="s">
        <v>189</v>
      </c>
      <c r="N1385" t="s">
        <v>162</v>
      </c>
      <c r="O1385" t="s">
        <v>163</v>
      </c>
      <c r="P1385" t="s">
        <v>164</v>
      </c>
      <c r="Q1385">
        <v>2025</v>
      </c>
      <c r="R1385">
        <v>4</v>
      </c>
      <c r="S1385" t="b">
        <v>1</v>
      </c>
      <c r="T1385">
        <v>18592640</v>
      </c>
    </row>
    <row r="1386" spans="1:20" x14ac:dyDescent="0.2">
      <c r="A1386">
        <v>51</v>
      </c>
      <c r="B1386" t="s">
        <v>151</v>
      </c>
      <c r="C1386" t="s">
        <v>152</v>
      </c>
      <c r="D1386" t="s">
        <v>153</v>
      </c>
      <c r="E1386" t="s">
        <v>154</v>
      </c>
      <c r="F1386" t="s">
        <v>155</v>
      </c>
      <c r="G1386" t="s">
        <v>156</v>
      </c>
      <c r="H1386" t="s">
        <v>194</v>
      </c>
      <c r="I1386" t="s">
        <v>158</v>
      </c>
      <c r="J1386" t="s">
        <v>195</v>
      </c>
      <c r="K1386" t="s">
        <v>160</v>
      </c>
      <c r="L1386">
        <v>1</v>
      </c>
      <c r="M1386" t="s">
        <v>189</v>
      </c>
      <c r="N1386" t="s">
        <v>162</v>
      </c>
      <c r="O1386" t="s">
        <v>163</v>
      </c>
      <c r="P1386" t="s">
        <v>164</v>
      </c>
      <c r="Q1386">
        <v>2025</v>
      </c>
      <c r="R1386">
        <v>4</v>
      </c>
      <c r="S1386" t="b">
        <v>1</v>
      </c>
      <c r="T1386">
        <v>64986369</v>
      </c>
    </row>
    <row r="1387" spans="1:20" x14ac:dyDescent="0.2">
      <c r="A1387">
        <v>52</v>
      </c>
      <c r="B1387" t="s">
        <v>151</v>
      </c>
      <c r="C1387" t="s">
        <v>152</v>
      </c>
      <c r="D1387" t="s">
        <v>153</v>
      </c>
      <c r="E1387" t="s">
        <v>154</v>
      </c>
      <c r="F1387" t="s">
        <v>155</v>
      </c>
      <c r="G1387" t="s">
        <v>156</v>
      </c>
      <c r="H1387" t="s">
        <v>194</v>
      </c>
      <c r="I1387" t="s">
        <v>165</v>
      </c>
      <c r="J1387" t="s">
        <v>195</v>
      </c>
      <c r="K1387" t="s">
        <v>160</v>
      </c>
      <c r="L1387">
        <v>1</v>
      </c>
      <c r="M1387" t="s">
        <v>189</v>
      </c>
      <c r="N1387" t="s">
        <v>162</v>
      </c>
      <c r="O1387" t="s">
        <v>163</v>
      </c>
      <c r="P1387" t="s">
        <v>164</v>
      </c>
      <c r="Q1387">
        <v>2025</v>
      </c>
      <c r="R1387">
        <v>4</v>
      </c>
      <c r="S1387" t="b">
        <v>1</v>
      </c>
      <c r="T1387">
        <v>48903159</v>
      </c>
    </row>
    <row r="1388" spans="1:20" x14ac:dyDescent="0.2">
      <c r="A1388">
        <v>53</v>
      </c>
      <c r="B1388" t="s">
        <v>151</v>
      </c>
      <c r="C1388" t="s">
        <v>152</v>
      </c>
      <c r="D1388" t="s">
        <v>153</v>
      </c>
      <c r="E1388" t="s">
        <v>154</v>
      </c>
      <c r="F1388" t="s">
        <v>155</v>
      </c>
      <c r="G1388" t="s">
        <v>156</v>
      </c>
      <c r="H1388" t="s">
        <v>194</v>
      </c>
      <c r="I1388" t="s">
        <v>166</v>
      </c>
      <c r="J1388" t="s">
        <v>195</v>
      </c>
      <c r="K1388" t="s">
        <v>160</v>
      </c>
      <c r="L1388">
        <v>1</v>
      </c>
      <c r="M1388" t="s">
        <v>189</v>
      </c>
      <c r="N1388" t="s">
        <v>162</v>
      </c>
      <c r="O1388" t="s">
        <v>163</v>
      </c>
      <c r="P1388" t="s">
        <v>164</v>
      </c>
      <c r="Q1388">
        <v>2025</v>
      </c>
      <c r="R1388">
        <v>4</v>
      </c>
      <c r="S1388" t="b">
        <v>1</v>
      </c>
      <c r="T1388">
        <v>15654706</v>
      </c>
    </row>
    <row r="1389" spans="1:20" x14ac:dyDescent="0.2">
      <c r="A1389">
        <v>54</v>
      </c>
      <c r="B1389" t="s">
        <v>151</v>
      </c>
      <c r="C1389" t="s">
        <v>152</v>
      </c>
      <c r="D1389" t="s">
        <v>153</v>
      </c>
      <c r="E1389" t="s">
        <v>154</v>
      </c>
      <c r="F1389" t="s">
        <v>155</v>
      </c>
      <c r="G1389" t="s">
        <v>156</v>
      </c>
      <c r="H1389" t="s">
        <v>194</v>
      </c>
      <c r="I1389" t="s">
        <v>167</v>
      </c>
      <c r="J1389" t="s">
        <v>195</v>
      </c>
      <c r="K1389" t="s">
        <v>160</v>
      </c>
      <c r="L1389">
        <v>1</v>
      </c>
      <c r="M1389" t="s">
        <v>189</v>
      </c>
      <c r="N1389" t="s">
        <v>162</v>
      </c>
      <c r="O1389" t="s">
        <v>163</v>
      </c>
      <c r="P1389" t="s">
        <v>164</v>
      </c>
      <c r="Q1389">
        <v>2025</v>
      </c>
      <c r="R1389">
        <v>4</v>
      </c>
      <c r="S1389" t="b">
        <v>1</v>
      </c>
      <c r="T1389">
        <v>9585597</v>
      </c>
    </row>
    <row r="1390" spans="1:20" x14ac:dyDescent="0.2">
      <c r="A1390">
        <v>55</v>
      </c>
      <c r="B1390" t="s">
        <v>151</v>
      </c>
      <c r="C1390" t="s">
        <v>152</v>
      </c>
      <c r="D1390" t="s">
        <v>153</v>
      </c>
      <c r="E1390" t="s">
        <v>154</v>
      </c>
      <c r="F1390" t="s">
        <v>155</v>
      </c>
      <c r="G1390" t="s">
        <v>156</v>
      </c>
      <c r="H1390" t="s">
        <v>194</v>
      </c>
      <c r="I1390" t="s">
        <v>168</v>
      </c>
      <c r="J1390" t="s">
        <v>195</v>
      </c>
      <c r="K1390" t="s">
        <v>160</v>
      </c>
      <c r="L1390">
        <v>1</v>
      </c>
      <c r="M1390" t="s">
        <v>189</v>
      </c>
      <c r="N1390" t="s">
        <v>162</v>
      </c>
      <c r="O1390" t="s">
        <v>163</v>
      </c>
      <c r="P1390" t="s">
        <v>164</v>
      </c>
      <c r="Q1390">
        <v>2025</v>
      </c>
      <c r="R1390">
        <v>4</v>
      </c>
      <c r="S1390" t="b">
        <v>1</v>
      </c>
      <c r="T1390">
        <v>7966231</v>
      </c>
    </row>
    <row r="1391" spans="1:20" x14ac:dyDescent="0.2">
      <c r="A1391">
        <v>56</v>
      </c>
      <c r="B1391" t="s">
        <v>151</v>
      </c>
      <c r="C1391" t="s">
        <v>152</v>
      </c>
      <c r="D1391" t="s">
        <v>153</v>
      </c>
      <c r="E1391" t="s">
        <v>154</v>
      </c>
      <c r="F1391" t="s">
        <v>155</v>
      </c>
      <c r="G1391" t="s">
        <v>156</v>
      </c>
      <c r="H1391" t="s">
        <v>196</v>
      </c>
      <c r="I1391" t="s">
        <v>169</v>
      </c>
      <c r="J1391" t="s">
        <v>195</v>
      </c>
      <c r="K1391" t="s">
        <v>160</v>
      </c>
      <c r="L1391">
        <v>1</v>
      </c>
      <c r="M1391" t="s">
        <v>189</v>
      </c>
      <c r="N1391" t="s">
        <v>162</v>
      </c>
      <c r="O1391" t="s">
        <v>163</v>
      </c>
      <c r="P1391" t="s">
        <v>164</v>
      </c>
      <c r="Q1391">
        <v>2025</v>
      </c>
      <c r="R1391">
        <v>4</v>
      </c>
      <c r="S1391" t="b">
        <v>1</v>
      </c>
      <c r="T1391">
        <v>20823209</v>
      </c>
    </row>
    <row r="1392" spans="1:20" x14ac:dyDescent="0.2">
      <c r="A1392">
        <v>57</v>
      </c>
      <c r="B1392" t="s">
        <v>151</v>
      </c>
      <c r="C1392" t="s">
        <v>152</v>
      </c>
      <c r="D1392" t="s">
        <v>153</v>
      </c>
      <c r="E1392" t="s">
        <v>154</v>
      </c>
      <c r="F1392" t="s">
        <v>155</v>
      </c>
      <c r="G1392" t="s">
        <v>156</v>
      </c>
      <c r="H1392" t="s">
        <v>197</v>
      </c>
      <c r="I1392" t="s">
        <v>158</v>
      </c>
      <c r="J1392" t="s">
        <v>198</v>
      </c>
      <c r="K1392" t="s">
        <v>160</v>
      </c>
      <c r="L1392">
        <v>1</v>
      </c>
      <c r="M1392" t="s">
        <v>189</v>
      </c>
      <c r="N1392" t="s">
        <v>162</v>
      </c>
      <c r="O1392" t="s">
        <v>163</v>
      </c>
      <c r="P1392" t="s">
        <v>164</v>
      </c>
      <c r="Q1392">
        <v>2025</v>
      </c>
      <c r="R1392">
        <v>4</v>
      </c>
      <c r="S1392" t="b">
        <v>1</v>
      </c>
      <c r="T1392">
        <v>119044869</v>
      </c>
    </row>
    <row r="1393" spans="1:20" x14ac:dyDescent="0.2">
      <c r="A1393">
        <v>58</v>
      </c>
      <c r="B1393" t="s">
        <v>151</v>
      </c>
      <c r="C1393" t="s">
        <v>152</v>
      </c>
      <c r="D1393" t="s">
        <v>153</v>
      </c>
      <c r="E1393" t="s">
        <v>154</v>
      </c>
      <c r="F1393" t="s">
        <v>155</v>
      </c>
      <c r="G1393" t="s">
        <v>156</v>
      </c>
      <c r="H1393" t="s">
        <v>197</v>
      </c>
      <c r="I1393" t="s">
        <v>165</v>
      </c>
      <c r="J1393" t="s">
        <v>198</v>
      </c>
      <c r="K1393" t="s">
        <v>160</v>
      </c>
      <c r="L1393">
        <v>1</v>
      </c>
      <c r="M1393" t="s">
        <v>189</v>
      </c>
      <c r="N1393" t="s">
        <v>162</v>
      </c>
      <c r="O1393" t="s">
        <v>163</v>
      </c>
      <c r="P1393" t="s">
        <v>164</v>
      </c>
      <c r="Q1393">
        <v>2025</v>
      </c>
      <c r="R1393">
        <v>4</v>
      </c>
      <c r="S1393" t="b">
        <v>1</v>
      </c>
      <c r="T1393">
        <v>151721221</v>
      </c>
    </row>
    <row r="1394" spans="1:20" x14ac:dyDescent="0.2">
      <c r="A1394">
        <v>59</v>
      </c>
      <c r="B1394" t="s">
        <v>151</v>
      </c>
      <c r="C1394" t="s">
        <v>152</v>
      </c>
      <c r="D1394" t="s">
        <v>153</v>
      </c>
      <c r="E1394" t="s">
        <v>154</v>
      </c>
      <c r="F1394" t="s">
        <v>155</v>
      </c>
      <c r="G1394" t="s">
        <v>156</v>
      </c>
      <c r="H1394" t="s">
        <v>197</v>
      </c>
      <c r="I1394" t="s">
        <v>166</v>
      </c>
      <c r="J1394" t="s">
        <v>198</v>
      </c>
      <c r="K1394" t="s">
        <v>160</v>
      </c>
      <c r="L1394">
        <v>1</v>
      </c>
      <c r="M1394" t="s">
        <v>189</v>
      </c>
      <c r="N1394" t="s">
        <v>162</v>
      </c>
      <c r="O1394" t="s">
        <v>163</v>
      </c>
      <c r="P1394" t="s">
        <v>164</v>
      </c>
      <c r="Q1394">
        <v>2025</v>
      </c>
      <c r="R1394">
        <v>4</v>
      </c>
      <c r="S1394" t="b">
        <v>1</v>
      </c>
      <c r="T1394">
        <v>131835036</v>
      </c>
    </row>
    <row r="1395" spans="1:20" x14ac:dyDescent="0.2">
      <c r="A1395">
        <v>60</v>
      </c>
      <c r="B1395" t="s">
        <v>151</v>
      </c>
      <c r="C1395" t="s">
        <v>152</v>
      </c>
      <c r="D1395" t="s">
        <v>153</v>
      </c>
      <c r="E1395" t="s">
        <v>154</v>
      </c>
      <c r="F1395" t="s">
        <v>155</v>
      </c>
      <c r="G1395" t="s">
        <v>156</v>
      </c>
      <c r="H1395" t="s">
        <v>197</v>
      </c>
      <c r="I1395" t="s">
        <v>167</v>
      </c>
      <c r="J1395" t="s">
        <v>198</v>
      </c>
      <c r="K1395" t="s">
        <v>160</v>
      </c>
      <c r="L1395">
        <v>1</v>
      </c>
      <c r="M1395" t="s">
        <v>189</v>
      </c>
      <c r="N1395" t="s">
        <v>162</v>
      </c>
      <c r="O1395" t="s">
        <v>163</v>
      </c>
      <c r="P1395" t="s">
        <v>164</v>
      </c>
      <c r="Q1395">
        <v>2025</v>
      </c>
      <c r="R1395">
        <v>4</v>
      </c>
      <c r="S1395" t="b">
        <v>1</v>
      </c>
      <c r="T1395">
        <v>101723681</v>
      </c>
    </row>
    <row r="1396" spans="1:20" x14ac:dyDescent="0.2">
      <c r="A1396">
        <v>61</v>
      </c>
      <c r="B1396" t="s">
        <v>151</v>
      </c>
      <c r="C1396" t="s">
        <v>152</v>
      </c>
      <c r="D1396" t="s">
        <v>153</v>
      </c>
      <c r="E1396" t="s">
        <v>154</v>
      </c>
      <c r="F1396" t="s">
        <v>155</v>
      </c>
      <c r="G1396" t="s">
        <v>156</v>
      </c>
      <c r="H1396" t="s">
        <v>197</v>
      </c>
      <c r="I1396" t="s">
        <v>168</v>
      </c>
      <c r="J1396" t="s">
        <v>198</v>
      </c>
      <c r="K1396" t="s">
        <v>160</v>
      </c>
      <c r="L1396">
        <v>1</v>
      </c>
      <c r="M1396" t="s">
        <v>189</v>
      </c>
      <c r="N1396" t="s">
        <v>162</v>
      </c>
      <c r="O1396" t="s">
        <v>163</v>
      </c>
      <c r="P1396" t="s">
        <v>164</v>
      </c>
      <c r="Q1396">
        <v>2025</v>
      </c>
      <c r="R1396">
        <v>4</v>
      </c>
      <c r="S1396" t="b">
        <v>1</v>
      </c>
      <c r="T1396">
        <v>53346456</v>
      </c>
    </row>
    <row r="1397" spans="1:20" x14ac:dyDescent="0.2">
      <c r="A1397">
        <v>62</v>
      </c>
      <c r="B1397" t="s">
        <v>151</v>
      </c>
      <c r="C1397" t="s">
        <v>152</v>
      </c>
      <c r="D1397" t="s">
        <v>153</v>
      </c>
      <c r="E1397" t="s">
        <v>154</v>
      </c>
      <c r="F1397" t="s">
        <v>155</v>
      </c>
      <c r="G1397" t="s">
        <v>156</v>
      </c>
      <c r="H1397" t="s">
        <v>197</v>
      </c>
      <c r="I1397" t="s">
        <v>169</v>
      </c>
      <c r="J1397" t="s">
        <v>198</v>
      </c>
      <c r="K1397" t="s">
        <v>160</v>
      </c>
      <c r="L1397">
        <v>1</v>
      </c>
      <c r="M1397" t="s">
        <v>189</v>
      </c>
      <c r="N1397" t="s">
        <v>162</v>
      </c>
      <c r="O1397" t="s">
        <v>163</v>
      </c>
      <c r="P1397" t="s">
        <v>164</v>
      </c>
      <c r="Q1397">
        <v>2025</v>
      </c>
      <c r="R1397">
        <v>4</v>
      </c>
      <c r="S1397" t="b">
        <v>1</v>
      </c>
      <c r="T1397">
        <v>104044631</v>
      </c>
    </row>
    <row r="1398" spans="1:20" x14ac:dyDescent="0.2">
      <c r="A1398">
        <v>1</v>
      </c>
      <c r="B1398" t="s">
        <v>151</v>
      </c>
      <c r="C1398" t="s">
        <v>152</v>
      </c>
      <c r="D1398" t="s">
        <v>153</v>
      </c>
      <c r="E1398" t="s">
        <v>154</v>
      </c>
      <c r="F1398" t="s">
        <v>155</v>
      </c>
      <c r="G1398" t="s">
        <v>156</v>
      </c>
      <c r="H1398" t="s">
        <v>157</v>
      </c>
      <c r="I1398" t="s">
        <v>158</v>
      </c>
      <c r="J1398" t="s">
        <v>159</v>
      </c>
      <c r="K1398" t="s">
        <v>160</v>
      </c>
      <c r="L1398">
        <v>1</v>
      </c>
      <c r="M1398" t="s">
        <v>161</v>
      </c>
      <c r="N1398" t="s">
        <v>162</v>
      </c>
      <c r="O1398" t="s">
        <v>199</v>
      </c>
      <c r="P1398" t="s">
        <v>200</v>
      </c>
      <c r="Q1398">
        <v>2025</v>
      </c>
      <c r="R1398">
        <v>4</v>
      </c>
      <c r="S1398" t="b">
        <v>0</v>
      </c>
      <c r="T1398">
        <v>1433</v>
      </c>
    </row>
    <row r="1399" spans="1:20" x14ac:dyDescent="0.2">
      <c r="A1399">
        <v>2</v>
      </c>
      <c r="B1399" t="s">
        <v>151</v>
      </c>
      <c r="C1399" t="s">
        <v>152</v>
      </c>
      <c r="D1399" t="s">
        <v>153</v>
      </c>
      <c r="E1399" t="s">
        <v>154</v>
      </c>
      <c r="F1399" t="s">
        <v>155</v>
      </c>
      <c r="G1399" t="s">
        <v>156</v>
      </c>
      <c r="H1399" t="s">
        <v>157</v>
      </c>
      <c r="I1399" t="s">
        <v>165</v>
      </c>
      <c r="J1399" t="s">
        <v>159</v>
      </c>
      <c r="K1399" t="s">
        <v>160</v>
      </c>
      <c r="L1399">
        <v>1</v>
      </c>
      <c r="M1399" t="s">
        <v>161</v>
      </c>
      <c r="N1399" t="s">
        <v>162</v>
      </c>
      <c r="O1399" t="s">
        <v>199</v>
      </c>
      <c r="P1399" t="s">
        <v>200</v>
      </c>
      <c r="Q1399">
        <v>2025</v>
      </c>
      <c r="R1399">
        <v>4</v>
      </c>
      <c r="S1399" t="b">
        <v>0</v>
      </c>
      <c r="T1399">
        <v>2954</v>
      </c>
    </row>
    <row r="1400" spans="1:20" x14ac:dyDescent="0.2">
      <c r="A1400">
        <v>3</v>
      </c>
      <c r="B1400" t="s">
        <v>151</v>
      </c>
      <c r="C1400" t="s">
        <v>152</v>
      </c>
      <c r="D1400" t="s">
        <v>153</v>
      </c>
      <c r="E1400" t="s">
        <v>154</v>
      </c>
      <c r="F1400" t="s">
        <v>155</v>
      </c>
      <c r="G1400" t="s">
        <v>156</v>
      </c>
      <c r="H1400" t="s">
        <v>157</v>
      </c>
      <c r="I1400" t="s">
        <v>166</v>
      </c>
      <c r="J1400" t="s">
        <v>159</v>
      </c>
      <c r="K1400" t="s">
        <v>160</v>
      </c>
      <c r="L1400">
        <v>1</v>
      </c>
      <c r="M1400" t="s">
        <v>161</v>
      </c>
      <c r="N1400" t="s">
        <v>162</v>
      </c>
      <c r="O1400" t="s">
        <v>199</v>
      </c>
      <c r="P1400" t="s">
        <v>200</v>
      </c>
      <c r="Q1400">
        <v>2025</v>
      </c>
      <c r="R1400">
        <v>4</v>
      </c>
      <c r="S1400" t="b">
        <v>0</v>
      </c>
      <c r="T1400">
        <v>8252</v>
      </c>
    </row>
    <row r="1401" spans="1:20" x14ac:dyDescent="0.2">
      <c r="A1401">
        <v>4</v>
      </c>
      <c r="B1401" t="s">
        <v>151</v>
      </c>
      <c r="C1401" t="s">
        <v>152</v>
      </c>
      <c r="D1401" t="s">
        <v>153</v>
      </c>
      <c r="E1401" t="s">
        <v>154</v>
      </c>
      <c r="F1401" t="s">
        <v>155</v>
      </c>
      <c r="G1401" t="s">
        <v>156</v>
      </c>
      <c r="H1401" t="s">
        <v>157</v>
      </c>
      <c r="I1401" t="s">
        <v>167</v>
      </c>
      <c r="J1401" t="s">
        <v>159</v>
      </c>
      <c r="K1401" t="s">
        <v>160</v>
      </c>
      <c r="L1401">
        <v>1</v>
      </c>
      <c r="M1401" t="s">
        <v>161</v>
      </c>
      <c r="N1401" t="s">
        <v>162</v>
      </c>
      <c r="O1401" t="s">
        <v>199</v>
      </c>
      <c r="P1401" t="s">
        <v>200</v>
      </c>
      <c r="Q1401">
        <v>2025</v>
      </c>
      <c r="R1401">
        <v>4</v>
      </c>
      <c r="S1401" t="b">
        <v>0</v>
      </c>
      <c r="T1401">
        <v>5593</v>
      </c>
    </row>
    <row r="1402" spans="1:20" x14ac:dyDescent="0.2">
      <c r="A1402">
        <v>5</v>
      </c>
      <c r="B1402" t="s">
        <v>151</v>
      </c>
      <c r="C1402" t="s">
        <v>152</v>
      </c>
      <c r="D1402" t="s">
        <v>153</v>
      </c>
      <c r="E1402" t="s">
        <v>154</v>
      </c>
      <c r="F1402" t="s">
        <v>155</v>
      </c>
      <c r="G1402" t="s">
        <v>156</v>
      </c>
      <c r="H1402" t="s">
        <v>157</v>
      </c>
      <c r="I1402" t="s">
        <v>168</v>
      </c>
      <c r="J1402" t="s">
        <v>159</v>
      </c>
      <c r="K1402" t="s">
        <v>160</v>
      </c>
      <c r="L1402">
        <v>1</v>
      </c>
      <c r="M1402" t="s">
        <v>161</v>
      </c>
      <c r="N1402" t="s">
        <v>162</v>
      </c>
      <c r="O1402" t="s">
        <v>199</v>
      </c>
      <c r="P1402" t="s">
        <v>200</v>
      </c>
      <c r="Q1402">
        <v>2025</v>
      </c>
      <c r="R1402">
        <v>4</v>
      </c>
      <c r="S1402" t="b">
        <v>0</v>
      </c>
      <c r="T1402">
        <v>2023</v>
      </c>
    </row>
    <row r="1403" spans="1:20" x14ac:dyDescent="0.2">
      <c r="A1403">
        <v>6</v>
      </c>
      <c r="B1403" t="s">
        <v>151</v>
      </c>
      <c r="C1403" t="s">
        <v>152</v>
      </c>
      <c r="D1403" t="s">
        <v>153</v>
      </c>
      <c r="E1403" t="s">
        <v>154</v>
      </c>
      <c r="F1403" t="s">
        <v>155</v>
      </c>
      <c r="G1403" t="s">
        <v>156</v>
      </c>
      <c r="H1403" t="s">
        <v>157</v>
      </c>
      <c r="I1403" t="s">
        <v>169</v>
      </c>
      <c r="J1403" t="s">
        <v>159</v>
      </c>
      <c r="K1403" t="s">
        <v>160</v>
      </c>
      <c r="L1403">
        <v>1</v>
      </c>
      <c r="M1403" t="s">
        <v>161</v>
      </c>
      <c r="N1403" t="s">
        <v>162</v>
      </c>
      <c r="O1403" t="s">
        <v>199</v>
      </c>
      <c r="P1403" t="s">
        <v>200</v>
      </c>
      <c r="Q1403">
        <v>2025</v>
      </c>
      <c r="R1403">
        <v>4</v>
      </c>
      <c r="S1403" t="b">
        <v>0</v>
      </c>
      <c r="T1403">
        <v>14835</v>
      </c>
    </row>
    <row r="1404" spans="1:20" x14ac:dyDescent="0.2">
      <c r="A1404">
        <v>7</v>
      </c>
      <c r="B1404" t="s">
        <v>151</v>
      </c>
      <c r="C1404" t="s">
        <v>152</v>
      </c>
      <c r="D1404" t="s">
        <v>153</v>
      </c>
      <c r="E1404" t="s">
        <v>154</v>
      </c>
      <c r="F1404" t="s">
        <v>155</v>
      </c>
      <c r="G1404" t="s">
        <v>156</v>
      </c>
      <c r="H1404" t="s">
        <v>170</v>
      </c>
      <c r="I1404" t="s">
        <v>158</v>
      </c>
      <c r="J1404" t="s">
        <v>171</v>
      </c>
      <c r="K1404" t="s">
        <v>160</v>
      </c>
      <c r="L1404">
        <v>1</v>
      </c>
      <c r="M1404" t="s">
        <v>161</v>
      </c>
      <c r="N1404" t="s">
        <v>162</v>
      </c>
      <c r="O1404" t="s">
        <v>199</v>
      </c>
      <c r="P1404" t="s">
        <v>200</v>
      </c>
      <c r="Q1404">
        <v>2025</v>
      </c>
      <c r="R1404">
        <v>4</v>
      </c>
      <c r="S1404" t="b">
        <v>0</v>
      </c>
      <c r="T1404">
        <v>1437</v>
      </c>
    </row>
    <row r="1405" spans="1:20" x14ac:dyDescent="0.2">
      <c r="A1405">
        <v>8</v>
      </c>
      <c r="B1405" t="s">
        <v>151</v>
      </c>
      <c r="C1405" t="s">
        <v>152</v>
      </c>
      <c r="D1405" t="s">
        <v>153</v>
      </c>
      <c r="E1405" t="s">
        <v>154</v>
      </c>
      <c r="F1405" t="s">
        <v>155</v>
      </c>
      <c r="G1405" t="s">
        <v>156</v>
      </c>
      <c r="H1405" t="s">
        <v>170</v>
      </c>
      <c r="I1405" t="s">
        <v>165</v>
      </c>
      <c r="J1405" t="s">
        <v>171</v>
      </c>
      <c r="K1405" t="s">
        <v>160</v>
      </c>
      <c r="L1405">
        <v>1</v>
      </c>
      <c r="M1405" t="s">
        <v>161</v>
      </c>
      <c r="N1405" t="s">
        <v>162</v>
      </c>
      <c r="O1405" t="s">
        <v>199</v>
      </c>
      <c r="P1405" t="s">
        <v>200</v>
      </c>
      <c r="Q1405">
        <v>2025</v>
      </c>
      <c r="R1405">
        <v>4</v>
      </c>
      <c r="S1405" t="b">
        <v>0</v>
      </c>
      <c r="T1405">
        <v>2979</v>
      </c>
    </row>
    <row r="1406" spans="1:20" x14ac:dyDescent="0.2">
      <c r="A1406">
        <v>9</v>
      </c>
      <c r="B1406" t="s">
        <v>151</v>
      </c>
      <c r="C1406" t="s">
        <v>152</v>
      </c>
      <c r="D1406" t="s">
        <v>153</v>
      </c>
      <c r="E1406" t="s">
        <v>154</v>
      </c>
      <c r="F1406" t="s">
        <v>155</v>
      </c>
      <c r="G1406" t="s">
        <v>156</v>
      </c>
      <c r="H1406" t="s">
        <v>170</v>
      </c>
      <c r="I1406" t="s">
        <v>166</v>
      </c>
      <c r="J1406" t="s">
        <v>171</v>
      </c>
      <c r="K1406" t="s">
        <v>160</v>
      </c>
      <c r="L1406">
        <v>1</v>
      </c>
      <c r="M1406" t="s">
        <v>161</v>
      </c>
      <c r="N1406" t="s">
        <v>162</v>
      </c>
      <c r="O1406" t="s">
        <v>199</v>
      </c>
      <c r="P1406" t="s">
        <v>200</v>
      </c>
      <c r="Q1406">
        <v>2025</v>
      </c>
      <c r="R1406">
        <v>4</v>
      </c>
      <c r="S1406" t="b">
        <v>0</v>
      </c>
      <c r="T1406">
        <v>8442</v>
      </c>
    </row>
    <row r="1407" spans="1:20" x14ac:dyDescent="0.2">
      <c r="A1407">
        <v>10</v>
      </c>
      <c r="B1407" t="s">
        <v>151</v>
      </c>
      <c r="C1407" t="s">
        <v>152</v>
      </c>
      <c r="D1407" t="s">
        <v>153</v>
      </c>
      <c r="E1407" t="s">
        <v>154</v>
      </c>
      <c r="F1407" t="s">
        <v>155</v>
      </c>
      <c r="G1407" t="s">
        <v>156</v>
      </c>
      <c r="H1407" t="s">
        <v>170</v>
      </c>
      <c r="I1407" t="s">
        <v>167</v>
      </c>
      <c r="J1407" t="s">
        <v>171</v>
      </c>
      <c r="K1407" t="s">
        <v>160</v>
      </c>
      <c r="L1407">
        <v>1</v>
      </c>
      <c r="M1407" t="s">
        <v>161</v>
      </c>
      <c r="N1407" t="s">
        <v>162</v>
      </c>
      <c r="O1407" t="s">
        <v>199</v>
      </c>
      <c r="P1407" t="s">
        <v>200</v>
      </c>
      <c r="Q1407">
        <v>2025</v>
      </c>
      <c r="R1407">
        <v>4</v>
      </c>
      <c r="S1407" t="b">
        <v>0</v>
      </c>
      <c r="T1407">
        <v>5697</v>
      </c>
    </row>
    <row r="1408" spans="1:20" x14ac:dyDescent="0.2">
      <c r="A1408">
        <v>11</v>
      </c>
      <c r="B1408" t="s">
        <v>151</v>
      </c>
      <c r="C1408" t="s">
        <v>152</v>
      </c>
      <c r="D1408" t="s">
        <v>153</v>
      </c>
      <c r="E1408" t="s">
        <v>154</v>
      </c>
      <c r="F1408" t="s">
        <v>155</v>
      </c>
      <c r="G1408" t="s">
        <v>156</v>
      </c>
      <c r="H1408" t="s">
        <v>170</v>
      </c>
      <c r="I1408" t="s">
        <v>168</v>
      </c>
      <c r="J1408" t="s">
        <v>171</v>
      </c>
      <c r="K1408" t="s">
        <v>160</v>
      </c>
      <c r="L1408">
        <v>1</v>
      </c>
      <c r="M1408" t="s">
        <v>161</v>
      </c>
      <c r="N1408" t="s">
        <v>162</v>
      </c>
      <c r="O1408" t="s">
        <v>199</v>
      </c>
      <c r="P1408" t="s">
        <v>200</v>
      </c>
      <c r="Q1408">
        <v>2025</v>
      </c>
      <c r="R1408">
        <v>4</v>
      </c>
      <c r="S1408" t="b">
        <v>0</v>
      </c>
      <c r="T1408">
        <v>2055</v>
      </c>
    </row>
    <row r="1409" spans="1:20" x14ac:dyDescent="0.2">
      <c r="A1409">
        <v>12</v>
      </c>
      <c r="B1409" t="s">
        <v>151</v>
      </c>
      <c r="C1409" t="s">
        <v>152</v>
      </c>
      <c r="D1409" t="s">
        <v>153</v>
      </c>
      <c r="E1409" t="s">
        <v>154</v>
      </c>
      <c r="F1409" t="s">
        <v>155</v>
      </c>
      <c r="G1409" t="s">
        <v>156</v>
      </c>
      <c r="H1409" t="s">
        <v>170</v>
      </c>
      <c r="I1409" t="s">
        <v>169</v>
      </c>
      <c r="J1409" t="s">
        <v>171</v>
      </c>
      <c r="K1409" t="s">
        <v>160</v>
      </c>
      <c r="L1409">
        <v>1</v>
      </c>
      <c r="M1409" t="s">
        <v>161</v>
      </c>
      <c r="N1409" t="s">
        <v>162</v>
      </c>
      <c r="O1409" t="s">
        <v>199</v>
      </c>
      <c r="P1409" t="s">
        <v>200</v>
      </c>
      <c r="Q1409">
        <v>2025</v>
      </c>
      <c r="R1409">
        <v>4</v>
      </c>
      <c r="S1409" t="b">
        <v>0</v>
      </c>
      <c r="T1409">
        <v>15532</v>
      </c>
    </row>
    <row r="1410" spans="1:20" x14ac:dyDescent="0.2">
      <c r="A1410">
        <v>13</v>
      </c>
      <c r="B1410" t="s">
        <v>151</v>
      </c>
      <c r="C1410" t="s">
        <v>152</v>
      </c>
      <c r="D1410" t="s">
        <v>153</v>
      </c>
      <c r="E1410" t="s">
        <v>154</v>
      </c>
      <c r="F1410" t="s">
        <v>155</v>
      </c>
      <c r="G1410" t="s">
        <v>156</v>
      </c>
      <c r="H1410" t="s">
        <v>172</v>
      </c>
      <c r="I1410" t="s">
        <v>158</v>
      </c>
      <c r="J1410" t="s">
        <v>173</v>
      </c>
      <c r="K1410" t="s">
        <v>160</v>
      </c>
      <c r="L1410">
        <v>1</v>
      </c>
      <c r="M1410" t="s">
        <v>174</v>
      </c>
      <c r="N1410" t="s">
        <v>162</v>
      </c>
      <c r="O1410" t="s">
        <v>199</v>
      </c>
      <c r="P1410" t="s">
        <v>200</v>
      </c>
      <c r="Q1410">
        <v>2025</v>
      </c>
      <c r="R1410">
        <v>4</v>
      </c>
      <c r="S1410" t="b">
        <v>0</v>
      </c>
      <c r="T1410">
        <v>868011</v>
      </c>
    </row>
    <row r="1411" spans="1:20" x14ac:dyDescent="0.2">
      <c r="A1411">
        <v>14</v>
      </c>
      <c r="B1411" t="s">
        <v>151</v>
      </c>
      <c r="C1411" t="s">
        <v>152</v>
      </c>
      <c r="D1411" t="s">
        <v>153</v>
      </c>
      <c r="E1411" t="s">
        <v>154</v>
      </c>
      <c r="F1411" t="s">
        <v>155</v>
      </c>
      <c r="G1411" t="s">
        <v>156</v>
      </c>
      <c r="H1411" t="s">
        <v>172</v>
      </c>
      <c r="I1411" t="s">
        <v>165</v>
      </c>
      <c r="J1411" t="s">
        <v>173</v>
      </c>
      <c r="K1411" t="s">
        <v>160</v>
      </c>
      <c r="L1411">
        <v>1</v>
      </c>
      <c r="M1411" t="s">
        <v>174</v>
      </c>
      <c r="N1411" t="s">
        <v>162</v>
      </c>
      <c r="O1411" t="s">
        <v>199</v>
      </c>
      <c r="P1411" t="s">
        <v>200</v>
      </c>
      <c r="Q1411">
        <v>2025</v>
      </c>
      <c r="R1411">
        <v>4</v>
      </c>
      <c r="S1411" t="b">
        <v>0</v>
      </c>
      <c r="T1411">
        <v>1576463</v>
      </c>
    </row>
    <row r="1412" spans="1:20" x14ac:dyDescent="0.2">
      <c r="A1412">
        <v>15</v>
      </c>
      <c r="B1412" t="s">
        <v>151</v>
      </c>
      <c r="C1412" t="s">
        <v>152</v>
      </c>
      <c r="D1412" t="s">
        <v>153</v>
      </c>
      <c r="E1412" t="s">
        <v>154</v>
      </c>
      <c r="F1412" t="s">
        <v>155</v>
      </c>
      <c r="G1412" t="s">
        <v>156</v>
      </c>
      <c r="H1412" t="s">
        <v>172</v>
      </c>
      <c r="I1412" t="s">
        <v>166</v>
      </c>
      <c r="J1412" t="s">
        <v>173</v>
      </c>
      <c r="K1412" t="s">
        <v>160</v>
      </c>
      <c r="L1412">
        <v>1</v>
      </c>
      <c r="M1412" t="s">
        <v>174</v>
      </c>
      <c r="N1412" t="s">
        <v>162</v>
      </c>
      <c r="O1412" t="s">
        <v>199</v>
      </c>
      <c r="P1412" t="s">
        <v>200</v>
      </c>
      <c r="Q1412">
        <v>2025</v>
      </c>
      <c r="R1412">
        <v>4</v>
      </c>
      <c r="S1412" t="b">
        <v>0</v>
      </c>
      <c r="T1412">
        <v>3427672</v>
      </c>
    </row>
    <row r="1413" spans="1:20" x14ac:dyDescent="0.2">
      <c r="A1413">
        <v>16</v>
      </c>
      <c r="B1413" t="s">
        <v>151</v>
      </c>
      <c r="C1413" t="s">
        <v>152</v>
      </c>
      <c r="D1413" t="s">
        <v>153</v>
      </c>
      <c r="E1413" t="s">
        <v>154</v>
      </c>
      <c r="F1413" t="s">
        <v>155</v>
      </c>
      <c r="G1413" t="s">
        <v>156</v>
      </c>
      <c r="H1413" t="s">
        <v>172</v>
      </c>
      <c r="I1413" t="s">
        <v>167</v>
      </c>
      <c r="J1413" t="s">
        <v>173</v>
      </c>
      <c r="K1413" t="s">
        <v>160</v>
      </c>
      <c r="L1413">
        <v>1</v>
      </c>
      <c r="M1413" t="s">
        <v>174</v>
      </c>
      <c r="N1413" t="s">
        <v>162</v>
      </c>
      <c r="O1413" t="s">
        <v>199</v>
      </c>
      <c r="P1413" t="s">
        <v>200</v>
      </c>
      <c r="Q1413">
        <v>2025</v>
      </c>
      <c r="R1413">
        <v>4</v>
      </c>
      <c r="S1413" t="b">
        <v>0</v>
      </c>
      <c r="T1413">
        <v>2562136</v>
      </c>
    </row>
    <row r="1414" spans="1:20" x14ac:dyDescent="0.2">
      <c r="A1414">
        <v>17</v>
      </c>
      <c r="B1414" t="s">
        <v>151</v>
      </c>
      <c r="C1414" t="s">
        <v>152</v>
      </c>
      <c r="D1414" t="s">
        <v>153</v>
      </c>
      <c r="E1414" t="s">
        <v>154</v>
      </c>
      <c r="F1414" t="s">
        <v>155</v>
      </c>
      <c r="G1414" t="s">
        <v>156</v>
      </c>
      <c r="H1414" t="s">
        <v>172</v>
      </c>
      <c r="I1414" t="s">
        <v>168</v>
      </c>
      <c r="J1414" t="s">
        <v>173</v>
      </c>
      <c r="K1414" t="s">
        <v>160</v>
      </c>
      <c r="L1414">
        <v>1</v>
      </c>
      <c r="M1414" t="s">
        <v>174</v>
      </c>
      <c r="N1414" t="s">
        <v>162</v>
      </c>
      <c r="O1414" t="s">
        <v>199</v>
      </c>
      <c r="P1414" t="s">
        <v>200</v>
      </c>
      <c r="Q1414">
        <v>2025</v>
      </c>
      <c r="R1414">
        <v>4</v>
      </c>
      <c r="S1414" t="b">
        <v>0</v>
      </c>
      <c r="T1414">
        <v>942643</v>
      </c>
    </row>
    <row r="1415" spans="1:20" x14ac:dyDescent="0.2">
      <c r="A1415">
        <v>18</v>
      </c>
      <c r="B1415" t="s">
        <v>151</v>
      </c>
      <c r="C1415" t="s">
        <v>152</v>
      </c>
      <c r="D1415" t="s">
        <v>153</v>
      </c>
      <c r="E1415" t="s">
        <v>154</v>
      </c>
      <c r="F1415" t="s">
        <v>155</v>
      </c>
      <c r="G1415" t="s">
        <v>156</v>
      </c>
      <c r="H1415" t="s">
        <v>175</v>
      </c>
      <c r="I1415" t="s">
        <v>169</v>
      </c>
      <c r="J1415" t="s">
        <v>173</v>
      </c>
      <c r="K1415" t="s">
        <v>160</v>
      </c>
      <c r="L1415">
        <v>1</v>
      </c>
      <c r="M1415" t="s">
        <v>174</v>
      </c>
      <c r="N1415" t="s">
        <v>162</v>
      </c>
      <c r="O1415" t="s">
        <v>199</v>
      </c>
      <c r="P1415" t="s">
        <v>200</v>
      </c>
      <c r="Q1415">
        <v>2025</v>
      </c>
      <c r="R1415">
        <v>4</v>
      </c>
      <c r="S1415" t="b">
        <v>0</v>
      </c>
      <c r="T1415">
        <v>5518302</v>
      </c>
    </row>
    <row r="1416" spans="1:20" x14ac:dyDescent="0.2">
      <c r="A1416">
        <v>19</v>
      </c>
      <c r="B1416" t="s">
        <v>151</v>
      </c>
      <c r="C1416" t="s">
        <v>152</v>
      </c>
      <c r="D1416" t="s">
        <v>153</v>
      </c>
      <c r="E1416" t="s">
        <v>154</v>
      </c>
      <c r="F1416" t="s">
        <v>155</v>
      </c>
      <c r="G1416" t="s">
        <v>156</v>
      </c>
      <c r="H1416" t="s">
        <v>176</v>
      </c>
      <c r="I1416" t="s">
        <v>169</v>
      </c>
      <c r="J1416" t="s">
        <v>177</v>
      </c>
      <c r="K1416" t="s">
        <v>160</v>
      </c>
      <c r="L1416">
        <v>1</v>
      </c>
      <c r="M1416" t="s">
        <v>174</v>
      </c>
      <c r="N1416" t="s">
        <v>162</v>
      </c>
      <c r="O1416" t="s">
        <v>199</v>
      </c>
      <c r="P1416" t="s">
        <v>200</v>
      </c>
      <c r="Q1416">
        <v>2025</v>
      </c>
      <c r="R1416">
        <v>4</v>
      </c>
      <c r="S1416" t="b">
        <v>0</v>
      </c>
      <c r="T1416">
        <v>7436293</v>
      </c>
    </row>
    <row r="1417" spans="1:20" x14ac:dyDescent="0.2">
      <c r="A1417">
        <v>20</v>
      </c>
      <c r="B1417" t="s">
        <v>151</v>
      </c>
      <c r="C1417" t="s">
        <v>152</v>
      </c>
      <c r="D1417" t="s">
        <v>153</v>
      </c>
      <c r="E1417" t="s">
        <v>154</v>
      </c>
      <c r="F1417" t="s">
        <v>155</v>
      </c>
      <c r="G1417" t="s">
        <v>156</v>
      </c>
      <c r="H1417" t="s">
        <v>178</v>
      </c>
      <c r="I1417" t="s">
        <v>158</v>
      </c>
      <c r="J1417" t="s">
        <v>179</v>
      </c>
      <c r="K1417" t="s">
        <v>160</v>
      </c>
      <c r="L1417">
        <v>1</v>
      </c>
      <c r="M1417" t="s">
        <v>174</v>
      </c>
      <c r="N1417" t="s">
        <v>162</v>
      </c>
      <c r="O1417" t="s">
        <v>199</v>
      </c>
      <c r="P1417" t="s">
        <v>200</v>
      </c>
      <c r="Q1417">
        <v>2025</v>
      </c>
      <c r="R1417">
        <v>4</v>
      </c>
      <c r="S1417" t="b">
        <v>0</v>
      </c>
      <c r="T1417">
        <v>0</v>
      </c>
    </row>
    <row r="1418" spans="1:20" x14ac:dyDescent="0.2">
      <c r="A1418">
        <v>21</v>
      </c>
      <c r="B1418" t="s">
        <v>151</v>
      </c>
      <c r="C1418" t="s">
        <v>152</v>
      </c>
      <c r="D1418" t="s">
        <v>153</v>
      </c>
      <c r="E1418" t="s">
        <v>154</v>
      </c>
      <c r="F1418" t="s">
        <v>155</v>
      </c>
      <c r="G1418" t="s">
        <v>156</v>
      </c>
      <c r="H1418" t="s">
        <v>178</v>
      </c>
      <c r="I1418" t="s">
        <v>165</v>
      </c>
      <c r="J1418" t="s">
        <v>179</v>
      </c>
      <c r="K1418" t="s">
        <v>160</v>
      </c>
      <c r="L1418">
        <v>1</v>
      </c>
      <c r="M1418" t="s">
        <v>174</v>
      </c>
      <c r="N1418" t="s">
        <v>162</v>
      </c>
      <c r="O1418" t="s">
        <v>199</v>
      </c>
      <c r="P1418" t="s">
        <v>200</v>
      </c>
      <c r="Q1418">
        <v>2025</v>
      </c>
      <c r="R1418">
        <v>4</v>
      </c>
      <c r="S1418" t="b">
        <v>0</v>
      </c>
      <c r="T1418">
        <v>63053</v>
      </c>
    </row>
    <row r="1419" spans="1:20" x14ac:dyDescent="0.2">
      <c r="A1419">
        <v>22</v>
      </c>
      <c r="B1419" t="s">
        <v>151</v>
      </c>
      <c r="C1419" t="s">
        <v>152</v>
      </c>
      <c r="D1419" t="s">
        <v>153</v>
      </c>
      <c r="E1419" t="s">
        <v>154</v>
      </c>
      <c r="F1419" t="s">
        <v>155</v>
      </c>
      <c r="G1419" t="s">
        <v>156</v>
      </c>
      <c r="H1419" t="s">
        <v>178</v>
      </c>
      <c r="I1419" t="s">
        <v>166</v>
      </c>
      <c r="J1419" t="s">
        <v>179</v>
      </c>
      <c r="K1419" t="s">
        <v>160</v>
      </c>
      <c r="L1419">
        <v>1</v>
      </c>
      <c r="M1419" t="s">
        <v>174</v>
      </c>
      <c r="N1419" t="s">
        <v>162</v>
      </c>
      <c r="O1419" t="s">
        <v>199</v>
      </c>
      <c r="P1419" t="s">
        <v>200</v>
      </c>
      <c r="Q1419">
        <v>2025</v>
      </c>
      <c r="R1419">
        <v>4</v>
      </c>
      <c r="S1419" t="b">
        <v>0</v>
      </c>
      <c r="T1419">
        <v>594757</v>
      </c>
    </row>
    <row r="1420" spans="1:20" x14ac:dyDescent="0.2">
      <c r="A1420">
        <v>23</v>
      </c>
      <c r="B1420" t="s">
        <v>151</v>
      </c>
      <c r="C1420" t="s">
        <v>152</v>
      </c>
      <c r="D1420" t="s">
        <v>153</v>
      </c>
      <c r="E1420" t="s">
        <v>154</v>
      </c>
      <c r="F1420" t="s">
        <v>155</v>
      </c>
      <c r="G1420" t="s">
        <v>156</v>
      </c>
      <c r="H1420" t="s">
        <v>178</v>
      </c>
      <c r="I1420" t="s">
        <v>167</v>
      </c>
      <c r="J1420" t="s">
        <v>179</v>
      </c>
      <c r="K1420" t="s">
        <v>160</v>
      </c>
      <c r="L1420">
        <v>1</v>
      </c>
      <c r="M1420" t="s">
        <v>174</v>
      </c>
      <c r="N1420" t="s">
        <v>162</v>
      </c>
      <c r="O1420" t="s">
        <v>199</v>
      </c>
      <c r="P1420" t="s">
        <v>200</v>
      </c>
      <c r="Q1420">
        <v>2025</v>
      </c>
      <c r="R1420">
        <v>4</v>
      </c>
      <c r="S1420" t="b">
        <v>0</v>
      </c>
      <c r="T1420">
        <v>303727</v>
      </c>
    </row>
    <row r="1421" spans="1:20" x14ac:dyDescent="0.2">
      <c r="A1421">
        <v>24</v>
      </c>
      <c r="B1421" t="s">
        <v>151</v>
      </c>
      <c r="C1421" t="s">
        <v>152</v>
      </c>
      <c r="D1421" t="s">
        <v>153</v>
      </c>
      <c r="E1421" t="s">
        <v>154</v>
      </c>
      <c r="F1421" t="s">
        <v>155</v>
      </c>
      <c r="G1421" t="s">
        <v>156</v>
      </c>
      <c r="H1421" t="s">
        <v>178</v>
      </c>
      <c r="I1421" t="s">
        <v>168</v>
      </c>
      <c r="J1421" t="s">
        <v>179</v>
      </c>
      <c r="K1421" t="s">
        <v>160</v>
      </c>
      <c r="L1421">
        <v>1</v>
      </c>
      <c r="M1421" t="s">
        <v>174</v>
      </c>
      <c r="N1421" t="s">
        <v>162</v>
      </c>
      <c r="O1421" t="s">
        <v>199</v>
      </c>
      <c r="P1421" t="s">
        <v>200</v>
      </c>
      <c r="Q1421">
        <v>2025</v>
      </c>
      <c r="R1421">
        <v>4</v>
      </c>
      <c r="S1421" t="b">
        <v>0</v>
      </c>
      <c r="T1421">
        <v>76552</v>
      </c>
    </row>
    <row r="1422" spans="1:20" x14ac:dyDescent="0.2">
      <c r="A1422">
        <v>25</v>
      </c>
      <c r="B1422" t="s">
        <v>151</v>
      </c>
      <c r="C1422" t="s">
        <v>152</v>
      </c>
      <c r="D1422" t="s">
        <v>153</v>
      </c>
      <c r="E1422" t="s">
        <v>154</v>
      </c>
      <c r="F1422" t="s">
        <v>155</v>
      </c>
      <c r="G1422" t="s">
        <v>156</v>
      </c>
      <c r="H1422" t="s">
        <v>180</v>
      </c>
      <c r="I1422" t="s">
        <v>169</v>
      </c>
      <c r="J1422" t="s">
        <v>179</v>
      </c>
      <c r="K1422" t="s">
        <v>160</v>
      </c>
      <c r="L1422">
        <v>1</v>
      </c>
      <c r="M1422" t="s">
        <v>174</v>
      </c>
      <c r="N1422" t="s">
        <v>162</v>
      </c>
      <c r="O1422" t="s">
        <v>199</v>
      </c>
      <c r="P1422" t="s">
        <v>200</v>
      </c>
      <c r="Q1422">
        <v>2025</v>
      </c>
      <c r="R1422">
        <v>4</v>
      </c>
      <c r="S1422" t="b">
        <v>0</v>
      </c>
      <c r="T1422">
        <v>482499</v>
      </c>
    </row>
    <row r="1423" spans="1:20" x14ac:dyDescent="0.2">
      <c r="A1423">
        <v>27</v>
      </c>
      <c r="B1423" t="s">
        <v>151</v>
      </c>
      <c r="C1423" t="s">
        <v>152</v>
      </c>
      <c r="D1423" t="s">
        <v>153</v>
      </c>
      <c r="E1423" t="s">
        <v>154</v>
      </c>
      <c r="F1423" t="s">
        <v>155</v>
      </c>
      <c r="G1423" t="s">
        <v>156</v>
      </c>
      <c r="H1423" t="s">
        <v>181</v>
      </c>
      <c r="I1423" t="s">
        <v>158</v>
      </c>
      <c r="J1423" t="s">
        <v>182</v>
      </c>
      <c r="K1423" t="s">
        <v>160</v>
      </c>
      <c r="L1423">
        <v>1</v>
      </c>
      <c r="M1423" t="s">
        <v>174</v>
      </c>
      <c r="N1423" t="s">
        <v>162</v>
      </c>
      <c r="O1423" t="s">
        <v>199</v>
      </c>
      <c r="P1423" t="s">
        <v>200</v>
      </c>
      <c r="Q1423">
        <v>2025</v>
      </c>
      <c r="R1423">
        <v>4</v>
      </c>
      <c r="S1423" t="b">
        <v>0</v>
      </c>
      <c r="T1423">
        <v>388</v>
      </c>
    </row>
    <row r="1424" spans="1:20" x14ac:dyDescent="0.2">
      <c r="A1424">
        <v>28</v>
      </c>
      <c r="B1424" t="s">
        <v>151</v>
      </c>
      <c r="C1424" t="s">
        <v>152</v>
      </c>
      <c r="D1424" t="s">
        <v>153</v>
      </c>
      <c r="E1424" t="s">
        <v>154</v>
      </c>
      <c r="F1424" t="s">
        <v>155</v>
      </c>
      <c r="G1424" t="s">
        <v>156</v>
      </c>
      <c r="H1424" t="s">
        <v>181</v>
      </c>
      <c r="I1424" t="s">
        <v>165</v>
      </c>
      <c r="J1424" t="s">
        <v>182</v>
      </c>
      <c r="K1424" t="s">
        <v>160</v>
      </c>
      <c r="L1424">
        <v>1</v>
      </c>
      <c r="M1424" t="s">
        <v>174</v>
      </c>
      <c r="N1424" t="s">
        <v>162</v>
      </c>
      <c r="O1424" t="s">
        <v>199</v>
      </c>
      <c r="P1424" t="s">
        <v>200</v>
      </c>
      <c r="Q1424">
        <v>2025</v>
      </c>
      <c r="R1424">
        <v>4</v>
      </c>
      <c r="S1424" t="b">
        <v>0</v>
      </c>
      <c r="T1424">
        <v>107817</v>
      </c>
    </row>
    <row r="1425" spans="1:20" x14ac:dyDescent="0.2">
      <c r="A1425">
        <v>29</v>
      </c>
      <c r="B1425" t="s">
        <v>151</v>
      </c>
      <c r="C1425" t="s">
        <v>152</v>
      </c>
      <c r="D1425" t="s">
        <v>153</v>
      </c>
      <c r="E1425" t="s">
        <v>154</v>
      </c>
      <c r="F1425" t="s">
        <v>155</v>
      </c>
      <c r="G1425" t="s">
        <v>156</v>
      </c>
      <c r="H1425" t="s">
        <v>181</v>
      </c>
      <c r="I1425" t="s">
        <v>166</v>
      </c>
      <c r="J1425" t="s">
        <v>182</v>
      </c>
      <c r="K1425" t="s">
        <v>160</v>
      </c>
      <c r="L1425">
        <v>1</v>
      </c>
      <c r="M1425" t="s">
        <v>174</v>
      </c>
      <c r="N1425" t="s">
        <v>162</v>
      </c>
      <c r="O1425" t="s">
        <v>199</v>
      </c>
      <c r="P1425" t="s">
        <v>200</v>
      </c>
      <c r="Q1425">
        <v>2025</v>
      </c>
      <c r="R1425">
        <v>4</v>
      </c>
      <c r="S1425" t="b">
        <v>0</v>
      </c>
      <c r="T1425">
        <v>1100741</v>
      </c>
    </row>
    <row r="1426" spans="1:20" x14ac:dyDescent="0.2">
      <c r="A1426">
        <v>30</v>
      </c>
      <c r="B1426" t="s">
        <v>151</v>
      </c>
      <c r="C1426" t="s">
        <v>152</v>
      </c>
      <c r="D1426" t="s">
        <v>153</v>
      </c>
      <c r="E1426" t="s">
        <v>154</v>
      </c>
      <c r="F1426" t="s">
        <v>155</v>
      </c>
      <c r="G1426" t="s">
        <v>156</v>
      </c>
      <c r="H1426" t="s">
        <v>181</v>
      </c>
      <c r="I1426" t="s">
        <v>167</v>
      </c>
      <c r="J1426" t="s">
        <v>182</v>
      </c>
      <c r="K1426" t="s">
        <v>160</v>
      </c>
      <c r="L1426">
        <v>1</v>
      </c>
      <c r="M1426" t="s">
        <v>174</v>
      </c>
      <c r="N1426" t="s">
        <v>162</v>
      </c>
      <c r="O1426" t="s">
        <v>199</v>
      </c>
      <c r="P1426" t="s">
        <v>200</v>
      </c>
      <c r="Q1426">
        <v>2025</v>
      </c>
      <c r="R1426">
        <v>4</v>
      </c>
      <c r="S1426" t="b">
        <v>0</v>
      </c>
      <c r="T1426">
        <v>493800</v>
      </c>
    </row>
    <row r="1427" spans="1:20" x14ac:dyDescent="0.2">
      <c r="A1427">
        <v>31</v>
      </c>
      <c r="B1427" t="s">
        <v>151</v>
      </c>
      <c r="C1427" t="s">
        <v>152</v>
      </c>
      <c r="D1427" t="s">
        <v>153</v>
      </c>
      <c r="E1427" t="s">
        <v>154</v>
      </c>
      <c r="F1427" t="s">
        <v>155</v>
      </c>
      <c r="G1427" t="s">
        <v>156</v>
      </c>
      <c r="H1427" t="s">
        <v>181</v>
      </c>
      <c r="I1427" t="s">
        <v>168</v>
      </c>
      <c r="J1427" t="s">
        <v>182</v>
      </c>
      <c r="K1427" t="s">
        <v>160</v>
      </c>
      <c r="L1427">
        <v>1</v>
      </c>
      <c r="M1427" t="s">
        <v>174</v>
      </c>
      <c r="N1427" t="s">
        <v>162</v>
      </c>
      <c r="O1427" t="s">
        <v>199</v>
      </c>
      <c r="P1427" t="s">
        <v>200</v>
      </c>
      <c r="Q1427">
        <v>2025</v>
      </c>
      <c r="R1427">
        <v>4</v>
      </c>
      <c r="S1427" t="b">
        <v>0</v>
      </c>
      <c r="T1427">
        <v>287185</v>
      </c>
    </row>
    <row r="1428" spans="1:20" x14ac:dyDescent="0.2">
      <c r="A1428">
        <v>32</v>
      </c>
      <c r="B1428" t="s">
        <v>151</v>
      </c>
      <c r="C1428" t="s">
        <v>152</v>
      </c>
      <c r="D1428" t="s">
        <v>153</v>
      </c>
      <c r="E1428" t="s">
        <v>154</v>
      </c>
      <c r="F1428" t="s">
        <v>155</v>
      </c>
      <c r="G1428" t="s">
        <v>156</v>
      </c>
      <c r="H1428" t="s">
        <v>183</v>
      </c>
      <c r="I1428" t="s">
        <v>169</v>
      </c>
      <c r="J1428" t="s">
        <v>182</v>
      </c>
      <c r="K1428" t="s">
        <v>160</v>
      </c>
      <c r="L1428">
        <v>1</v>
      </c>
      <c r="M1428" t="s">
        <v>174</v>
      </c>
      <c r="N1428" t="s">
        <v>162</v>
      </c>
      <c r="O1428" t="s">
        <v>199</v>
      </c>
      <c r="P1428" t="s">
        <v>200</v>
      </c>
      <c r="Q1428">
        <v>2025</v>
      </c>
      <c r="R1428">
        <v>4</v>
      </c>
      <c r="S1428" t="b">
        <v>0</v>
      </c>
      <c r="T1428">
        <v>1533390</v>
      </c>
    </row>
    <row r="1429" spans="1:20" x14ac:dyDescent="0.2">
      <c r="A1429">
        <v>33</v>
      </c>
      <c r="B1429" t="s">
        <v>151</v>
      </c>
      <c r="C1429" t="s">
        <v>152</v>
      </c>
      <c r="D1429" t="s">
        <v>153</v>
      </c>
      <c r="E1429" t="s">
        <v>154</v>
      </c>
      <c r="F1429" t="s">
        <v>155</v>
      </c>
      <c r="G1429" t="s">
        <v>156</v>
      </c>
      <c r="H1429" t="s">
        <v>184</v>
      </c>
      <c r="I1429" t="s">
        <v>158</v>
      </c>
      <c r="J1429" t="s">
        <v>185</v>
      </c>
      <c r="K1429" t="s">
        <v>160</v>
      </c>
      <c r="L1429">
        <v>1</v>
      </c>
      <c r="M1429" t="s">
        <v>174</v>
      </c>
      <c r="N1429" t="s">
        <v>162</v>
      </c>
      <c r="O1429" t="s">
        <v>199</v>
      </c>
      <c r="P1429" t="s">
        <v>200</v>
      </c>
      <c r="Q1429">
        <v>2025</v>
      </c>
      <c r="R1429">
        <v>4</v>
      </c>
      <c r="S1429" t="b">
        <v>0</v>
      </c>
      <c r="T1429">
        <v>868399</v>
      </c>
    </row>
    <row r="1430" spans="1:20" x14ac:dyDescent="0.2">
      <c r="A1430">
        <v>34</v>
      </c>
      <c r="B1430" t="s">
        <v>151</v>
      </c>
      <c r="C1430" t="s">
        <v>152</v>
      </c>
      <c r="D1430" t="s">
        <v>153</v>
      </c>
      <c r="E1430" t="s">
        <v>154</v>
      </c>
      <c r="F1430" t="s">
        <v>155</v>
      </c>
      <c r="G1430" t="s">
        <v>156</v>
      </c>
      <c r="H1430" t="s">
        <v>184</v>
      </c>
      <c r="I1430" t="s">
        <v>165</v>
      </c>
      <c r="J1430" t="s">
        <v>185</v>
      </c>
      <c r="K1430" t="s">
        <v>160</v>
      </c>
      <c r="L1430">
        <v>1</v>
      </c>
      <c r="M1430" t="s">
        <v>174</v>
      </c>
      <c r="N1430" t="s">
        <v>162</v>
      </c>
      <c r="O1430" t="s">
        <v>199</v>
      </c>
      <c r="P1430" t="s">
        <v>200</v>
      </c>
      <c r="Q1430">
        <v>2025</v>
      </c>
      <c r="R1430">
        <v>4</v>
      </c>
      <c r="S1430" t="b">
        <v>0</v>
      </c>
      <c r="T1430">
        <v>1747333</v>
      </c>
    </row>
    <row r="1431" spans="1:20" x14ac:dyDescent="0.2">
      <c r="A1431">
        <v>35</v>
      </c>
      <c r="B1431" t="s">
        <v>151</v>
      </c>
      <c r="C1431" t="s">
        <v>152</v>
      </c>
      <c r="D1431" t="s">
        <v>153</v>
      </c>
      <c r="E1431" t="s">
        <v>154</v>
      </c>
      <c r="F1431" t="s">
        <v>155</v>
      </c>
      <c r="G1431" t="s">
        <v>156</v>
      </c>
      <c r="H1431" t="s">
        <v>184</v>
      </c>
      <c r="I1431" t="s">
        <v>166</v>
      </c>
      <c r="J1431" t="s">
        <v>185</v>
      </c>
      <c r="K1431" t="s">
        <v>160</v>
      </c>
      <c r="L1431">
        <v>1</v>
      </c>
      <c r="M1431" t="s">
        <v>174</v>
      </c>
      <c r="N1431" t="s">
        <v>162</v>
      </c>
      <c r="O1431" t="s">
        <v>199</v>
      </c>
      <c r="P1431" t="s">
        <v>200</v>
      </c>
      <c r="Q1431">
        <v>2025</v>
      </c>
      <c r="R1431">
        <v>4</v>
      </c>
      <c r="S1431" t="b">
        <v>0</v>
      </c>
      <c r="T1431">
        <v>5123170</v>
      </c>
    </row>
    <row r="1432" spans="1:20" x14ac:dyDescent="0.2">
      <c r="A1432">
        <v>36</v>
      </c>
      <c r="B1432" t="s">
        <v>151</v>
      </c>
      <c r="C1432" t="s">
        <v>152</v>
      </c>
      <c r="D1432" t="s">
        <v>153</v>
      </c>
      <c r="E1432" t="s">
        <v>154</v>
      </c>
      <c r="F1432" t="s">
        <v>155</v>
      </c>
      <c r="G1432" t="s">
        <v>156</v>
      </c>
      <c r="H1432" t="s">
        <v>184</v>
      </c>
      <c r="I1432" t="s">
        <v>167</v>
      </c>
      <c r="J1432" t="s">
        <v>185</v>
      </c>
      <c r="K1432" t="s">
        <v>160</v>
      </c>
      <c r="L1432">
        <v>1</v>
      </c>
      <c r="M1432" t="s">
        <v>174</v>
      </c>
      <c r="N1432" t="s">
        <v>162</v>
      </c>
      <c r="O1432" t="s">
        <v>199</v>
      </c>
      <c r="P1432" t="s">
        <v>200</v>
      </c>
      <c r="Q1432">
        <v>2025</v>
      </c>
      <c r="R1432">
        <v>4</v>
      </c>
      <c r="S1432" t="b">
        <v>0</v>
      </c>
      <c r="T1432">
        <v>3359663</v>
      </c>
    </row>
    <row r="1433" spans="1:20" x14ac:dyDescent="0.2">
      <c r="A1433">
        <v>37</v>
      </c>
      <c r="B1433" t="s">
        <v>151</v>
      </c>
      <c r="C1433" t="s">
        <v>152</v>
      </c>
      <c r="D1433" t="s">
        <v>153</v>
      </c>
      <c r="E1433" t="s">
        <v>154</v>
      </c>
      <c r="F1433" t="s">
        <v>155</v>
      </c>
      <c r="G1433" t="s">
        <v>156</v>
      </c>
      <c r="H1433" t="s">
        <v>184</v>
      </c>
      <c r="I1433" t="s">
        <v>168</v>
      </c>
      <c r="J1433" t="s">
        <v>185</v>
      </c>
      <c r="K1433" t="s">
        <v>160</v>
      </c>
      <c r="L1433">
        <v>1</v>
      </c>
      <c r="M1433" t="s">
        <v>174</v>
      </c>
      <c r="N1433" t="s">
        <v>162</v>
      </c>
      <c r="O1433" t="s">
        <v>199</v>
      </c>
      <c r="P1433" t="s">
        <v>200</v>
      </c>
      <c r="Q1433">
        <v>2025</v>
      </c>
      <c r="R1433">
        <v>4</v>
      </c>
      <c r="S1433" t="b">
        <v>0</v>
      </c>
      <c r="T1433">
        <v>1306380</v>
      </c>
    </row>
    <row r="1434" spans="1:20" x14ac:dyDescent="0.2">
      <c r="A1434">
        <v>38</v>
      </c>
      <c r="B1434" t="s">
        <v>151</v>
      </c>
      <c r="C1434" t="s">
        <v>152</v>
      </c>
      <c r="D1434" t="s">
        <v>153</v>
      </c>
      <c r="E1434" t="s">
        <v>154</v>
      </c>
      <c r="F1434" t="s">
        <v>155</v>
      </c>
      <c r="G1434" t="s">
        <v>156</v>
      </c>
      <c r="H1434" t="s">
        <v>186</v>
      </c>
      <c r="I1434" t="s">
        <v>169</v>
      </c>
      <c r="J1434" t="s">
        <v>185</v>
      </c>
      <c r="K1434" t="s">
        <v>160</v>
      </c>
      <c r="L1434">
        <v>1</v>
      </c>
      <c r="M1434" t="s">
        <v>174</v>
      </c>
      <c r="N1434" t="s">
        <v>162</v>
      </c>
      <c r="O1434" t="s">
        <v>199</v>
      </c>
      <c r="P1434" t="s">
        <v>200</v>
      </c>
      <c r="Q1434">
        <v>2025</v>
      </c>
      <c r="R1434">
        <v>4</v>
      </c>
      <c r="S1434" t="b">
        <v>0</v>
      </c>
      <c r="T1434">
        <v>9452182</v>
      </c>
    </row>
    <row r="1435" spans="1:20" x14ac:dyDescent="0.2">
      <c r="A1435">
        <v>39</v>
      </c>
      <c r="B1435" t="s">
        <v>151</v>
      </c>
      <c r="C1435" t="s">
        <v>152</v>
      </c>
      <c r="D1435" t="s">
        <v>153</v>
      </c>
      <c r="E1435" t="s">
        <v>154</v>
      </c>
      <c r="F1435" t="s">
        <v>155</v>
      </c>
      <c r="G1435" t="s">
        <v>156</v>
      </c>
      <c r="H1435" t="s">
        <v>187</v>
      </c>
      <c r="I1435" t="s">
        <v>158</v>
      </c>
      <c r="J1435" t="s">
        <v>188</v>
      </c>
      <c r="K1435" t="s">
        <v>160</v>
      </c>
      <c r="L1435">
        <v>1</v>
      </c>
      <c r="M1435" t="s">
        <v>189</v>
      </c>
      <c r="N1435" t="s">
        <v>162</v>
      </c>
      <c r="O1435" t="s">
        <v>199</v>
      </c>
      <c r="P1435" t="s">
        <v>200</v>
      </c>
      <c r="Q1435">
        <v>2025</v>
      </c>
      <c r="R1435">
        <v>4</v>
      </c>
      <c r="S1435" t="b">
        <v>0</v>
      </c>
      <c r="T1435">
        <v>58646131</v>
      </c>
    </row>
    <row r="1436" spans="1:20" x14ac:dyDescent="0.2">
      <c r="A1436">
        <v>40</v>
      </c>
      <c r="B1436" t="s">
        <v>151</v>
      </c>
      <c r="C1436" t="s">
        <v>152</v>
      </c>
      <c r="D1436" t="s">
        <v>153</v>
      </c>
      <c r="E1436" t="s">
        <v>154</v>
      </c>
      <c r="F1436" t="s">
        <v>155</v>
      </c>
      <c r="G1436" t="s">
        <v>156</v>
      </c>
      <c r="H1436" t="s">
        <v>187</v>
      </c>
      <c r="I1436" t="s">
        <v>165</v>
      </c>
      <c r="J1436" t="s">
        <v>188</v>
      </c>
      <c r="K1436" t="s">
        <v>160</v>
      </c>
      <c r="L1436">
        <v>1</v>
      </c>
      <c r="M1436" t="s">
        <v>189</v>
      </c>
      <c r="N1436" t="s">
        <v>162</v>
      </c>
      <c r="O1436" t="s">
        <v>199</v>
      </c>
      <c r="P1436" t="s">
        <v>200</v>
      </c>
      <c r="Q1436">
        <v>2025</v>
      </c>
      <c r="R1436">
        <v>4</v>
      </c>
      <c r="S1436" t="b">
        <v>0</v>
      </c>
      <c r="T1436">
        <v>76147957</v>
      </c>
    </row>
    <row r="1437" spans="1:20" x14ac:dyDescent="0.2">
      <c r="A1437">
        <v>41</v>
      </c>
      <c r="B1437" t="s">
        <v>151</v>
      </c>
      <c r="C1437" t="s">
        <v>152</v>
      </c>
      <c r="D1437" t="s">
        <v>153</v>
      </c>
      <c r="E1437" t="s">
        <v>154</v>
      </c>
      <c r="F1437" t="s">
        <v>155</v>
      </c>
      <c r="G1437" t="s">
        <v>156</v>
      </c>
      <c r="H1437" t="s">
        <v>187</v>
      </c>
      <c r="I1437" t="s">
        <v>166</v>
      </c>
      <c r="J1437" t="s">
        <v>188</v>
      </c>
      <c r="K1437" t="s">
        <v>160</v>
      </c>
      <c r="L1437">
        <v>1</v>
      </c>
      <c r="M1437" t="s">
        <v>189</v>
      </c>
      <c r="N1437" t="s">
        <v>162</v>
      </c>
      <c r="O1437" t="s">
        <v>199</v>
      </c>
      <c r="P1437" t="s">
        <v>200</v>
      </c>
      <c r="Q1437">
        <v>2025</v>
      </c>
      <c r="R1437">
        <v>4</v>
      </c>
      <c r="S1437" t="b">
        <v>0</v>
      </c>
      <c r="T1437">
        <v>148582178</v>
      </c>
    </row>
    <row r="1438" spans="1:20" x14ac:dyDescent="0.2">
      <c r="A1438">
        <v>42</v>
      </c>
      <c r="B1438" t="s">
        <v>151</v>
      </c>
      <c r="C1438" t="s">
        <v>152</v>
      </c>
      <c r="D1438" t="s">
        <v>153</v>
      </c>
      <c r="E1438" t="s">
        <v>154</v>
      </c>
      <c r="F1438" t="s">
        <v>155</v>
      </c>
      <c r="G1438" t="s">
        <v>156</v>
      </c>
      <c r="H1438" t="s">
        <v>187</v>
      </c>
      <c r="I1438" t="s">
        <v>167</v>
      </c>
      <c r="J1438" t="s">
        <v>188</v>
      </c>
      <c r="K1438" t="s">
        <v>160</v>
      </c>
      <c r="L1438">
        <v>1</v>
      </c>
      <c r="M1438" t="s">
        <v>189</v>
      </c>
      <c r="N1438" t="s">
        <v>162</v>
      </c>
      <c r="O1438" t="s">
        <v>199</v>
      </c>
      <c r="P1438" t="s">
        <v>200</v>
      </c>
      <c r="Q1438">
        <v>2025</v>
      </c>
      <c r="R1438">
        <v>4</v>
      </c>
      <c r="S1438" t="b">
        <v>0</v>
      </c>
      <c r="T1438">
        <v>110083579</v>
      </c>
    </row>
    <row r="1439" spans="1:20" x14ac:dyDescent="0.2">
      <c r="A1439">
        <v>43</v>
      </c>
      <c r="B1439" t="s">
        <v>151</v>
      </c>
      <c r="C1439" t="s">
        <v>152</v>
      </c>
      <c r="D1439" t="s">
        <v>153</v>
      </c>
      <c r="E1439" t="s">
        <v>154</v>
      </c>
      <c r="F1439" t="s">
        <v>155</v>
      </c>
      <c r="G1439" t="s">
        <v>156</v>
      </c>
      <c r="H1439" t="s">
        <v>187</v>
      </c>
      <c r="I1439" t="s">
        <v>168</v>
      </c>
      <c r="J1439" t="s">
        <v>188</v>
      </c>
      <c r="K1439" t="s">
        <v>160</v>
      </c>
      <c r="L1439">
        <v>1</v>
      </c>
      <c r="M1439" t="s">
        <v>189</v>
      </c>
      <c r="N1439" t="s">
        <v>162</v>
      </c>
      <c r="O1439" t="s">
        <v>199</v>
      </c>
      <c r="P1439" t="s">
        <v>200</v>
      </c>
      <c r="Q1439">
        <v>2025</v>
      </c>
      <c r="R1439">
        <v>4</v>
      </c>
      <c r="S1439" t="b">
        <v>0</v>
      </c>
      <c r="T1439">
        <v>40186222</v>
      </c>
    </row>
    <row r="1440" spans="1:20" x14ac:dyDescent="0.2">
      <c r="A1440">
        <v>44</v>
      </c>
      <c r="B1440" t="s">
        <v>151</v>
      </c>
      <c r="C1440" t="s">
        <v>152</v>
      </c>
      <c r="D1440" t="s">
        <v>153</v>
      </c>
      <c r="E1440" t="s">
        <v>154</v>
      </c>
      <c r="F1440" t="s">
        <v>155</v>
      </c>
      <c r="G1440" t="s">
        <v>156</v>
      </c>
      <c r="H1440" t="s">
        <v>190</v>
      </c>
      <c r="I1440" t="s">
        <v>169</v>
      </c>
      <c r="J1440" t="s">
        <v>188</v>
      </c>
      <c r="K1440" t="s">
        <v>160</v>
      </c>
      <c r="L1440">
        <v>1</v>
      </c>
      <c r="M1440" t="s">
        <v>189</v>
      </c>
      <c r="N1440" t="s">
        <v>162</v>
      </c>
      <c r="O1440" t="s">
        <v>199</v>
      </c>
      <c r="P1440" t="s">
        <v>200</v>
      </c>
      <c r="Q1440">
        <v>2025</v>
      </c>
      <c r="R1440">
        <v>4</v>
      </c>
      <c r="S1440" t="b">
        <v>0</v>
      </c>
      <c r="T1440">
        <v>328910243</v>
      </c>
    </row>
    <row r="1441" spans="1:20" x14ac:dyDescent="0.2">
      <c r="A1441">
        <v>45</v>
      </c>
      <c r="B1441" t="s">
        <v>151</v>
      </c>
      <c r="C1441" t="s">
        <v>152</v>
      </c>
      <c r="D1441" t="s">
        <v>153</v>
      </c>
      <c r="E1441" t="s">
        <v>154</v>
      </c>
      <c r="F1441" t="s">
        <v>155</v>
      </c>
      <c r="G1441" t="s">
        <v>156</v>
      </c>
      <c r="H1441" t="s">
        <v>191</v>
      </c>
      <c r="I1441" t="s">
        <v>158</v>
      </c>
      <c r="J1441" t="s">
        <v>192</v>
      </c>
      <c r="K1441" t="s">
        <v>160</v>
      </c>
      <c r="L1441">
        <v>1</v>
      </c>
      <c r="M1441" t="s">
        <v>189</v>
      </c>
      <c r="N1441" t="s">
        <v>162</v>
      </c>
      <c r="O1441" t="s">
        <v>199</v>
      </c>
      <c r="P1441" t="s">
        <v>200</v>
      </c>
      <c r="Q1441">
        <v>2025</v>
      </c>
      <c r="R1441">
        <v>4</v>
      </c>
      <c r="S1441" t="b">
        <v>0</v>
      </c>
      <c r="T1441">
        <v>0</v>
      </c>
    </row>
    <row r="1442" spans="1:20" x14ac:dyDescent="0.2">
      <c r="A1442">
        <v>46</v>
      </c>
      <c r="B1442" t="s">
        <v>151</v>
      </c>
      <c r="C1442" t="s">
        <v>152</v>
      </c>
      <c r="D1442" t="s">
        <v>153</v>
      </c>
      <c r="E1442" t="s">
        <v>154</v>
      </c>
      <c r="F1442" t="s">
        <v>155</v>
      </c>
      <c r="G1442" t="s">
        <v>156</v>
      </c>
      <c r="H1442" t="s">
        <v>191</v>
      </c>
      <c r="I1442" t="s">
        <v>165</v>
      </c>
      <c r="J1442" t="s">
        <v>192</v>
      </c>
      <c r="K1442" t="s">
        <v>160</v>
      </c>
      <c r="L1442">
        <v>1</v>
      </c>
      <c r="M1442" t="s">
        <v>189</v>
      </c>
      <c r="N1442" t="s">
        <v>162</v>
      </c>
      <c r="O1442" t="s">
        <v>199</v>
      </c>
      <c r="P1442" t="s">
        <v>200</v>
      </c>
      <c r="Q1442">
        <v>2025</v>
      </c>
      <c r="R1442">
        <v>4</v>
      </c>
      <c r="S1442" t="b">
        <v>0</v>
      </c>
      <c r="T1442">
        <v>3681464</v>
      </c>
    </row>
    <row r="1443" spans="1:20" x14ac:dyDescent="0.2">
      <c r="A1443">
        <v>47</v>
      </c>
      <c r="B1443" t="s">
        <v>151</v>
      </c>
      <c r="C1443" t="s">
        <v>152</v>
      </c>
      <c r="D1443" t="s">
        <v>153</v>
      </c>
      <c r="E1443" t="s">
        <v>154</v>
      </c>
      <c r="F1443" t="s">
        <v>155</v>
      </c>
      <c r="G1443" t="s">
        <v>156</v>
      </c>
      <c r="H1443" t="s">
        <v>191</v>
      </c>
      <c r="I1443" t="s">
        <v>166</v>
      </c>
      <c r="J1443" t="s">
        <v>192</v>
      </c>
      <c r="K1443" t="s">
        <v>160</v>
      </c>
      <c r="L1443">
        <v>1</v>
      </c>
      <c r="M1443" t="s">
        <v>189</v>
      </c>
      <c r="N1443" t="s">
        <v>162</v>
      </c>
      <c r="O1443" t="s">
        <v>199</v>
      </c>
      <c r="P1443" t="s">
        <v>200</v>
      </c>
      <c r="Q1443">
        <v>2025</v>
      </c>
      <c r="R1443">
        <v>4</v>
      </c>
      <c r="S1443" t="b">
        <v>0</v>
      </c>
      <c r="T1443">
        <v>36673070</v>
      </c>
    </row>
    <row r="1444" spans="1:20" x14ac:dyDescent="0.2">
      <c r="A1444">
        <v>48</v>
      </c>
      <c r="B1444" t="s">
        <v>151</v>
      </c>
      <c r="C1444" t="s">
        <v>152</v>
      </c>
      <c r="D1444" t="s">
        <v>153</v>
      </c>
      <c r="E1444" t="s">
        <v>154</v>
      </c>
      <c r="F1444" t="s">
        <v>155</v>
      </c>
      <c r="G1444" t="s">
        <v>156</v>
      </c>
      <c r="H1444" t="s">
        <v>191</v>
      </c>
      <c r="I1444" t="s">
        <v>167</v>
      </c>
      <c r="J1444" t="s">
        <v>192</v>
      </c>
      <c r="K1444" t="s">
        <v>160</v>
      </c>
      <c r="L1444">
        <v>1</v>
      </c>
      <c r="M1444" t="s">
        <v>189</v>
      </c>
      <c r="N1444" t="s">
        <v>162</v>
      </c>
      <c r="O1444" t="s">
        <v>199</v>
      </c>
      <c r="P1444" t="s">
        <v>200</v>
      </c>
      <c r="Q1444">
        <v>2025</v>
      </c>
      <c r="R1444">
        <v>4</v>
      </c>
      <c r="S1444" t="b">
        <v>0</v>
      </c>
      <c r="T1444">
        <v>19919127</v>
      </c>
    </row>
    <row r="1445" spans="1:20" x14ac:dyDescent="0.2">
      <c r="A1445">
        <v>49</v>
      </c>
      <c r="B1445" t="s">
        <v>151</v>
      </c>
      <c r="C1445" t="s">
        <v>152</v>
      </c>
      <c r="D1445" t="s">
        <v>153</v>
      </c>
      <c r="E1445" t="s">
        <v>154</v>
      </c>
      <c r="F1445" t="s">
        <v>155</v>
      </c>
      <c r="G1445" t="s">
        <v>156</v>
      </c>
      <c r="H1445" t="s">
        <v>191</v>
      </c>
      <c r="I1445" t="s">
        <v>168</v>
      </c>
      <c r="J1445" t="s">
        <v>192</v>
      </c>
      <c r="K1445" t="s">
        <v>160</v>
      </c>
      <c r="L1445">
        <v>1</v>
      </c>
      <c r="M1445" t="s">
        <v>189</v>
      </c>
      <c r="N1445" t="s">
        <v>162</v>
      </c>
      <c r="O1445" t="s">
        <v>199</v>
      </c>
      <c r="P1445" t="s">
        <v>200</v>
      </c>
      <c r="Q1445">
        <v>2025</v>
      </c>
      <c r="R1445">
        <v>4</v>
      </c>
      <c r="S1445" t="b">
        <v>0</v>
      </c>
      <c r="T1445">
        <v>4159716</v>
      </c>
    </row>
    <row r="1446" spans="1:20" x14ac:dyDescent="0.2">
      <c r="A1446">
        <v>50</v>
      </c>
      <c r="B1446" t="s">
        <v>151</v>
      </c>
      <c r="C1446" t="s">
        <v>152</v>
      </c>
      <c r="D1446" t="s">
        <v>153</v>
      </c>
      <c r="E1446" t="s">
        <v>154</v>
      </c>
      <c r="F1446" t="s">
        <v>155</v>
      </c>
      <c r="G1446" t="s">
        <v>156</v>
      </c>
      <c r="H1446" t="s">
        <v>193</v>
      </c>
      <c r="I1446" t="s">
        <v>169</v>
      </c>
      <c r="J1446" t="s">
        <v>192</v>
      </c>
      <c r="K1446" t="s">
        <v>160</v>
      </c>
      <c r="L1446">
        <v>1</v>
      </c>
      <c r="M1446" t="s">
        <v>189</v>
      </c>
      <c r="N1446" t="s">
        <v>162</v>
      </c>
      <c r="O1446" t="s">
        <v>199</v>
      </c>
      <c r="P1446" t="s">
        <v>200</v>
      </c>
      <c r="Q1446">
        <v>2025</v>
      </c>
      <c r="R1446">
        <v>4</v>
      </c>
      <c r="S1446" t="b">
        <v>0</v>
      </c>
      <c r="T1446">
        <v>29721885</v>
      </c>
    </row>
    <row r="1447" spans="1:20" x14ac:dyDescent="0.2">
      <c r="A1447">
        <v>51</v>
      </c>
      <c r="B1447" t="s">
        <v>151</v>
      </c>
      <c r="C1447" t="s">
        <v>152</v>
      </c>
      <c r="D1447" t="s">
        <v>153</v>
      </c>
      <c r="E1447" t="s">
        <v>154</v>
      </c>
      <c r="F1447" t="s">
        <v>155</v>
      </c>
      <c r="G1447" t="s">
        <v>156</v>
      </c>
      <c r="H1447" t="s">
        <v>194</v>
      </c>
      <c r="I1447" t="s">
        <v>158</v>
      </c>
      <c r="J1447" t="s">
        <v>195</v>
      </c>
      <c r="K1447" t="s">
        <v>160</v>
      </c>
      <c r="L1447">
        <v>1</v>
      </c>
      <c r="M1447" t="s">
        <v>189</v>
      </c>
      <c r="N1447" t="s">
        <v>162</v>
      </c>
      <c r="O1447" t="s">
        <v>199</v>
      </c>
      <c r="P1447" t="s">
        <v>200</v>
      </c>
      <c r="Q1447">
        <v>2025</v>
      </c>
      <c r="R1447">
        <v>4</v>
      </c>
      <c r="S1447" t="b">
        <v>0</v>
      </c>
      <c r="T1447">
        <v>31304</v>
      </c>
    </row>
    <row r="1448" spans="1:20" x14ac:dyDescent="0.2">
      <c r="A1448">
        <v>52</v>
      </c>
      <c r="B1448" t="s">
        <v>151</v>
      </c>
      <c r="C1448" t="s">
        <v>152</v>
      </c>
      <c r="D1448" t="s">
        <v>153</v>
      </c>
      <c r="E1448" t="s">
        <v>154</v>
      </c>
      <c r="F1448" t="s">
        <v>155</v>
      </c>
      <c r="G1448" t="s">
        <v>156</v>
      </c>
      <c r="H1448" t="s">
        <v>194</v>
      </c>
      <c r="I1448" t="s">
        <v>165</v>
      </c>
      <c r="J1448" t="s">
        <v>195</v>
      </c>
      <c r="K1448" t="s">
        <v>160</v>
      </c>
      <c r="L1448">
        <v>1</v>
      </c>
      <c r="M1448" t="s">
        <v>189</v>
      </c>
      <c r="N1448" t="s">
        <v>162</v>
      </c>
      <c r="O1448" t="s">
        <v>199</v>
      </c>
      <c r="P1448" t="s">
        <v>200</v>
      </c>
      <c r="Q1448">
        <v>2025</v>
      </c>
      <c r="R1448">
        <v>4</v>
      </c>
      <c r="S1448" t="b">
        <v>0</v>
      </c>
      <c r="T1448">
        <v>4319369</v>
      </c>
    </row>
    <row r="1449" spans="1:20" x14ac:dyDescent="0.2">
      <c r="A1449">
        <v>53</v>
      </c>
      <c r="B1449" t="s">
        <v>151</v>
      </c>
      <c r="C1449" t="s">
        <v>152</v>
      </c>
      <c r="D1449" t="s">
        <v>153</v>
      </c>
      <c r="E1449" t="s">
        <v>154</v>
      </c>
      <c r="F1449" t="s">
        <v>155</v>
      </c>
      <c r="G1449" t="s">
        <v>156</v>
      </c>
      <c r="H1449" t="s">
        <v>194</v>
      </c>
      <c r="I1449" t="s">
        <v>166</v>
      </c>
      <c r="J1449" t="s">
        <v>195</v>
      </c>
      <c r="K1449" t="s">
        <v>160</v>
      </c>
      <c r="L1449">
        <v>1</v>
      </c>
      <c r="M1449" t="s">
        <v>189</v>
      </c>
      <c r="N1449" t="s">
        <v>162</v>
      </c>
      <c r="O1449" t="s">
        <v>199</v>
      </c>
      <c r="P1449" t="s">
        <v>200</v>
      </c>
      <c r="Q1449">
        <v>2025</v>
      </c>
      <c r="R1449">
        <v>4</v>
      </c>
      <c r="S1449" t="b">
        <v>0</v>
      </c>
      <c r="T1449">
        <v>47129647</v>
      </c>
    </row>
    <row r="1450" spans="1:20" x14ac:dyDescent="0.2">
      <c r="A1450">
        <v>54</v>
      </c>
      <c r="B1450" t="s">
        <v>151</v>
      </c>
      <c r="C1450" t="s">
        <v>152</v>
      </c>
      <c r="D1450" t="s">
        <v>153</v>
      </c>
      <c r="E1450" t="s">
        <v>154</v>
      </c>
      <c r="F1450" t="s">
        <v>155</v>
      </c>
      <c r="G1450" t="s">
        <v>156</v>
      </c>
      <c r="H1450" t="s">
        <v>194</v>
      </c>
      <c r="I1450" t="s">
        <v>167</v>
      </c>
      <c r="J1450" t="s">
        <v>195</v>
      </c>
      <c r="K1450" t="s">
        <v>160</v>
      </c>
      <c r="L1450">
        <v>1</v>
      </c>
      <c r="M1450" t="s">
        <v>189</v>
      </c>
      <c r="N1450" t="s">
        <v>162</v>
      </c>
      <c r="O1450" t="s">
        <v>199</v>
      </c>
      <c r="P1450" t="s">
        <v>200</v>
      </c>
      <c r="Q1450">
        <v>2025</v>
      </c>
      <c r="R1450">
        <v>4</v>
      </c>
      <c r="S1450" t="b">
        <v>0</v>
      </c>
      <c r="T1450">
        <v>20952623</v>
      </c>
    </row>
    <row r="1451" spans="1:20" x14ac:dyDescent="0.2">
      <c r="A1451">
        <v>55</v>
      </c>
      <c r="B1451" t="s">
        <v>151</v>
      </c>
      <c r="C1451" t="s">
        <v>152</v>
      </c>
      <c r="D1451" t="s">
        <v>153</v>
      </c>
      <c r="E1451" t="s">
        <v>154</v>
      </c>
      <c r="F1451" t="s">
        <v>155</v>
      </c>
      <c r="G1451" t="s">
        <v>156</v>
      </c>
      <c r="H1451" t="s">
        <v>194</v>
      </c>
      <c r="I1451" t="s">
        <v>168</v>
      </c>
      <c r="J1451" t="s">
        <v>195</v>
      </c>
      <c r="K1451" t="s">
        <v>160</v>
      </c>
      <c r="L1451">
        <v>1</v>
      </c>
      <c r="M1451" t="s">
        <v>189</v>
      </c>
      <c r="N1451" t="s">
        <v>162</v>
      </c>
      <c r="O1451" t="s">
        <v>199</v>
      </c>
      <c r="P1451" t="s">
        <v>200</v>
      </c>
      <c r="Q1451">
        <v>2025</v>
      </c>
      <c r="R1451">
        <v>4</v>
      </c>
      <c r="S1451" t="b">
        <v>0</v>
      </c>
      <c r="T1451">
        <v>12384417</v>
      </c>
    </row>
    <row r="1452" spans="1:20" x14ac:dyDescent="0.2">
      <c r="A1452">
        <v>56</v>
      </c>
      <c r="B1452" t="s">
        <v>151</v>
      </c>
      <c r="C1452" t="s">
        <v>152</v>
      </c>
      <c r="D1452" t="s">
        <v>153</v>
      </c>
      <c r="E1452" t="s">
        <v>154</v>
      </c>
      <c r="F1452" t="s">
        <v>155</v>
      </c>
      <c r="G1452" t="s">
        <v>156</v>
      </c>
      <c r="H1452" t="s">
        <v>196</v>
      </c>
      <c r="I1452" t="s">
        <v>169</v>
      </c>
      <c r="J1452" t="s">
        <v>195</v>
      </c>
      <c r="K1452" t="s">
        <v>160</v>
      </c>
      <c r="L1452">
        <v>1</v>
      </c>
      <c r="M1452" t="s">
        <v>189</v>
      </c>
      <c r="N1452" t="s">
        <v>162</v>
      </c>
      <c r="O1452" t="s">
        <v>199</v>
      </c>
      <c r="P1452" t="s">
        <v>200</v>
      </c>
      <c r="Q1452">
        <v>2025</v>
      </c>
      <c r="R1452">
        <v>4</v>
      </c>
      <c r="S1452" t="b">
        <v>0</v>
      </c>
      <c r="T1452">
        <v>148083467</v>
      </c>
    </row>
    <row r="1453" spans="1:20" x14ac:dyDescent="0.2">
      <c r="A1453">
        <v>57</v>
      </c>
      <c r="B1453" t="s">
        <v>151</v>
      </c>
      <c r="C1453" t="s">
        <v>152</v>
      </c>
      <c r="D1453" t="s">
        <v>153</v>
      </c>
      <c r="E1453" t="s">
        <v>154</v>
      </c>
      <c r="F1453" t="s">
        <v>155</v>
      </c>
      <c r="G1453" t="s">
        <v>156</v>
      </c>
      <c r="H1453" t="s">
        <v>197</v>
      </c>
      <c r="I1453" t="s">
        <v>158</v>
      </c>
      <c r="J1453" t="s">
        <v>198</v>
      </c>
      <c r="K1453" t="s">
        <v>160</v>
      </c>
      <c r="L1453">
        <v>1</v>
      </c>
      <c r="M1453" t="s">
        <v>189</v>
      </c>
      <c r="N1453" t="s">
        <v>162</v>
      </c>
      <c r="O1453" t="s">
        <v>199</v>
      </c>
      <c r="P1453" t="s">
        <v>200</v>
      </c>
      <c r="Q1453">
        <v>2025</v>
      </c>
      <c r="R1453">
        <v>4</v>
      </c>
      <c r="S1453" t="b">
        <v>0</v>
      </c>
      <c r="T1453">
        <v>58677435</v>
      </c>
    </row>
    <row r="1454" spans="1:20" x14ac:dyDescent="0.2">
      <c r="A1454">
        <v>58</v>
      </c>
      <c r="B1454" t="s">
        <v>151</v>
      </c>
      <c r="C1454" t="s">
        <v>152</v>
      </c>
      <c r="D1454" t="s">
        <v>153</v>
      </c>
      <c r="E1454" t="s">
        <v>154</v>
      </c>
      <c r="F1454" t="s">
        <v>155</v>
      </c>
      <c r="G1454" t="s">
        <v>156</v>
      </c>
      <c r="H1454" t="s">
        <v>197</v>
      </c>
      <c r="I1454" t="s">
        <v>165</v>
      </c>
      <c r="J1454" t="s">
        <v>198</v>
      </c>
      <c r="K1454" t="s">
        <v>160</v>
      </c>
      <c r="L1454">
        <v>1</v>
      </c>
      <c r="M1454" t="s">
        <v>189</v>
      </c>
      <c r="N1454" t="s">
        <v>162</v>
      </c>
      <c r="O1454" t="s">
        <v>199</v>
      </c>
      <c r="P1454" t="s">
        <v>200</v>
      </c>
      <c r="Q1454">
        <v>2025</v>
      </c>
      <c r="R1454">
        <v>4</v>
      </c>
      <c r="S1454" t="b">
        <v>0</v>
      </c>
      <c r="T1454">
        <v>84148790</v>
      </c>
    </row>
    <row r="1455" spans="1:20" x14ac:dyDescent="0.2">
      <c r="A1455">
        <v>59</v>
      </c>
      <c r="B1455" t="s">
        <v>151</v>
      </c>
      <c r="C1455" t="s">
        <v>152</v>
      </c>
      <c r="D1455" t="s">
        <v>153</v>
      </c>
      <c r="E1455" t="s">
        <v>154</v>
      </c>
      <c r="F1455" t="s">
        <v>155</v>
      </c>
      <c r="G1455" t="s">
        <v>156</v>
      </c>
      <c r="H1455" t="s">
        <v>197</v>
      </c>
      <c r="I1455" t="s">
        <v>166</v>
      </c>
      <c r="J1455" t="s">
        <v>198</v>
      </c>
      <c r="K1455" t="s">
        <v>160</v>
      </c>
      <c r="L1455">
        <v>1</v>
      </c>
      <c r="M1455" t="s">
        <v>189</v>
      </c>
      <c r="N1455" t="s">
        <v>162</v>
      </c>
      <c r="O1455" t="s">
        <v>199</v>
      </c>
      <c r="P1455" t="s">
        <v>200</v>
      </c>
      <c r="Q1455">
        <v>2025</v>
      </c>
      <c r="R1455">
        <v>4</v>
      </c>
      <c r="S1455" t="b">
        <v>0</v>
      </c>
      <c r="T1455">
        <v>232384895</v>
      </c>
    </row>
    <row r="1456" spans="1:20" x14ac:dyDescent="0.2">
      <c r="A1456">
        <v>60</v>
      </c>
      <c r="B1456" t="s">
        <v>151</v>
      </c>
      <c r="C1456" t="s">
        <v>152</v>
      </c>
      <c r="D1456" t="s">
        <v>153</v>
      </c>
      <c r="E1456" t="s">
        <v>154</v>
      </c>
      <c r="F1456" t="s">
        <v>155</v>
      </c>
      <c r="G1456" t="s">
        <v>156</v>
      </c>
      <c r="H1456" t="s">
        <v>197</v>
      </c>
      <c r="I1456" t="s">
        <v>167</v>
      </c>
      <c r="J1456" t="s">
        <v>198</v>
      </c>
      <c r="K1456" t="s">
        <v>160</v>
      </c>
      <c r="L1456">
        <v>1</v>
      </c>
      <c r="M1456" t="s">
        <v>189</v>
      </c>
      <c r="N1456" t="s">
        <v>162</v>
      </c>
      <c r="O1456" t="s">
        <v>199</v>
      </c>
      <c r="P1456" t="s">
        <v>200</v>
      </c>
      <c r="Q1456">
        <v>2025</v>
      </c>
      <c r="R1456">
        <v>4</v>
      </c>
      <c r="S1456" t="b">
        <v>0</v>
      </c>
      <c r="T1456">
        <v>150955329</v>
      </c>
    </row>
    <row r="1457" spans="1:20" x14ac:dyDescent="0.2">
      <c r="A1457">
        <v>61</v>
      </c>
      <c r="B1457" t="s">
        <v>151</v>
      </c>
      <c r="C1457" t="s">
        <v>152</v>
      </c>
      <c r="D1457" t="s">
        <v>153</v>
      </c>
      <c r="E1457" t="s">
        <v>154</v>
      </c>
      <c r="F1457" t="s">
        <v>155</v>
      </c>
      <c r="G1457" t="s">
        <v>156</v>
      </c>
      <c r="H1457" t="s">
        <v>197</v>
      </c>
      <c r="I1457" t="s">
        <v>168</v>
      </c>
      <c r="J1457" t="s">
        <v>198</v>
      </c>
      <c r="K1457" t="s">
        <v>160</v>
      </c>
      <c r="L1457">
        <v>1</v>
      </c>
      <c r="M1457" t="s">
        <v>189</v>
      </c>
      <c r="N1457" t="s">
        <v>162</v>
      </c>
      <c r="O1457" t="s">
        <v>199</v>
      </c>
      <c r="P1457" t="s">
        <v>200</v>
      </c>
      <c r="Q1457">
        <v>2025</v>
      </c>
      <c r="R1457">
        <v>4</v>
      </c>
      <c r="S1457" t="b">
        <v>0</v>
      </c>
      <c r="T1457">
        <v>56730355</v>
      </c>
    </row>
    <row r="1458" spans="1:20" x14ac:dyDescent="0.2">
      <c r="A1458">
        <v>62</v>
      </c>
      <c r="B1458" t="s">
        <v>151</v>
      </c>
      <c r="C1458" t="s">
        <v>152</v>
      </c>
      <c r="D1458" t="s">
        <v>153</v>
      </c>
      <c r="E1458" t="s">
        <v>154</v>
      </c>
      <c r="F1458" t="s">
        <v>155</v>
      </c>
      <c r="G1458" t="s">
        <v>156</v>
      </c>
      <c r="H1458" t="s">
        <v>197</v>
      </c>
      <c r="I1458" t="s">
        <v>169</v>
      </c>
      <c r="J1458" t="s">
        <v>198</v>
      </c>
      <c r="K1458" t="s">
        <v>160</v>
      </c>
      <c r="L1458">
        <v>1</v>
      </c>
      <c r="M1458" t="s">
        <v>189</v>
      </c>
      <c r="N1458" t="s">
        <v>162</v>
      </c>
      <c r="O1458" t="s">
        <v>199</v>
      </c>
      <c r="P1458" t="s">
        <v>200</v>
      </c>
      <c r="Q1458">
        <v>2025</v>
      </c>
      <c r="R1458">
        <v>4</v>
      </c>
      <c r="S1458" t="b">
        <v>0</v>
      </c>
      <c r="T1458">
        <v>506715595</v>
      </c>
    </row>
    <row r="1459" spans="1:20" x14ac:dyDescent="0.2">
      <c r="A1459">
        <v>63</v>
      </c>
      <c r="B1459" t="s">
        <v>151</v>
      </c>
      <c r="C1459" t="s">
        <v>152</v>
      </c>
      <c r="D1459" t="s">
        <v>153</v>
      </c>
      <c r="E1459" t="s">
        <v>154</v>
      </c>
      <c r="F1459" t="s">
        <v>155</v>
      </c>
      <c r="G1459" t="s">
        <v>156</v>
      </c>
      <c r="H1459" t="s">
        <v>201</v>
      </c>
      <c r="I1459" t="s">
        <v>169</v>
      </c>
      <c r="J1459" t="s">
        <v>202</v>
      </c>
      <c r="K1459" t="s">
        <v>160</v>
      </c>
      <c r="L1459">
        <v>1</v>
      </c>
      <c r="M1459" t="s">
        <v>203</v>
      </c>
      <c r="N1459" t="s">
        <v>162</v>
      </c>
      <c r="O1459" t="s">
        <v>199</v>
      </c>
      <c r="P1459" t="s">
        <v>200</v>
      </c>
      <c r="Q1459">
        <v>2025</v>
      </c>
      <c r="R1459">
        <v>4</v>
      </c>
      <c r="S1459" t="b">
        <v>0</v>
      </c>
      <c r="T1459">
        <v>100317644</v>
      </c>
    </row>
    <row r="1460" spans="1:20" x14ac:dyDescent="0.2">
      <c r="A1460">
        <v>64</v>
      </c>
      <c r="B1460" t="s">
        <v>151</v>
      </c>
      <c r="C1460" t="s">
        <v>152</v>
      </c>
      <c r="D1460" t="s">
        <v>153</v>
      </c>
      <c r="E1460" t="s">
        <v>154</v>
      </c>
      <c r="F1460" t="s">
        <v>155</v>
      </c>
      <c r="G1460" t="s">
        <v>156</v>
      </c>
      <c r="H1460" t="s">
        <v>204</v>
      </c>
      <c r="I1460" t="s">
        <v>169</v>
      </c>
      <c r="J1460" t="s">
        <v>205</v>
      </c>
      <c r="K1460" t="s">
        <v>160</v>
      </c>
      <c r="L1460">
        <v>1</v>
      </c>
      <c r="M1460" t="s">
        <v>203</v>
      </c>
      <c r="N1460" t="s">
        <v>162</v>
      </c>
      <c r="O1460" t="s">
        <v>199</v>
      </c>
      <c r="P1460" t="s">
        <v>200</v>
      </c>
      <c r="Q1460">
        <v>2025</v>
      </c>
      <c r="R1460">
        <v>4</v>
      </c>
      <c r="S1460" t="b">
        <v>0</v>
      </c>
      <c r="T1460">
        <v>1879589</v>
      </c>
    </row>
    <row r="1461" spans="1:20" x14ac:dyDescent="0.2">
      <c r="A1461">
        <v>65</v>
      </c>
      <c r="B1461" t="s">
        <v>151</v>
      </c>
      <c r="C1461" t="s">
        <v>152</v>
      </c>
      <c r="D1461" t="s">
        <v>153</v>
      </c>
      <c r="E1461" t="s">
        <v>154</v>
      </c>
      <c r="F1461" t="s">
        <v>155</v>
      </c>
      <c r="G1461" t="s">
        <v>156</v>
      </c>
      <c r="H1461" t="s">
        <v>206</v>
      </c>
      <c r="I1461" t="s">
        <v>169</v>
      </c>
      <c r="J1461" t="s">
        <v>207</v>
      </c>
      <c r="K1461" t="s">
        <v>160</v>
      </c>
      <c r="L1461">
        <v>1</v>
      </c>
      <c r="M1461" t="s">
        <v>208</v>
      </c>
      <c r="N1461" t="s">
        <v>209</v>
      </c>
      <c r="O1461" t="s">
        <v>199</v>
      </c>
      <c r="P1461" t="s">
        <v>200</v>
      </c>
      <c r="Q1461">
        <v>2025</v>
      </c>
      <c r="R1461">
        <v>4</v>
      </c>
      <c r="S1461" t="b">
        <v>0</v>
      </c>
      <c r="T1461">
        <v>649967</v>
      </c>
    </row>
    <row r="1462" spans="1:20" x14ac:dyDescent="0.2">
      <c r="A1462">
        <v>1</v>
      </c>
      <c r="B1462" t="s">
        <v>151</v>
      </c>
      <c r="C1462" t="s">
        <v>152</v>
      </c>
      <c r="D1462" t="s">
        <v>153</v>
      </c>
      <c r="E1462" t="s">
        <v>154</v>
      </c>
      <c r="F1462" t="s">
        <v>155</v>
      </c>
      <c r="G1462" t="s">
        <v>156</v>
      </c>
      <c r="H1462" t="s">
        <v>157</v>
      </c>
      <c r="I1462" t="s">
        <v>158</v>
      </c>
      <c r="J1462" t="s">
        <v>159</v>
      </c>
      <c r="K1462" t="s">
        <v>160</v>
      </c>
      <c r="L1462">
        <v>1</v>
      </c>
      <c r="M1462" t="s">
        <v>161</v>
      </c>
      <c r="N1462" t="s">
        <v>162</v>
      </c>
      <c r="O1462" t="s">
        <v>210</v>
      </c>
      <c r="P1462" t="s">
        <v>210</v>
      </c>
      <c r="Q1462">
        <v>2025</v>
      </c>
      <c r="R1462">
        <v>4</v>
      </c>
      <c r="S1462" t="b">
        <v>0</v>
      </c>
      <c r="T1462">
        <v>671</v>
      </c>
    </row>
    <row r="1463" spans="1:20" x14ac:dyDescent="0.2">
      <c r="A1463">
        <v>2</v>
      </c>
      <c r="B1463" t="s">
        <v>151</v>
      </c>
      <c r="C1463" t="s">
        <v>152</v>
      </c>
      <c r="D1463" t="s">
        <v>153</v>
      </c>
      <c r="E1463" t="s">
        <v>154</v>
      </c>
      <c r="F1463" t="s">
        <v>155</v>
      </c>
      <c r="G1463" t="s">
        <v>156</v>
      </c>
      <c r="H1463" t="s">
        <v>157</v>
      </c>
      <c r="I1463" t="s">
        <v>165</v>
      </c>
      <c r="J1463" t="s">
        <v>159</v>
      </c>
      <c r="K1463" t="s">
        <v>160</v>
      </c>
      <c r="L1463">
        <v>1</v>
      </c>
      <c r="M1463" t="s">
        <v>161</v>
      </c>
      <c r="N1463" t="s">
        <v>162</v>
      </c>
      <c r="O1463" t="s">
        <v>210</v>
      </c>
      <c r="P1463" t="s">
        <v>210</v>
      </c>
      <c r="Q1463">
        <v>2025</v>
      </c>
      <c r="R1463">
        <v>4</v>
      </c>
      <c r="S1463" t="b">
        <v>0</v>
      </c>
      <c r="T1463">
        <v>487</v>
      </c>
    </row>
    <row r="1464" spans="1:20" x14ac:dyDescent="0.2">
      <c r="A1464">
        <v>3</v>
      </c>
      <c r="B1464" t="s">
        <v>151</v>
      </c>
      <c r="C1464" t="s">
        <v>152</v>
      </c>
      <c r="D1464" t="s">
        <v>153</v>
      </c>
      <c r="E1464" t="s">
        <v>154</v>
      </c>
      <c r="F1464" t="s">
        <v>155</v>
      </c>
      <c r="G1464" t="s">
        <v>156</v>
      </c>
      <c r="H1464" t="s">
        <v>157</v>
      </c>
      <c r="I1464" t="s">
        <v>166</v>
      </c>
      <c r="J1464" t="s">
        <v>159</v>
      </c>
      <c r="K1464" t="s">
        <v>160</v>
      </c>
      <c r="L1464">
        <v>1</v>
      </c>
      <c r="M1464" t="s">
        <v>161</v>
      </c>
      <c r="N1464" t="s">
        <v>162</v>
      </c>
      <c r="O1464" t="s">
        <v>210</v>
      </c>
      <c r="P1464" t="s">
        <v>210</v>
      </c>
      <c r="Q1464">
        <v>2025</v>
      </c>
      <c r="R1464">
        <v>4</v>
      </c>
      <c r="S1464" t="b">
        <v>0</v>
      </c>
      <c r="T1464">
        <v>1303</v>
      </c>
    </row>
    <row r="1465" spans="1:20" x14ac:dyDescent="0.2">
      <c r="A1465">
        <v>4</v>
      </c>
      <c r="B1465" t="s">
        <v>151</v>
      </c>
      <c r="C1465" t="s">
        <v>152</v>
      </c>
      <c r="D1465" t="s">
        <v>153</v>
      </c>
      <c r="E1465" t="s">
        <v>154</v>
      </c>
      <c r="F1465" t="s">
        <v>155</v>
      </c>
      <c r="G1465" t="s">
        <v>156</v>
      </c>
      <c r="H1465" t="s">
        <v>157</v>
      </c>
      <c r="I1465" t="s">
        <v>167</v>
      </c>
      <c r="J1465" t="s">
        <v>159</v>
      </c>
      <c r="K1465" t="s">
        <v>160</v>
      </c>
      <c r="L1465">
        <v>1</v>
      </c>
      <c r="M1465" t="s">
        <v>161</v>
      </c>
      <c r="N1465" t="s">
        <v>162</v>
      </c>
      <c r="O1465" t="s">
        <v>210</v>
      </c>
      <c r="P1465" t="s">
        <v>210</v>
      </c>
      <c r="Q1465">
        <v>2025</v>
      </c>
      <c r="R1465">
        <v>4</v>
      </c>
      <c r="S1465" t="b">
        <v>0</v>
      </c>
      <c r="T1465">
        <v>610</v>
      </c>
    </row>
    <row r="1466" spans="1:20" x14ac:dyDescent="0.2">
      <c r="A1466">
        <v>5</v>
      </c>
      <c r="B1466" t="s">
        <v>151</v>
      </c>
      <c r="C1466" t="s">
        <v>152</v>
      </c>
      <c r="D1466" t="s">
        <v>153</v>
      </c>
      <c r="E1466" t="s">
        <v>154</v>
      </c>
      <c r="F1466" t="s">
        <v>155</v>
      </c>
      <c r="G1466" t="s">
        <v>156</v>
      </c>
      <c r="H1466" t="s">
        <v>157</v>
      </c>
      <c r="I1466" t="s">
        <v>168</v>
      </c>
      <c r="J1466" t="s">
        <v>159</v>
      </c>
      <c r="K1466" t="s">
        <v>160</v>
      </c>
      <c r="L1466">
        <v>1</v>
      </c>
      <c r="M1466" t="s">
        <v>161</v>
      </c>
      <c r="N1466" t="s">
        <v>162</v>
      </c>
      <c r="O1466" t="s">
        <v>210</v>
      </c>
      <c r="P1466" t="s">
        <v>210</v>
      </c>
      <c r="Q1466">
        <v>2025</v>
      </c>
      <c r="R1466">
        <v>4</v>
      </c>
      <c r="S1466" t="b">
        <v>0</v>
      </c>
      <c r="T1466">
        <v>179</v>
      </c>
    </row>
    <row r="1467" spans="1:20" x14ac:dyDescent="0.2">
      <c r="A1467">
        <v>6</v>
      </c>
      <c r="B1467" t="s">
        <v>151</v>
      </c>
      <c r="C1467" t="s">
        <v>152</v>
      </c>
      <c r="D1467" t="s">
        <v>153</v>
      </c>
      <c r="E1467" t="s">
        <v>154</v>
      </c>
      <c r="F1467" t="s">
        <v>155</v>
      </c>
      <c r="G1467" t="s">
        <v>156</v>
      </c>
      <c r="H1467" t="s">
        <v>157</v>
      </c>
      <c r="I1467" t="s">
        <v>169</v>
      </c>
      <c r="J1467" t="s">
        <v>159</v>
      </c>
      <c r="K1467" t="s">
        <v>160</v>
      </c>
      <c r="L1467">
        <v>1</v>
      </c>
      <c r="M1467" t="s">
        <v>161</v>
      </c>
      <c r="N1467" t="s">
        <v>162</v>
      </c>
      <c r="O1467" t="s">
        <v>210</v>
      </c>
      <c r="P1467" t="s">
        <v>210</v>
      </c>
      <c r="Q1467">
        <v>2025</v>
      </c>
      <c r="R1467">
        <v>4</v>
      </c>
      <c r="S1467" t="b">
        <v>0</v>
      </c>
      <c r="T1467">
        <v>2464</v>
      </c>
    </row>
    <row r="1468" spans="1:20" x14ac:dyDescent="0.2">
      <c r="A1468">
        <v>7</v>
      </c>
      <c r="B1468" t="s">
        <v>151</v>
      </c>
      <c r="C1468" t="s">
        <v>152</v>
      </c>
      <c r="D1468" t="s">
        <v>153</v>
      </c>
      <c r="E1468" t="s">
        <v>154</v>
      </c>
      <c r="F1468" t="s">
        <v>155</v>
      </c>
      <c r="G1468" t="s">
        <v>156</v>
      </c>
      <c r="H1468" t="s">
        <v>170</v>
      </c>
      <c r="I1468" t="s">
        <v>158</v>
      </c>
      <c r="J1468" t="s">
        <v>171</v>
      </c>
      <c r="K1468" t="s">
        <v>160</v>
      </c>
      <c r="L1468">
        <v>1</v>
      </c>
      <c r="M1468" t="s">
        <v>161</v>
      </c>
      <c r="N1468" t="s">
        <v>162</v>
      </c>
      <c r="O1468" t="s">
        <v>210</v>
      </c>
      <c r="P1468" t="s">
        <v>210</v>
      </c>
      <c r="Q1468">
        <v>2025</v>
      </c>
      <c r="R1468">
        <v>4</v>
      </c>
      <c r="S1468" t="b">
        <v>0</v>
      </c>
      <c r="T1468">
        <v>678</v>
      </c>
    </row>
    <row r="1469" spans="1:20" x14ac:dyDescent="0.2">
      <c r="A1469">
        <v>8</v>
      </c>
      <c r="B1469" t="s">
        <v>151</v>
      </c>
      <c r="C1469" t="s">
        <v>152</v>
      </c>
      <c r="D1469" t="s">
        <v>153</v>
      </c>
      <c r="E1469" t="s">
        <v>154</v>
      </c>
      <c r="F1469" t="s">
        <v>155</v>
      </c>
      <c r="G1469" t="s">
        <v>156</v>
      </c>
      <c r="H1469" t="s">
        <v>170</v>
      </c>
      <c r="I1469" t="s">
        <v>165</v>
      </c>
      <c r="J1469" t="s">
        <v>171</v>
      </c>
      <c r="K1469" t="s">
        <v>160</v>
      </c>
      <c r="L1469">
        <v>1</v>
      </c>
      <c r="M1469" t="s">
        <v>161</v>
      </c>
      <c r="N1469" t="s">
        <v>162</v>
      </c>
      <c r="O1469" t="s">
        <v>210</v>
      </c>
      <c r="P1469" t="s">
        <v>210</v>
      </c>
      <c r="Q1469">
        <v>2025</v>
      </c>
      <c r="R1469">
        <v>4</v>
      </c>
      <c r="S1469" t="b">
        <v>0</v>
      </c>
      <c r="T1469">
        <v>496</v>
      </c>
    </row>
    <row r="1470" spans="1:20" x14ac:dyDescent="0.2">
      <c r="A1470">
        <v>9</v>
      </c>
      <c r="B1470" t="s">
        <v>151</v>
      </c>
      <c r="C1470" t="s">
        <v>152</v>
      </c>
      <c r="D1470" t="s">
        <v>153</v>
      </c>
      <c r="E1470" t="s">
        <v>154</v>
      </c>
      <c r="F1470" t="s">
        <v>155</v>
      </c>
      <c r="G1470" t="s">
        <v>156</v>
      </c>
      <c r="H1470" t="s">
        <v>170</v>
      </c>
      <c r="I1470" t="s">
        <v>166</v>
      </c>
      <c r="J1470" t="s">
        <v>171</v>
      </c>
      <c r="K1470" t="s">
        <v>160</v>
      </c>
      <c r="L1470">
        <v>1</v>
      </c>
      <c r="M1470" t="s">
        <v>161</v>
      </c>
      <c r="N1470" t="s">
        <v>162</v>
      </c>
      <c r="O1470" t="s">
        <v>210</v>
      </c>
      <c r="P1470" t="s">
        <v>210</v>
      </c>
      <c r="Q1470">
        <v>2025</v>
      </c>
      <c r="R1470">
        <v>4</v>
      </c>
      <c r="S1470" t="b">
        <v>0</v>
      </c>
      <c r="T1470">
        <v>1324</v>
      </c>
    </row>
    <row r="1471" spans="1:20" x14ac:dyDescent="0.2">
      <c r="A1471">
        <v>10</v>
      </c>
      <c r="B1471" t="s">
        <v>151</v>
      </c>
      <c r="C1471" t="s">
        <v>152</v>
      </c>
      <c r="D1471" t="s">
        <v>153</v>
      </c>
      <c r="E1471" t="s">
        <v>154</v>
      </c>
      <c r="F1471" t="s">
        <v>155</v>
      </c>
      <c r="G1471" t="s">
        <v>156</v>
      </c>
      <c r="H1471" t="s">
        <v>170</v>
      </c>
      <c r="I1471" t="s">
        <v>167</v>
      </c>
      <c r="J1471" t="s">
        <v>171</v>
      </c>
      <c r="K1471" t="s">
        <v>160</v>
      </c>
      <c r="L1471">
        <v>1</v>
      </c>
      <c r="M1471" t="s">
        <v>161</v>
      </c>
      <c r="N1471" t="s">
        <v>162</v>
      </c>
      <c r="O1471" t="s">
        <v>210</v>
      </c>
      <c r="P1471" t="s">
        <v>210</v>
      </c>
      <c r="Q1471">
        <v>2025</v>
      </c>
      <c r="R1471">
        <v>4</v>
      </c>
      <c r="S1471" t="b">
        <v>0</v>
      </c>
      <c r="T1471">
        <v>618</v>
      </c>
    </row>
    <row r="1472" spans="1:20" x14ac:dyDescent="0.2">
      <c r="A1472">
        <v>11</v>
      </c>
      <c r="B1472" t="s">
        <v>151</v>
      </c>
      <c r="C1472" t="s">
        <v>152</v>
      </c>
      <c r="D1472" t="s">
        <v>153</v>
      </c>
      <c r="E1472" t="s">
        <v>154</v>
      </c>
      <c r="F1472" t="s">
        <v>155</v>
      </c>
      <c r="G1472" t="s">
        <v>156</v>
      </c>
      <c r="H1472" t="s">
        <v>170</v>
      </c>
      <c r="I1472" t="s">
        <v>168</v>
      </c>
      <c r="J1472" t="s">
        <v>171</v>
      </c>
      <c r="K1472" t="s">
        <v>160</v>
      </c>
      <c r="L1472">
        <v>1</v>
      </c>
      <c r="M1472" t="s">
        <v>161</v>
      </c>
      <c r="N1472" t="s">
        <v>162</v>
      </c>
      <c r="O1472" t="s">
        <v>210</v>
      </c>
      <c r="P1472" t="s">
        <v>210</v>
      </c>
      <c r="Q1472">
        <v>2025</v>
      </c>
      <c r="R1472">
        <v>4</v>
      </c>
      <c r="S1472" t="b">
        <v>0</v>
      </c>
      <c r="T1472">
        <v>182</v>
      </c>
    </row>
    <row r="1473" spans="1:20" x14ac:dyDescent="0.2">
      <c r="A1473">
        <v>12</v>
      </c>
      <c r="B1473" t="s">
        <v>151</v>
      </c>
      <c r="C1473" t="s">
        <v>152</v>
      </c>
      <c r="D1473" t="s">
        <v>153</v>
      </c>
      <c r="E1473" t="s">
        <v>154</v>
      </c>
      <c r="F1473" t="s">
        <v>155</v>
      </c>
      <c r="G1473" t="s">
        <v>156</v>
      </c>
      <c r="H1473" t="s">
        <v>170</v>
      </c>
      <c r="I1473" t="s">
        <v>169</v>
      </c>
      <c r="J1473" t="s">
        <v>171</v>
      </c>
      <c r="K1473" t="s">
        <v>160</v>
      </c>
      <c r="L1473">
        <v>1</v>
      </c>
      <c r="M1473" t="s">
        <v>161</v>
      </c>
      <c r="N1473" t="s">
        <v>162</v>
      </c>
      <c r="O1473" t="s">
        <v>210</v>
      </c>
      <c r="P1473" t="s">
        <v>210</v>
      </c>
      <c r="Q1473">
        <v>2025</v>
      </c>
      <c r="R1473">
        <v>4</v>
      </c>
      <c r="S1473" t="b">
        <v>0</v>
      </c>
      <c r="T1473">
        <v>2535</v>
      </c>
    </row>
    <row r="1474" spans="1:20" x14ac:dyDescent="0.2">
      <c r="A1474">
        <v>13</v>
      </c>
      <c r="B1474" t="s">
        <v>151</v>
      </c>
      <c r="C1474" t="s">
        <v>152</v>
      </c>
      <c r="D1474" t="s">
        <v>153</v>
      </c>
      <c r="E1474" t="s">
        <v>154</v>
      </c>
      <c r="F1474" t="s">
        <v>155</v>
      </c>
      <c r="G1474" t="s">
        <v>156</v>
      </c>
      <c r="H1474" t="s">
        <v>172</v>
      </c>
      <c r="I1474" t="s">
        <v>158</v>
      </c>
      <c r="J1474" t="s">
        <v>173</v>
      </c>
      <c r="K1474" t="s">
        <v>160</v>
      </c>
      <c r="L1474">
        <v>1</v>
      </c>
      <c r="M1474" t="s">
        <v>174</v>
      </c>
      <c r="N1474" t="s">
        <v>162</v>
      </c>
      <c r="O1474" t="s">
        <v>210</v>
      </c>
      <c r="P1474" t="s">
        <v>210</v>
      </c>
      <c r="Q1474">
        <v>2025</v>
      </c>
      <c r="R1474">
        <v>4</v>
      </c>
      <c r="S1474" t="b">
        <v>0</v>
      </c>
      <c r="T1474">
        <v>291097</v>
      </c>
    </row>
    <row r="1475" spans="1:20" x14ac:dyDescent="0.2">
      <c r="A1475">
        <v>14</v>
      </c>
      <c r="B1475" t="s">
        <v>151</v>
      </c>
      <c r="C1475" t="s">
        <v>152</v>
      </c>
      <c r="D1475" t="s">
        <v>153</v>
      </c>
      <c r="E1475" t="s">
        <v>154</v>
      </c>
      <c r="F1475" t="s">
        <v>155</v>
      </c>
      <c r="G1475" t="s">
        <v>156</v>
      </c>
      <c r="H1475" t="s">
        <v>172</v>
      </c>
      <c r="I1475" t="s">
        <v>165</v>
      </c>
      <c r="J1475" t="s">
        <v>173</v>
      </c>
      <c r="K1475" t="s">
        <v>160</v>
      </c>
      <c r="L1475">
        <v>1</v>
      </c>
      <c r="M1475" t="s">
        <v>174</v>
      </c>
      <c r="N1475" t="s">
        <v>162</v>
      </c>
      <c r="O1475" t="s">
        <v>210</v>
      </c>
      <c r="P1475" t="s">
        <v>210</v>
      </c>
      <c r="Q1475">
        <v>2025</v>
      </c>
      <c r="R1475">
        <v>4</v>
      </c>
      <c r="S1475" t="b">
        <v>0</v>
      </c>
      <c r="T1475">
        <v>175027</v>
      </c>
    </row>
    <row r="1476" spans="1:20" x14ac:dyDescent="0.2">
      <c r="A1476">
        <v>15</v>
      </c>
      <c r="B1476" t="s">
        <v>151</v>
      </c>
      <c r="C1476" t="s">
        <v>152</v>
      </c>
      <c r="D1476" t="s">
        <v>153</v>
      </c>
      <c r="E1476" t="s">
        <v>154</v>
      </c>
      <c r="F1476" t="s">
        <v>155</v>
      </c>
      <c r="G1476" t="s">
        <v>156</v>
      </c>
      <c r="H1476" t="s">
        <v>172</v>
      </c>
      <c r="I1476" t="s">
        <v>166</v>
      </c>
      <c r="J1476" t="s">
        <v>173</v>
      </c>
      <c r="K1476" t="s">
        <v>160</v>
      </c>
      <c r="L1476">
        <v>1</v>
      </c>
      <c r="M1476" t="s">
        <v>174</v>
      </c>
      <c r="N1476" t="s">
        <v>162</v>
      </c>
      <c r="O1476" t="s">
        <v>210</v>
      </c>
      <c r="P1476" t="s">
        <v>210</v>
      </c>
      <c r="Q1476">
        <v>2025</v>
      </c>
      <c r="R1476">
        <v>4</v>
      </c>
      <c r="S1476" t="b">
        <v>0</v>
      </c>
      <c r="T1476">
        <v>558573</v>
      </c>
    </row>
    <row r="1477" spans="1:20" x14ac:dyDescent="0.2">
      <c r="A1477">
        <v>16</v>
      </c>
      <c r="B1477" t="s">
        <v>151</v>
      </c>
      <c r="C1477" t="s">
        <v>152</v>
      </c>
      <c r="D1477" t="s">
        <v>153</v>
      </c>
      <c r="E1477" t="s">
        <v>154</v>
      </c>
      <c r="F1477" t="s">
        <v>155</v>
      </c>
      <c r="G1477" t="s">
        <v>156</v>
      </c>
      <c r="H1477" t="s">
        <v>172</v>
      </c>
      <c r="I1477" t="s">
        <v>167</v>
      </c>
      <c r="J1477" t="s">
        <v>173</v>
      </c>
      <c r="K1477" t="s">
        <v>160</v>
      </c>
      <c r="L1477">
        <v>1</v>
      </c>
      <c r="M1477" t="s">
        <v>174</v>
      </c>
      <c r="N1477" t="s">
        <v>162</v>
      </c>
      <c r="O1477" t="s">
        <v>210</v>
      </c>
      <c r="P1477" t="s">
        <v>210</v>
      </c>
      <c r="Q1477">
        <v>2025</v>
      </c>
      <c r="R1477">
        <v>4</v>
      </c>
      <c r="S1477" t="b">
        <v>0</v>
      </c>
      <c r="T1477">
        <v>268686</v>
      </c>
    </row>
    <row r="1478" spans="1:20" x14ac:dyDescent="0.2">
      <c r="A1478">
        <v>17</v>
      </c>
      <c r="B1478" t="s">
        <v>151</v>
      </c>
      <c r="C1478" t="s">
        <v>152</v>
      </c>
      <c r="D1478" t="s">
        <v>153</v>
      </c>
      <c r="E1478" t="s">
        <v>154</v>
      </c>
      <c r="F1478" t="s">
        <v>155</v>
      </c>
      <c r="G1478" t="s">
        <v>156</v>
      </c>
      <c r="H1478" t="s">
        <v>172</v>
      </c>
      <c r="I1478" t="s">
        <v>168</v>
      </c>
      <c r="J1478" t="s">
        <v>173</v>
      </c>
      <c r="K1478" t="s">
        <v>160</v>
      </c>
      <c r="L1478">
        <v>1</v>
      </c>
      <c r="M1478" t="s">
        <v>174</v>
      </c>
      <c r="N1478" t="s">
        <v>162</v>
      </c>
      <c r="O1478" t="s">
        <v>210</v>
      </c>
      <c r="P1478" t="s">
        <v>210</v>
      </c>
      <c r="Q1478">
        <v>2025</v>
      </c>
      <c r="R1478">
        <v>4</v>
      </c>
      <c r="S1478" t="b">
        <v>0</v>
      </c>
      <c r="T1478">
        <v>82843</v>
      </c>
    </row>
    <row r="1479" spans="1:20" x14ac:dyDescent="0.2">
      <c r="A1479">
        <v>18</v>
      </c>
      <c r="B1479" t="s">
        <v>151</v>
      </c>
      <c r="C1479" t="s">
        <v>152</v>
      </c>
      <c r="D1479" t="s">
        <v>153</v>
      </c>
      <c r="E1479" t="s">
        <v>154</v>
      </c>
      <c r="F1479" t="s">
        <v>155</v>
      </c>
      <c r="G1479" t="s">
        <v>156</v>
      </c>
      <c r="H1479" t="s">
        <v>175</v>
      </c>
      <c r="I1479" t="s">
        <v>169</v>
      </c>
      <c r="J1479" t="s">
        <v>173</v>
      </c>
      <c r="K1479" t="s">
        <v>160</v>
      </c>
      <c r="L1479">
        <v>1</v>
      </c>
      <c r="M1479" t="s">
        <v>174</v>
      </c>
      <c r="N1479" t="s">
        <v>162</v>
      </c>
      <c r="O1479" t="s">
        <v>210</v>
      </c>
      <c r="P1479" t="s">
        <v>210</v>
      </c>
      <c r="Q1479">
        <v>2025</v>
      </c>
      <c r="R1479">
        <v>4</v>
      </c>
      <c r="S1479" t="b">
        <v>0</v>
      </c>
      <c r="T1479">
        <v>1048099</v>
      </c>
    </row>
    <row r="1480" spans="1:20" x14ac:dyDescent="0.2">
      <c r="A1480">
        <v>19</v>
      </c>
      <c r="B1480" t="s">
        <v>151</v>
      </c>
      <c r="C1480" t="s">
        <v>152</v>
      </c>
      <c r="D1480" t="s">
        <v>153</v>
      </c>
      <c r="E1480" t="s">
        <v>154</v>
      </c>
      <c r="F1480" t="s">
        <v>155</v>
      </c>
      <c r="G1480" t="s">
        <v>156</v>
      </c>
      <c r="H1480" t="s">
        <v>176</v>
      </c>
      <c r="I1480" t="s">
        <v>169</v>
      </c>
      <c r="J1480" t="s">
        <v>177</v>
      </c>
      <c r="K1480" t="s">
        <v>160</v>
      </c>
      <c r="L1480">
        <v>1</v>
      </c>
      <c r="M1480" t="s">
        <v>174</v>
      </c>
      <c r="N1480" t="s">
        <v>162</v>
      </c>
      <c r="O1480" t="s">
        <v>210</v>
      </c>
      <c r="P1480" t="s">
        <v>210</v>
      </c>
      <c r="Q1480">
        <v>2025</v>
      </c>
      <c r="R1480">
        <v>4</v>
      </c>
      <c r="S1480" t="b">
        <v>0</v>
      </c>
      <c r="T1480">
        <v>1230827</v>
      </c>
    </row>
    <row r="1481" spans="1:20" x14ac:dyDescent="0.2">
      <c r="A1481">
        <v>20</v>
      </c>
      <c r="B1481" t="s">
        <v>151</v>
      </c>
      <c r="C1481" t="s">
        <v>152</v>
      </c>
      <c r="D1481" t="s">
        <v>153</v>
      </c>
      <c r="E1481" t="s">
        <v>154</v>
      </c>
      <c r="F1481" t="s">
        <v>155</v>
      </c>
      <c r="G1481" t="s">
        <v>156</v>
      </c>
      <c r="H1481" t="s">
        <v>178</v>
      </c>
      <c r="I1481" t="s">
        <v>158</v>
      </c>
      <c r="J1481" t="s">
        <v>179</v>
      </c>
      <c r="K1481" t="s">
        <v>160</v>
      </c>
      <c r="L1481">
        <v>1</v>
      </c>
      <c r="M1481" t="s">
        <v>174</v>
      </c>
      <c r="N1481" t="s">
        <v>162</v>
      </c>
      <c r="O1481" t="s">
        <v>210</v>
      </c>
      <c r="P1481" t="s">
        <v>210</v>
      </c>
      <c r="Q1481">
        <v>2025</v>
      </c>
      <c r="R1481">
        <v>4</v>
      </c>
      <c r="S1481" t="b">
        <v>0</v>
      </c>
      <c r="T1481">
        <v>0</v>
      </c>
    </row>
    <row r="1482" spans="1:20" x14ac:dyDescent="0.2">
      <c r="A1482">
        <v>21</v>
      </c>
      <c r="B1482" t="s">
        <v>151</v>
      </c>
      <c r="C1482" t="s">
        <v>152</v>
      </c>
      <c r="D1482" t="s">
        <v>153</v>
      </c>
      <c r="E1482" t="s">
        <v>154</v>
      </c>
      <c r="F1482" t="s">
        <v>155</v>
      </c>
      <c r="G1482" t="s">
        <v>156</v>
      </c>
      <c r="H1482" t="s">
        <v>178</v>
      </c>
      <c r="I1482" t="s">
        <v>165</v>
      </c>
      <c r="J1482" t="s">
        <v>179</v>
      </c>
      <c r="K1482" t="s">
        <v>160</v>
      </c>
      <c r="L1482">
        <v>1</v>
      </c>
      <c r="M1482" t="s">
        <v>174</v>
      </c>
      <c r="N1482" t="s">
        <v>162</v>
      </c>
      <c r="O1482" t="s">
        <v>210</v>
      </c>
      <c r="P1482" t="s">
        <v>210</v>
      </c>
      <c r="Q1482">
        <v>2025</v>
      </c>
      <c r="R1482">
        <v>4</v>
      </c>
      <c r="S1482" t="b">
        <v>0</v>
      </c>
      <c r="T1482">
        <v>3970</v>
      </c>
    </row>
    <row r="1483" spans="1:20" x14ac:dyDescent="0.2">
      <c r="A1483">
        <v>22</v>
      </c>
      <c r="B1483" t="s">
        <v>151</v>
      </c>
      <c r="C1483" t="s">
        <v>152</v>
      </c>
      <c r="D1483" t="s">
        <v>153</v>
      </c>
      <c r="E1483" t="s">
        <v>154</v>
      </c>
      <c r="F1483" t="s">
        <v>155</v>
      </c>
      <c r="G1483" t="s">
        <v>156</v>
      </c>
      <c r="H1483" t="s">
        <v>178</v>
      </c>
      <c r="I1483" t="s">
        <v>166</v>
      </c>
      <c r="J1483" t="s">
        <v>179</v>
      </c>
      <c r="K1483" t="s">
        <v>160</v>
      </c>
      <c r="L1483">
        <v>1</v>
      </c>
      <c r="M1483" t="s">
        <v>174</v>
      </c>
      <c r="N1483" t="s">
        <v>162</v>
      </c>
      <c r="O1483" t="s">
        <v>210</v>
      </c>
      <c r="P1483" t="s">
        <v>210</v>
      </c>
      <c r="Q1483">
        <v>2025</v>
      </c>
      <c r="R1483">
        <v>4</v>
      </c>
      <c r="S1483" t="b">
        <v>0</v>
      </c>
      <c r="T1483">
        <v>70424</v>
      </c>
    </row>
    <row r="1484" spans="1:20" x14ac:dyDescent="0.2">
      <c r="A1484">
        <v>23</v>
      </c>
      <c r="B1484" t="s">
        <v>151</v>
      </c>
      <c r="C1484" t="s">
        <v>152</v>
      </c>
      <c r="D1484" t="s">
        <v>153</v>
      </c>
      <c r="E1484" t="s">
        <v>154</v>
      </c>
      <c r="F1484" t="s">
        <v>155</v>
      </c>
      <c r="G1484" t="s">
        <v>156</v>
      </c>
      <c r="H1484" t="s">
        <v>178</v>
      </c>
      <c r="I1484" t="s">
        <v>167</v>
      </c>
      <c r="J1484" t="s">
        <v>179</v>
      </c>
      <c r="K1484" t="s">
        <v>160</v>
      </c>
      <c r="L1484">
        <v>1</v>
      </c>
      <c r="M1484" t="s">
        <v>174</v>
      </c>
      <c r="N1484" t="s">
        <v>162</v>
      </c>
      <c r="O1484" t="s">
        <v>210</v>
      </c>
      <c r="P1484" t="s">
        <v>210</v>
      </c>
      <c r="Q1484">
        <v>2025</v>
      </c>
      <c r="R1484">
        <v>4</v>
      </c>
      <c r="S1484" t="b">
        <v>0</v>
      </c>
      <c r="T1484">
        <v>28961</v>
      </c>
    </row>
    <row r="1485" spans="1:20" x14ac:dyDescent="0.2">
      <c r="A1485">
        <v>24</v>
      </c>
      <c r="B1485" t="s">
        <v>151</v>
      </c>
      <c r="C1485" t="s">
        <v>152</v>
      </c>
      <c r="D1485" t="s">
        <v>153</v>
      </c>
      <c r="E1485" t="s">
        <v>154</v>
      </c>
      <c r="F1485" t="s">
        <v>155</v>
      </c>
      <c r="G1485" t="s">
        <v>156</v>
      </c>
      <c r="H1485" t="s">
        <v>178</v>
      </c>
      <c r="I1485" t="s">
        <v>168</v>
      </c>
      <c r="J1485" t="s">
        <v>179</v>
      </c>
      <c r="K1485" t="s">
        <v>160</v>
      </c>
      <c r="L1485">
        <v>1</v>
      </c>
      <c r="M1485" t="s">
        <v>174</v>
      </c>
      <c r="N1485" t="s">
        <v>162</v>
      </c>
      <c r="O1485" t="s">
        <v>210</v>
      </c>
      <c r="P1485" t="s">
        <v>210</v>
      </c>
      <c r="Q1485">
        <v>2025</v>
      </c>
      <c r="R1485">
        <v>4</v>
      </c>
      <c r="S1485" t="b">
        <v>0</v>
      </c>
      <c r="T1485">
        <v>6350</v>
      </c>
    </row>
    <row r="1486" spans="1:20" x14ac:dyDescent="0.2">
      <c r="A1486">
        <v>25</v>
      </c>
      <c r="B1486" t="s">
        <v>151</v>
      </c>
      <c r="C1486" t="s">
        <v>152</v>
      </c>
      <c r="D1486" t="s">
        <v>153</v>
      </c>
      <c r="E1486" t="s">
        <v>154</v>
      </c>
      <c r="F1486" t="s">
        <v>155</v>
      </c>
      <c r="G1486" t="s">
        <v>156</v>
      </c>
      <c r="H1486" t="s">
        <v>180</v>
      </c>
      <c r="I1486" t="s">
        <v>169</v>
      </c>
      <c r="J1486" t="s">
        <v>179</v>
      </c>
      <c r="K1486" t="s">
        <v>160</v>
      </c>
      <c r="L1486">
        <v>1</v>
      </c>
      <c r="M1486" t="s">
        <v>174</v>
      </c>
      <c r="N1486" t="s">
        <v>162</v>
      </c>
      <c r="O1486" t="s">
        <v>210</v>
      </c>
      <c r="P1486" t="s">
        <v>210</v>
      </c>
      <c r="Q1486">
        <v>2025</v>
      </c>
      <c r="R1486">
        <v>4</v>
      </c>
      <c r="S1486" t="b">
        <v>0</v>
      </c>
      <c r="T1486">
        <v>100386</v>
      </c>
    </row>
    <row r="1487" spans="1:20" x14ac:dyDescent="0.2">
      <c r="A1487">
        <v>27</v>
      </c>
      <c r="B1487" t="s">
        <v>151</v>
      </c>
      <c r="C1487" t="s">
        <v>152</v>
      </c>
      <c r="D1487" t="s">
        <v>153</v>
      </c>
      <c r="E1487" t="s">
        <v>154</v>
      </c>
      <c r="F1487" t="s">
        <v>155</v>
      </c>
      <c r="G1487" t="s">
        <v>156</v>
      </c>
      <c r="H1487" t="s">
        <v>181</v>
      </c>
      <c r="I1487" t="s">
        <v>158</v>
      </c>
      <c r="J1487" t="s">
        <v>182</v>
      </c>
      <c r="K1487" t="s">
        <v>160</v>
      </c>
      <c r="L1487">
        <v>1</v>
      </c>
      <c r="M1487" t="s">
        <v>174</v>
      </c>
      <c r="N1487" t="s">
        <v>162</v>
      </c>
      <c r="O1487" t="s">
        <v>210</v>
      </c>
      <c r="P1487" t="s">
        <v>210</v>
      </c>
      <c r="Q1487">
        <v>2025</v>
      </c>
      <c r="R1487">
        <v>4</v>
      </c>
      <c r="S1487" t="b">
        <v>0</v>
      </c>
      <c r="T1487">
        <v>59376</v>
      </c>
    </row>
    <row r="1488" spans="1:20" x14ac:dyDescent="0.2">
      <c r="A1488">
        <v>28</v>
      </c>
      <c r="B1488" t="s">
        <v>151</v>
      </c>
      <c r="C1488" t="s">
        <v>152</v>
      </c>
      <c r="D1488" t="s">
        <v>153</v>
      </c>
      <c r="E1488" t="s">
        <v>154</v>
      </c>
      <c r="F1488" t="s">
        <v>155</v>
      </c>
      <c r="G1488" t="s">
        <v>156</v>
      </c>
      <c r="H1488" t="s">
        <v>181</v>
      </c>
      <c r="I1488" t="s">
        <v>165</v>
      </c>
      <c r="J1488" t="s">
        <v>182</v>
      </c>
      <c r="K1488" t="s">
        <v>160</v>
      </c>
      <c r="L1488">
        <v>1</v>
      </c>
      <c r="M1488" t="s">
        <v>174</v>
      </c>
      <c r="N1488" t="s">
        <v>162</v>
      </c>
      <c r="O1488" t="s">
        <v>210</v>
      </c>
      <c r="P1488" t="s">
        <v>210</v>
      </c>
      <c r="Q1488">
        <v>2025</v>
      </c>
      <c r="R1488">
        <v>4</v>
      </c>
      <c r="S1488" t="b">
        <v>0</v>
      </c>
      <c r="T1488">
        <v>50875</v>
      </c>
    </row>
    <row r="1489" spans="1:20" x14ac:dyDescent="0.2">
      <c r="A1489">
        <v>29</v>
      </c>
      <c r="B1489" t="s">
        <v>151</v>
      </c>
      <c r="C1489" t="s">
        <v>152</v>
      </c>
      <c r="D1489" t="s">
        <v>153</v>
      </c>
      <c r="E1489" t="s">
        <v>154</v>
      </c>
      <c r="F1489" t="s">
        <v>155</v>
      </c>
      <c r="G1489" t="s">
        <v>156</v>
      </c>
      <c r="H1489" t="s">
        <v>181</v>
      </c>
      <c r="I1489" t="s">
        <v>166</v>
      </c>
      <c r="J1489" t="s">
        <v>182</v>
      </c>
      <c r="K1489" t="s">
        <v>160</v>
      </c>
      <c r="L1489">
        <v>1</v>
      </c>
      <c r="M1489" t="s">
        <v>174</v>
      </c>
      <c r="N1489" t="s">
        <v>162</v>
      </c>
      <c r="O1489" t="s">
        <v>210</v>
      </c>
      <c r="P1489" t="s">
        <v>210</v>
      </c>
      <c r="Q1489">
        <v>2025</v>
      </c>
      <c r="R1489">
        <v>4</v>
      </c>
      <c r="S1489" t="b">
        <v>0</v>
      </c>
      <c r="T1489">
        <v>177275</v>
      </c>
    </row>
    <row r="1490" spans="1:20" x14ac:dyDescent="0.2">
      <c r="A1490">
        <v>30</v>
      </c>
      <c r="B1490" t="s">
        <v>151</v>
      </c>
      <c r="C1490" t="s">
        <v>152</v>
      </c>
      <c r="D1490" t="s">
        <v>153</v>
      </c>
      <c r="E1490" t="s">
        <v>154</v>
      </c>
      <c r="F1490" t="s">
        <v>155</v>
      </c>
      <c r="G1490" t="s">
        <v>156</v>
      </c>
      <c r="H1490" t="s">
        <v>181</v>
      </c>
      <c r="I1490" t="s">
        <v>167</v>
      </c>
      <c r="J1490" t="s">
        <v>182</v>
      </c>
      <c r="K1490" t="s">
        <v>160</v>
      </c>
      <c r="L1490">
        <v>1</v>
      </c>
      <c r="M1490" t="s">
        <v>174</v>
      </c>
      <c r="N1490" t="s">
        <v>162</v>
      </c>
      <c r="O1490" t="s">
        <v>210</v>
      </c>
      <c r="P1490" t="s">
        <v>210</v>
      </c>
      <c r="Q1490">
        <v>2025</v>
      </c>
      <c r="R1490">
        <v>4</v>
      </c>
      <c r="S1490" t="b">
        <v>0</v>
      </c>
      <c r="T1490">
        <v>134264</v>
      </c>
    </row>
    <row r="1491" spans="1:20" x14ac:dyDescent="0.2">
      <c r="A1491">
        <v>31</v>
      </c>
      <c r="B1491" t="s">
        <v>151</v>
      </c>
      <c r="C1491" t="s">
        <v>152</v>
      </c>
      <c r="D1491" t="s">
        <v>153</v>
      </c>
      <c r="E1491" t="s">
        <v>154</v>
      </c>
      <c r="F1491" t="s">
        <v>155</v>
      </c>
      <c r="G1491" t="s">
        <v>156</v>
      </c>
      <c r="H1491" t="s">
        <v>181</v>
      </c>
      <c r="I1491" t="s">
        <v>168</v>
      </c>
      <c r="J1491" t="s">
        <v>182</v>
      </c>
      <c r="K1491" t="s">
        <v>160</v>
      </c>
      <c r="L1491">
        <v>1</v>
      </c>
      <c r="M1491" t="s">
        <v>174</v>
      </c>
      <c r="N1491" t="s">
        <v>162</v>
      </c>
      <c r="O1491" t="s">
        <v>210</v>
      </c>
      <c r="P1491" t="s">
        <v>210</v>
      </c>
      <c r="Q1491">
        <v>2025</v>
      </c>
      <c r="R1491">
        <v>4</v>
      </c>
      <c r="S1491" t="b">
        <v>0</v>
      </c>
      <c r="T1491">
        <v>12392</v>
      </c>
    </row>
    <row r="1492" spans="1:20" x14ac:dyDescent="0.2">
      <c r="A1492">
        <v>32</v>
      </c>
      <c r="B1492" t="s">
        <v>151</v>
      </c>
      <c r="C1492" t="s">
        <v>152</v>
      </c>
      <c r="D1492" t="s">
        <v>153</v>
      </c>
      <c r="E1492" t="s">
        <v>154</v>
      </c>
      <c r="F1492" t="s">
        <v>155</v>
      </c>
      <c r="G1492" t="s">
        <v>156</v>
      </c>
      <c r="H1492" t="s">
        <v>183</v>
      </c>
      <c r="I1492" t="s">
        <v>169</v>
      </c>
      <c r="J1492" t="s">
        <v>182</v>
      </c>
      <c r="K1492" t="s">
        <v>160</v>
      </c>
      <c r="L1492">
        <v>1</v>
      </c>
      <c r="M1492" t="s">
        <v>174</v>
      </c>
      <c r="N1492" t="s">
        <v>162</v>
      </c>
      <c r="O1492" t="s">
        <v>210</v>
      </c>
      <c r="P1492" t="s">
        <v>210</v>
      </c>
      <c r="Q1492">
        <v>2025</v>
      </c>
      <c r="R1492">
        <v>4</v>
      </c>
      <c r="S1492" t="b">
        <v>0</v>
      </c>
      <c r="T1492">
        <v>179805</v>
      </c>
    </row>
    <row r="1493" spans="1:20" x14ac:dyDescent="0.2">
      <c r="A1493">
        <v>33</v>
      </c>
      <c r="B1493" t="s">
        <v>151</v>
      </c>
      <c r="C1493" t="s">
        <v>152</v>
      </c>
      <c r="D1493" t="s">
        <v>153</v>
      </c>
      <c r="E1493" t="s">
        <v>154</v>
      </c>
      <c r="F1493" t="s">
        <v>155</v>
      </c>
      <c r="G1493" t="s">
        <v>156</v>
      </c>
      <c r="H1493" t="s">
        <v>184</v>
      </c>
      <c r="I1493" t="s">
        <v>158</v>
      </c>
      <c r="J1493" t="s">
        <v>185</v>
      </c>
      <c r="K1493" t="s">
        <v>160</v>
      </c>
      <c r="L1493">
        <v>1</v>
      </c>
      <c r="M1493" t="s">
        <v>174</v>
      </c>
      <c r="N1493" t="s">
        <v>162</v>
      </c>
      <c r="O1493" t="s">
        <v>210</v>
      </c>
      <c r="P1493" t="s">
        <v>210</v>
      </c>
      <c r="Q1493">
        <v>2025</v>
      </c>
      <c r="R1493">
        <v>4</v>
      </c>
      <c r="S1493" t="b">
        <v>0</v>
      </c>
      <c r="T1493">
        <v>351021</v>
      </c>
    </row>
    <row r="1494" spans="1:20" x14ac:dyDescent="0.2">
      <c r="A1494">
        <v>34</v>
      </c>
      <c r="B1494" t="s">
        <v>151</v>
      </c>
      <c r="C1494" t="s">
        <v>152</v>
      </c>
      <c r="D1494" t="s">
        <v>153</v>
      </c>
      <c r="E1494" t="s">
        <v>154</v>
      </c>
      <c r="F1494" t="s">
        <v>155</v>
      </c>
      <c r="G1494" t="s">
        <v>156</v>
      </c>
      <c r="H1494" t="s">
        <v>184</v>
      </c>
      <c r="I1494" t="s">
        <v>165</v>
      </c>
      <c r="J1494" t="s">
        <v>185</v>
      </c>
      <c r="K1494" t="s">
        <v>160</v>
      </c>
      <c r="L1494">
        <v>1</v>
      </c>
      <c r="M1494" t="s">
        <v>174</v>
      </c>
      <c r="N1494" t="s">
        <v>162</v>
      </c>
      <c r="O1494" t="s">
        <v>210</v>
      </c>
      <c r="P1494" t="s">
        <v>210</v>
      </c>
      <c r="Q1494">
        <v>2025</v>
      </c>
      <c r="R1494">
        <v>4</v>
      </c>
      <c r="S1494" t="b">
        <v>0</v>
      </c>
      <c r="T1494">
        <v>229871</v>
      </c>
    </row>
    <row r="1495" spans="1:20" x14ac:dyDescent="0.2">
      <c r="A1495">
        <v>35</v>
      </c>
      <c r="B1495" t="s">
        <v>151</v>
      </c>
      <c r="C1495" t="s">
        <v>152</v>
      </c>
      <c r="D1495" t="s">
        <v>153</v>
      </c>
      <c r="E1495" t="s">
        <v>154</v>
      </c>
      <c r="F1495" t="s">
        <v>155</v>
      </c>
      <c r="G1495" t="s">
        <v>156</v>
      </c>
      <c r="H1495" t="s">
        <v>184</v>
      </c>
      <c r="I1495" t="s">
        <v>166</v>
      </c>
      <c r="J1495" t="s">
        <v>185</v>
      </c>
      <c r="K1495" t="s">
        <v>160</v>
      </c>
      <c r="L1495">
        <v>1</v>
      </c>
      <c r="M1495" t="s">
        <v>174</v>
      </c>
      <c r="N1495" t="s">
        <v>162</v>
      </c>
      <c r="O1495" t="s">
        <v>210</v>
      </c>
      <c r="P1495" t="s">
        <v>210</v>
      </c>
      <c r="Q1495">
        <v>2025</v>
      </c>
      <c r="R1495">
        <v>4</v>
      </c>
      <c r="S1495" t="b">
        <v>0</v>
      </c>
      <c r="T1495">
        <v>806274</v>
      </c>
    </row>
    <row r="1496" spans="1:20" x14ac:dyDescent="0.2">
      <c r="A1496">
        <v>36</v>
      </c>
      <c r="B1496" t="s">
        <v>151</v>
      </c>
      <c r="C1496" t="s">
        <v>152</v>
      </c>
      <c r="D1496" t="s">
        <v>153</v>
      </c>
      <c r="E1496" t="s">
        <v>154</v>
      </c>
      <c r="F1496" t="s">
        <v>155</v>
      </c>
      <c r="G1496" t="s">
        <v>156</v>
      </c>
      <c r="H1496" t="s">
        <v>184</v>
      </c>
      <c r="I1496" t="s">
        <v>167</v>
      </c>
      <c r="J1496" t="s">
        <v>185</v>
      </c>
      <c r="K1496" t="s">
        <v>160</v>
      </c>
      <c r="L1496">
        <v>1</v>
      </c>
      <c r="M1496" t="s">
        <v>174</v>
      </c>
      <c r="N1496" t="s">
        <v>162</v>
      </c>
      <c r="O1496" t="s">
        <v>210</v>
      </c>
      <c r="P1496" t="s">
        <v>210</v>
      </c>
      <c r="Q1496">
        <v>2025</v>
      </c>
      <c r="R1496">
        <v>4</v>
      </c>
      <c r="S1496" t="b">
        <v>0</v>
      </c>
      <c r="T1496">
        <v>431913</v>
      </c>
    </row>
    <row r="1497" spans="1:20" x14ac:dyDescent="0.2">
      <c r="A1497">
        <v>37</v>
      </c>
      <c r="B1497" t="s">
        <v>151</v>
      </c>
      <c r="C1497" t="s">
        <v>152</v>
      </c>
      <c r="D1497" t="s">
        <v>153</v>
      </c>
      <c r="E1497" t="s">
        <v>154</v>
      </c>
      <c r="F1497" t="s">
        <v>155</v>
      </c>
      <c r="G1497" t="s">
        <v>156</v>
      </c>
      <c r="H1497" t="s">
        <v>184</v>
      </c>
      <c r="I1497" t="s">
        <v>168</v>
      </c>
      <c r="J1497" t="s">
        <v>185</v>
      </c>
      <c r="K1497" t="s">
        <v>160</v>
      </c>
      <c r="L1497">
        <v>1</v>
      </c>
      <c r="M1497" t="s">
        <v>174</v>
      </c>
      <c r="N1497" t="s">
        <v>162</v>
      </c>
      <c r="O1497" t="s">
        <v>210</v>
      </c>
      <c r="P1497" t="s">
        <v>210</v>
      </c>
      <c r="Q1497">
        <v>2025</v>
      </c>
      <c r="R1497">
        <v>4</v>
      </c>
      <c r="S1497" t="b">
        <v>0</v>
      </c>
      <c r="T1497">
        <v>103307</v>
      </c>
    </row>
    <row r="1498" spans="1:20" x14ac:dyDescent="0.2">
      <c r="A1498">
        <v>38</v>
      </c>
      <c r="B1498" t="s">
        <v>151</v>
      </c>
      <c r="C1498" t="s">
        <v>152</v>
      </c>
      <c r="D1498" t="s">
        <v>153</v>
      </c>
      <c r="E1498" t="s">
        <v>154</v>
      </c>
      <c r="F1498" t="s">
        <v>155</v>
      </c>
      <c r="G1498" t="s">
        <v>156</v>
      </c>
      <c r="H1498" t="s">
        <v>186</v>
      </c>
      <c r="I1498" t="s">
        <v>169</v>
      </c>
      <c r="J1498" t="s">
        <v>185</v>
      </c>
      <c r="K1498" t="s">
        <v>160</v>
      </c>
      <c r="L1498">
        <v>1</v>
      </c>
      <c r="M1498" t="s">
        <v>174</v>
      </c>
      <c r="N1498" t="s">
        <v>162</v>
      </c>
      <c r="O1498" t="s">
        <v>210</v>
      </c>
      <c r="P1498" t="s">
        <v>210</v>
      </c>
      <c r="Q1498">
        <v>2025</v>
      </c>
      <c r="R1498">
        <v>4</v>
      </c>
      <c r="S1498" t="b">
        <v>0</v>
      </c>
      <c r="T1498">
        <v>1511017</v>
      </c>
    </row>
    <row r="1499" spans="1:20" x14ac:dyDescent="0.2">
      <c r="A1499">
        <v>39</v>
      </c>
      <c r="B1499" t="s">
        <v>151</v>
      </c>
      <c r="C1499" t="s">
        <v>152</v>
      </c>
      <c r="D1499" t="s">
        <v>153</v>
      </c>
      <c r="E1499" t="s">
        <v>154</v>
      </c>
      <c r="F1499" t="s">
        <v>155</v>
      </c>
      <c r="G1499" t="s">
        <v>156</v>
      </c>
      <c r="H1499" t="s">
        <v>187</v>
      </c>
      <c r="I1499" t="s">
        <v>158</v>
      </c>
      <c r="J1499" t="s">
        <v>188</v>
      </c>
      <c r="K1499" t="s">
        <v>160</v>
      </c>
      <c r="L1499">
        <v>1</v>
      </c>
      <c r="M1499" t="s">
        <v>189</v>
      </c>
      <c r="N1499" t="s">
        <v>162</v>
      </c>
      <c r="O1499" t="s">
        <v>210</v>
      </c>
      <c r="P1499" t="s">
        <v>210</v>
      </c>
      <c r="Q1499">
        <v>2025</v>
      </c>
      <c r="R1499">
        <v>4</v>
      </c>
      <c r="S1499" t="b">
        <v>0</v>
      </c>
      <c r="T1499">
        <v>18970443</v>
      </c>
    </row>
    <row r="1500" spans="1:20" x14ac:dyDescent="0.2">
      <c r="A1500">
        <v>40</v>
      </c>
      <c r="B1500" t="s">
        <v>151</v>
      </c>
      <c r="C1500" t="s">
        <v>152</v>
      </c>
      <c r="D1500" t="s">
        <v>153</v>
      </c>
      <c r="E1500" t="s">
        <v>154</v>
      </c>
      <c r="F1500" t="s">
        <v>155</v>
      </c>
      <c r="G1500" t="s">
        <v>156</v>
      </c>
      <c r="H1500" t="s">
        <v>187</v>
      </c>
      <c r="I1500" t="s">
        <v>165</v>
      </c>
      <c r="J1500" t="s">
        <v>188</v>
      </c>
      <c r="K1500" t="s">
        <v>160</v>
      </c>
      <c r="L1500">
        <v>1</v>
      </c>
      <c r="M1500" t="s">
        <v>189</v>
      </c>
      <c r="N1500" t="s">
        <v>162</v>
      </c>
      <c r="O1500" t="s">
        <v>210</v>
      </c>
      <c r="P1500" t="s">
        <v>210</v>
      </c>
      <c r="Q1500">
        <v>2025</v>
      </c>
      <c r="R1500">
        <v>4</v>
      </c>
      <c r="S1500" t="b">
        <v>0</v>
      </c>
      <c r="T1500">
        <v>8479716</v>
      </c>
    </row>
    <row r="1501" spans="1:20" x14ac:dyDescent="0.2">
      <c r="A1501">
        <v>41</v>
      </c>
      <c r="B1501" t="s">
        <v>151</v>
      </c>
      <c r="C1501" t="s">
        <v>152</v>
      </c>
      <c r="D1501" t="s">
        <v>153</v>
      </c>
      <c r="E1501" t="s">
        <v>154</v>
      </c>
      <c r="F1501" t="s">
        <v>155</v>
      </c>
      <c r="G1501" t="s">
        <v>156</v>
      </c>
      <c r="H1501" t="s">
        <v>187</v>
      </c>
      <c r="I1501" t="s">
        <v>166</v>
      </c>
      <c r="J1501" t="s">
        <v>188</v>
      </c>
      <c r="K1501" t="s">
        <v>160</v>
      </c>
      <c r="L1501">
        <v>1</v>
      </c>
      <c r="M1501" t="s">
        <v>189</v>
      </c>
      <c r="N1501" t="s">
        <v>162</v>
      </c>
      <c r="O1501" t="s">
        <v>210</v>
      </c>
      <c r="P1501" t="s">
        <v>210</v>
      </c>
      <c r="Q1501">
        <v>2025</v>
      </c>
      <c r="R1501">
        <v>4</v>
      </c>
      <c r="S1501" t="b">
        <v>0</v>
      </c>
      <c r="T1501">
        <v>21726115</v>
      </c>
    </row>
    <row r="1502" spans="1:20" x14ac:dyDescent="0.2">
      <c r="A1502">
        <v>42</v>
      </c>
      <c r="B1502" t="s">
        <v>151</v>
      </c>
      <c r="C1502" t="s">
        <v>152</v>
      </c>
      <c r="D1502" t="s">
        <v>153</v>
      </c>
      <c r="E1502" t="s">
        <v>154</v>
      </c>
      <c r="F1502" t="s">
        <v>155</v>
      </c>
      <c r="G1502" t="s">
        <v>156</v>
      </c>
      <c r="H1502" t="s">
        <v>187</v>
      </c>
      <c r="I1502" t="s">
        <v>167</v>
      </c>
      <c r="J1502" t="s">
        <v>188</v>
      </c>
      <c r="K1502" t="s">
        <v>160</v>
      </c>
      <c r="L1502">
        <v>1</v>
      </c>
      <c r="M1502" t="s">
        <v>189</v>
      </c>
      <c r="N1502" t="s">
        <v>162</v>
      </c>
      <c r="O1502" t="s">
        <v>210</v>
      </c>
      <c r="P1502" t="s">
        <v>210</v>
      </c>
      <c r="Q1502">
        <v>2025</v>
      </c>
      <c r="R1502">
        <v>4</v>
      </c>
      <c r="S1502" t="b">
        <v>0</v>
      </c>
      <c r="T1502">
        <v>11018585</v>
      </c>
    </row>
    <row r="1503" spans="1:20" x14ac:dyDescent="0.2">
      <c r="A1503">
        <v>43</v>
      </c>
      <c r="B1503" t="s">
        <v>151</v>
      </c>
      <c r="C1503" t="s">
        <v>152</v>
      </c>
      <c r="D1503" t="s">
        <v>153</v>
      </c>
      <c r="E1503" t="s">
        <v>154</v>
      </c>
      <c r="F1503" t="s">
        <v>155</v>
      </c>
      <c r="G1503" t="s">
        <v>156</v>
      </c>
      <c r="H1503" t="s">
        <v>187</v>
      </c>
      <c r="I1503" t="s">
        <v>168</v>
      </c>
      <c r="J1503" t="s">
        <v>188</v>
      </c>
      <c r="K1503" t="s">
        <v>160</v>
      </c>
      <c r="L1503">
        <v>1</v>
      </c>
      <c r="M1503" t="s">
        <v>189</v>
      </c>
      <c r="N1503" t="s">
        <v>162</v>
      </c>
      <c r="O1503" t="s">
        <v>210</v>
      </c>
      <c r="P1503" t="s">
        <v>210</v>
      </c>
      <c r="Q1503">
        <v>2025</v>
      </c>
      <c r="R1503">
        <v>4</v>
      </c>
      <c r="S1503" t="b">
        <v>0</v>
      </c>
      <c r="T1503">
        <v>3920219</v>
      </c>
    </row>
    <row r="1504" spans="1:20" x14ac:dyDescent="0.2">
      <c r="A1504">
        <v>44</v>
      </c>
      <c r="B1504" t="s">
        <v>151</v>
      </c>
      <c r="C1504" t="s">
        <v>152</v>
      </c>
      <c r="D1504" t="s">
        <v>153</v>
      </c>
      <c r="E1504" t="s">
        <v>154</v>
      </c>
      <c r="F1504" t="s">
        <v>155</v>
      </c>
      <c r="G1504" t="s">
        <v>156</v>
      </c>
      <c r="H1504" t="s">
        <v>190</v>
      </c>
      <c r="I1504" t="s">
        <v>169</v>
      </c>
      <c r="J1504" t="s">
        <v>188</v>
      </c>
      <c r="K1504" t="s">
        <v>160</v>
      </c>
      <c r="L1504">
        <v>1</v>
      </c>
      <c r="M1504" t="s">
        <v>189</v>
      </c>
      <c r="N1504" t="s">
        <v>162</v>
      </c>
      <c r="O1504" t="s">
        <v>210</v>
      </c>
      <c r="P1504" t="s">
        <v>210</v>
      </c>
      <c r="Q1504">
        <v>2025</v>
      </c>
      <c r="R1504">
        <v>4</v>
      </c>
      <c r="S1504" t="b">
        <v>0</v>
      </c>
      <c r="T1504">
        <v>51174998</v>
      </c>
    </row>
    <row r="1505" spans="1:20" x14ac:dyDescent="0.2">
      <c r="A1505">
        <v>45</v>
      </c>
      <c r="B1505" t="s">
        <v>151</v>
      </c>
      <c r="C1505" t="s">
        <v>152</v>
      </c>
      <c r="D1505" t="s">
        <v>153</v>
      </c>
      <c r="E1505" t="s">
        <v>154</v>
      </c>
      <c r="F1505" t="s">
        <v>155</v>
      </c>
      <c r="G1505" t="s">
        <v>156</v>
      </c>
      <c r="H1505" t="s">
        <v>191</v>
      </c>
      <c r="I1505" t="s">
        <v>158</v>
      </c>
      <c r="J1505" t="s">
        <v>192</v>
      </c>
      <c r="K1505" t="s">
        <v>160</v>
      </c>
      <c r="L1505">
        <v>1</v>
      </c>
      <c r="M1505" t="s">
        <v>189</v>
      </c>
      <c r="N1505" t="s">
        <v>162</v>
      </c>
      <c r="O1505" t="s">
        <v>210</v>
      </c>
      <c r="P1505" t="s">
        <v>210</v>
      </c>
      <c r="Q1505">
        <v>2025</v>
      </c>
      <c r="R1505">
        <v>4</v>
      </c>
      <c r="S1505" t="b">
        <v>0</v>
      </c>
      <c r="T1505">
        <v>0</v>
      </c>
    </row>
    <row r="1506" spans="1:20" x14ac:dyDescent="0.2">
      <c r="A1506">
        <v>46</v>
      </c>
      <c r="B1506" t="s">
        <v>151</v>
      </c>
      <c r="C1506" t="s">
        <v>152</v>
      </c>
      <c r="D1506" t="s">
        <v>153</v>
      </c>
      <c r="E1506" t="s">
        <v>154</v>
      </c>
      <c r="F1506" t="s">
        <v>155</v>
      </c>
      <c r="G1506" t="s">
        <v>156</v>
      </c>
      <c r="H1506" t="s">
        <v>191</v>
      </c>
      <c r="I1506" t="s">
        <v>165</v>
      </c>
      <c r="J1506" t="s">
        <v>192</v>
      </c>
      <c r="K1506" t="s">
        <v>160</v>
      </c>
      <c r="L1506">
        <v>1</v>
      </c>
      <c r="M1506" t="s">
        <v>189</v>
      </c>
      <c r="N1506" t="s">
        <v>162</v>
      </c>
      <c r="O1506" t="s">
        <v>210</v>
      </c>
      <c r="P1506" t="s">
        <v>210</v>
      </c>
      <c r="Q1506">
        <v>2025</v>
      </c>
      <c r="R1506">
        <v>4</v>
      </c>
      <c r="S1506" t="b">
        <v>0</v>
      </c>
      <c r="T1506">
        <v>246355</v>
      </c>
    </row>
    <row r="1507" spans="1:20" x14ac:dyDescent="0.2">
      <c r="A1507">
        <v>47</v>
      </c>
      <c r="B1507" t="s">
        <v>151</v>
      </c>
      <c r="C1507" t="s">
        <v>152</v>
      </c>
      <c r="D1507" t="s">
        <v>153</v>
      </c>
      <c r="E1507" t="s">
        <v>154</v>
      </c>
      <c r="F1507" t="s">
        <v>155</v>
      </c>
      <c r="G1507" t="s">
        <v>156</v>
      </c>
      <c r="H1507" t="s">
        <v>191</v>
      </c>
      <c r="I1507" t="s">
        <v>166</v>
      </c>
      <c r="J1507" t="s">
        <v>192</v>
      </c>
      <c r="K1507" t="s">
        <v>160</v>
      </c>
      <c r="L1507">
        <v>1</v>
      </c>
      <c r="M1507" t="s">
        <v>189</v>
      </c>
      <c r="N1507" t="s">
        <v>162</v>
      </c>
      <c r="O1507" t="s">
        <v>210</v>
      </c>
      <c r="P1507" t="s">
        <v>210</v>
      </c>
      <c r="Q1507">
        <v>2025</v>
      </c>
      <c r="R1507">
        <v>4</v>
      </c>
      <c r="S1507" t="b">
        <v>0</v>
      </c>
      <c r="T1507">
        <v>3840762</v>
      </c>
    </row>
    <row r="1508" spans="1:20" x14ac:dyDescent="0.2">
      <c r="A1508">
        <v>48</v>
      </c>
      <c r="B1508" t="s">
        <v>151</v>
      </c>
      <c r="C1508" t="s">
        <v>152</v>
      </c>
      <c r="D1508" t="s">
        <v>153</v>
      </c>
      <c r="E1508" t="s">
        <v>154</v>
      </c>
      <c r="F1508" t="s">
        <v>155</v>
      </c>
      <c r="G1508" t="s">
        <v>156</v>
      </c>
      <c r="H1508" t="s">
        <v>191</v>
      </c>
      <c r="I1508" t="s">
        <v>167</v>
      </c>
      <c r="J1508" t="s">
        <v>192</v>
      </c>
      <c r="K1508" t="s">
        <v>160</v>
      </c>
      <c r="L1508">
        <v>1</v>
      </c>
      <c r="M1508" t="s">
        <v>189</v>
      </c>
      <c r="N1508" t="s">
        <v>162</v>
      </c>
      <c r="O1508" t="s">
        <v>210</v>
      </c>
      <c r="P1508" t="s">
        <v>210</v>
      </c>
      <c r="Q1508">
        <v>2025</v>
      </c>
      <c r="R1508">
        <v>4</v>
      </c>
      <c r="S1508" t="b">
        <v>0</v>
      </c>
      <c r="T1508">
        <v>1735273</v>
      </c>
    </row>
    <row r="1509" spans="1:20" x14ac:dyDescent="0.2">
      <c r="A1509">
        <v>49</v>
      </c>
      <c r="B1509" t="s">
        <v>151</v>
      </c>
      <c r="C1509" t="s">
        <v>152</v>
      </c>
      <c r="D1509" t="s">
        <v>153</v>
      </c>
      <c r="E1509" t="s">
        <v>154</v>
      </c>
      <c r="F1509" t="s">
        <v>155</v>
      </c>
      <c r="G1509" t="s">
        <v>156</v>
      </c>
      <c r="H1509" t="s">
        <v>191</v>
      </c>
      <c r="I1509" t="s">
        <v>168</v>
      </c>
      <c r="J1509" t="s">
        <v>192</v>
      </c>
      <c r="K1509" t="s">
        <v>160</v>
      </c>
      <c r="L1509">
        <v>1</v>
      </c>
      <c r="M1509" t="s">
        <v>189</v>
      </c>
      <c r="N1509" t="s">
        <v>162</v>
      </c>
      <c r="O1509" t="s">
        <v>210</v>
      </c>
      <c r="P1509" t="s">
        <v>210</v>
      </c>
      <c r="Q1509">
        <v>2025</v>
      </c>
      <c r="R1509">
        <v>4</v>
      </c>
      <c r="S1509" t="b">
        <v>0</v>
      </c>
      <c r="T1509">
        <v>383841</v>
      </c>
    </row>
    <row r="1510" spans="1:20" x14ac:dyDescent="0.2">
      <c r="A1510">
        <v>50</v>
      </c>
      <c r="B1510" t="s">
        <v>151</v>
      </c>
      <c r="C1510" t="s">
        <v>152</v>
      </c>
      <c r="D1510" t="s">
        <v>153</v>
      </c>
      <c r="E1510" t="s">
        <v>154</v>
      </c>
      <c r="F1510" t="s">
        <v>155</v>
      </c>
      <c r="G1510" t="s">
        <v>156</v>
      </c>
      <c r="H1510" t="s">
        <v>193</v>
      </c>
      <c r="I1510" t="s">
        <v>169</v>
      </c>
      <c r="J1510" t="s">
        <v>192</v>
      </c>
      <c r="K1510" t="s">
        <v>160</v>
      </c>
      <c r="L1510">
        <v>1</v>
      </c>
      <c r="M1510" t="s">
        <v>189</v>
      </c>
      <c r="N1510" t="s">
        <v>162</v>
      </c>
      <c r="O1510" t="s">
        <v>210</v>
      </c>
      <c r="P1510" t="s">
        <v>210</v>
      </c>
      <c r="Q1510">
        <v>2025</v>
      </c>
      <c r="R1510">
        <v>4</v>
      </c>
      <c r="S1510" t="b">
        <v>0</v>
      </c>
      <c r="T1510">
        <v>7478430</v>
      </c>
    </row>
    <row r="1511" spans="1:20" x14ac:dyDescent="0.2">
      <c r="A1511">
        <v>51</v>
      </c>
      <c r="B1511" t="s">
        <v>151</v>
      </c>
      <c r="C1511" t="s">
        <v>152</v>
      </c>
      <c r="D1511" t="s">
        <v>153</v>
      </c>
      <c r="E1511" t="s">
        <v>154</v>
      </c>
      <c r="F1511" t="s">
        <v>155</v>
      </c>
      <c r="G1511" t="s">
        <v>156</v>
      </c>
      <c r="H1511" t="s">
        <v>194</v>
      </c>
      <c r="I1511" t="s">
        <v>158</v>
      </c>
      <c r="J1511" t="s">
        <v>195</v>
      </c>
      <c r="K1511" t="s">
        <v>160</v>
      </c>
      <c r="L1511">
        <v>1</v>
      </c>
      <c r="M1511" t="s">
        <v>189</v>
      </c>
      <c r="N1511" t="s">
        <v>162</v>
      </c>
      <c r="O1511" t="s">
        <v>210</v>
      </c>
      <c r="P1511" t="s">
        <v>210</v>
      </c>
      <c r="Q1511">
        <v>2025</v>
      </c>
      <c r="R1511">
        <v>4</v>
      </c>
      <c r="S1511" t="b">
        <v>0</v>
      </c>
      <c r="T1511">
        <v>3587621</v>
      </c>
    </row>
    <row r="1512" spans="1:20" x14ac:dyDescent="0.2">
      <c r="A1512">
        <v>52</v>
      </c>
      <c r="B1512" t="s">
        <v>151</v>
      </c>
      <c r="C1512" t="s">
        <v>152</v>
      </c>
      <c r="D1512" t="s">
        <v>153</v>
      </c>
      <c r="E1512" t="s">
        <v>154</v>
      </c>
      <c r="F1512" t="s">
        <v>155</v>
      </c>
      <c r="G1512" t="s">
        <v>156</v>
      </c>
      <c r="H1512" t="s">
        <v>194</v>
      </c>
      <c r="I1512" t="s">
        <v>165</v>
      </c>
      <c r="J1512" t="s">
        <v>195</v>
      </c>
      <c r="K1512" t="s">
        <v>160</v>
      </c>
      <c r="L1512">
        <v>1</v>
      </c>
      <c r="M1512" t="s">
        <v>189</v>
      </c>
      <c r="N1512" t="s">
        <v>162</v>
      </c>
      <c r="O1512" t="s">
        <v>210</v>
      </c>
      <c r="P1512" t="s">
        <v>210</v>
      </c>
      <c r="Q1512">
        <v>2025</v>
      </c>
      <c r="R1512">
        <v>4</v>
      </c>
      <c r="S1512" t="b">
        <v>0</v>
      </c>
      <c r="T1512">
        <v>2439391</v>
      </c>
    </row>
    <row r="1513" spans="1:20" x14ac:dyDescent="0.2">
      <c r="A1513">
        <v>53</v>
      </c>
      <c r="B1513" t="s">
        <v>151</v>
      </c>
      <c r="C1513" t="s">
        <v>152</v>
      </c>
      <c r="D1513" t="s">
        <v>153</v>
      </c>
      <c r="E1513" t="s">
        <v>154</v>
      </c>
      <c r="F1513" t="s">
        <v>155</v>
      </c>
      <c r="G1513" t="s">
        <v>156</v>
      </c>
      <c r="H1513" t="s">
        <v>194</v>
      </c>
      <c r="I1513" t="s">
        <v>166</v>
      </c>
      <c r="J1513" t="s">
        <v>195</v>
      </c>
      <c r="K1513" t="s">
        <v>160</v>
      </c>
      <c r="L1513">
        <v>1</v>
      </c>
      <c r="M1513" t="s">
        <v>189</v>
      </c>
      <c r="N1513" t="s">
        <v>162</v>
      </c>
      <c r="O1513" t="s">
        <v>210</v>
      </c>
      <c r="P1513" t="s">
        <v>210</v>
      </c>
      <c r="Q1513">
        <v>2025</v>
      </c>
      <c r="R1513">
        <v>4</v>
      </c>
      <c r="S1513" t="b">
        <v>0</v>
      </c>
      <c r="T1513">
        <v>5108056</v>
      </c>
    </row>
    <row r="1514" spans="1:20" x14ac:dyDescent="0.2">
      <c r="A1514">
        <v>54</v>
      </c>
      <c r="B1514" t="s">
        <v>151</v>
      </c>
      <c r="C1514" t="s">
        <v>152</v>
      </c>
      <c r="D1514" t="s">
        <v>153</v>
      </c>
      <c r="E1514" t="s">
        <v>154</v>
      </c>
      <c r="F1514" t="s">
        <v>155</v>
      </c>
      <c r="G1514" t="s">
        <v>156</v>
      </c>
      <c r="H1514" t="s">
        <v>194</v>
      </c>
      <c r="I1514" t="s">
        <v>167</v>
      </c>
      <c r="J1514" t="s">
        <v>195</v>
      </c>
      <c r="K1514" t="s">
        <v>160</v>
      </c>
      <c r="L1514">
        <v>1</v>
      </c>
      <c r="M1514" t="s">
        <v>189</v>
      </c>
      <c r="N1514" t="s">
        <v>162</v>
      </c>
      <c r="O1514" t="s">
        <v>210</v>
      </c>
      <c r="P1514" t="s">
        <v>210</v>
      </c>
      <c r="Q1514">
        <v>2025</v>
      </c>
      <c r="R1514">
        <v>4</v>
      </c>
      <c r="S1514" t="b">
        <v>0</v>
      </c>
      <c r="T1514">
        <v>2255674</v>
      </c>
    </row>
    <row r="1515" spans="1:20" x14ac:dyDescent="0.2">
      <c r="A1515">
        <v>55</v>
      </c>
      <c r="B1515" t="s">
        <v>151</v>
      </c>
      <c r="C1515" t="s">
        <v>152</v>
      </c>
      <c r="D1515" t="s">
        <v>153</v>
      </c>
      <c r="E1515" t="s">
        <v>154</v>
      </c>
      <c r="F1515" t="s">
        <v>155</v>
      </c>
      <c r="G1515" t="s">
        <v>156</v>
      </c>
      <c r="H1515" t="s">
        <v>194</v>
      </c>
      <c r="I1515" t="s">
        <v>168</v>
      </c>
      <c r="J1515" t="s">
        <v>195</v>
      </c>
      <c r="K1515" t="s">
        <v>160</v>
      </c>
      <c r="L1515">
        <v>1</v>
      </c>
      <c r="M1515" t="s">
        <v>189</v>
      </c>
      <c r="N1515" t="s">
        <v>162</v>
      </c>
      <c r="O1515" t="s">
        <v>210</v>
      </c>
      <c r="P1515" t="s">
        <v>210</v>
      </c>
      <c r="Q1515">
        <v>2025</v>
      </c>
      <c r="R1515">
        <v>4</v>
      </c>
      <c r="S1515" t="b">
        <v>0</v>
      </c>
      <c r="T1515">
        <v>630652</v>
      </c>
    </row>
    <row r="1516" spans="1:20" x14ac:dyDescent="0.2">
      <c r="A1516">
        <v>56</v>
      </c>
      <c r="B1516" t="s">
        <v>151</v>
      </c>
      <c r="C1516" t="s">
        <v>152</v>
      </c>
      <c r="D1516" t="s">
        <v>153</v>
      </c>
      <c r="E1516" t="s">
        <v>154</v>
      </c>
      <c r="F1516" t="s">
        <v>155</v>
      </c>
      <c r="G1516" t="s">
        <v>156</v>
      </c>
      <c r="H1516" t="s">
        <v>196</v>
      </c>
      <c r="I1516" t="s">
        <v>169</v>
      </c>
      <c r="J1516" t="s">
        <v>195</v>
      </c>
      <c r="K1516" t="s">
        <v>160</v>
      </c>
      <c r="L1516">
        <v>1</v>
      </c>
      <c r="M1516" t="s">
        <v>189</v>
      </c>
      <c r="N1516" t="s">
        <v>162</v>
      </c>
      <c r="O1516" t="s">
        <v>210</v>
      </c>
      <c r="P1516" t="s">
        <v>210</v>
      </c>
      <c r="Q1516">
        <v>2025</v>
      </c>
      <c r="R1516">
        <v>4</v>
      </c>
      <c r="S1516" t="b">
        <v>0</v>
      </c>
      <c r="T1516">
        <v>16741932</v>
      </c>
    </row>
    <row r="1517" spans="1:20" x14ac:dyDescent="0.2">
      <c r="A1517">
        <v>57</v>
      </c>
      <c r="B1517" t="s">
        <v>151</v>
      </c>
      <c r="C1517" t="s">
        <v>152</v>
      </c>
      <c r="D1517" t="s">
        <v>153</v>
      </c>
      <c r="E1517" t="s">
        <v>154</v>
      </c>
      <c r="F1517" t="s">
        <v>155</v>
      </c>
      <c r="G1517" t="s">
        <v>156</v>
      </c>
      <c r="H1517" t="s">
        <v>197</v>
      </c>
      <c r="I1517" t="s">
        <v>158</v>
      </c>
      <c r="J1517" t="s">
        <v>198</v>
      </c>
      <c r="K1517" t="s">
        <v>160</v>
      </c>
      <c r="L1517">
        <v>1</v>
      </c>
      <c r="M1517" t="s">
        <v>189</v>
      </c>
      <c r="N1517" t="s">
        <v>162</v>
      </c>
      <c r="O1517" t="s">
        <v>210</v>
      </c>
      <c r="P1517" t="s">
        <v>210</v>
      </c>
      <c r="Q1517">
        <v>2025</v>
      </c>
      <c r="R1517">
        <v>4</v>
      </c>
      <c r="S1517" t="b">
        <v>0</v>
      </c>
      <c r="T1517">
        <v>22558064</v>
      </c>
    </row>
    <row r="1518" spans="1:20" x14ac:dyDescent="0.2">
      <c r="A1518">
        <v>58</v>
      </c>
      <c r="B1518" t="s">
        <v>151</v>
      </c>
      <c r="C1518" t="s">
        <v>152</v>
      </c>
      <c r="D1518" t="s">
        <v>153</v>
      </c>
      <c r="E1518" t="s">
        <v>154</v>
      </c>
      <c r="F1518" t="s">
        <v>155</v>
      </c>
      <c r="G1518" t="s">
        <v>156</v>
      </c>
      <c r="H1518" t="s">
        <v>197</v>
      </c>
      <c r="I1518" t="s">
        <v>165</v>
      </c>
      <c r="J1518" t="s">
        <v>198</v>
      </c>
      <c r="K1518" t="s">
        <v>160</v>
      </c>
      <c r="L1518">
        <v>1</v>
      </c>
      <c r="M1518" t="s">
        <v>189</v>
      </c>
      <c r="N1518" t="s">
        <v>162</v>
      </c>
      <c r="O1518" t="s">
        <v>210</v>
      </c>
      <c r="P1518" t="s">
        <v>210</v>
      </c>
      <c r="Q1518">
        <v>2025</v>
      </c>
      <c r="R1518">
        <v>4</v>
      </c>
      <c r="S1518" t="b">
        <v>0</v>
      </c>
      <c r="T1518">
        <v>11165462</v>
      </c>
    </row>
    <row r="1519" spans="1:20" x14ac:dyDescent="0.2">
      <c r="A1519">
        <v>59</v>
      </c>
      <c r="B1519" t="s">
        <v>151</v>
      </c>
      <c r="C1519" t="s">
        <v>152</v>
      </c>
      <c r="D1519" t="s">
        <v>153</v>
      </c>
      <c r="E1519" t="s">
        <v>154</v>
      </c>
      <c r="F1519" t="s">
        <v>155</v>
      </c>
      <c r="G1519" t="s">
        <v>156</v>
      </c>
      <c r="H1519" t="s">
        <v>197</v>
      </c>
      <c r="I1519" t="s">
        <v>166</v>
      </c>
      <c r="J1519" t="s">
        <v>198</v>
      </c>
      <c r="K1519" t="s">
        <v>160</v>
      </c>
      <c r="L1519">
        <v>1</v>
      </c>
      <c r="M1519" t="s">
        <v>189</v>
      </c>
      <c r="N1519" t="s">
        <v>162</v>
      </c>
      <c r="O1519" t="s">
        <v>210</v>
      </c>
      <c r="P1519" t="s">
        <v>210</v>
      </c>
      <c r="Q1519">
        <v>2025</v>
      </c>
      <c r="R1519">
        <v>4</v>
      </c>
      <c r="S1519" t="b">
        <v>0</v>
      </c>
      <c r="T1519">
        <v>30674932</v>
      </c>
    </row>
    <row r="1520" spans="1:20" x14ac:dyDescent="0.2">
      <c r="A1520">
        <v>60</v>
      </c>
      <c r="B1520" t="s">
        <v>151</v>
      </c>
      <c r="C1520" t="s">
        <v>152</v>
      </c>
      <c r="D1520" t="s">
        <v>153</v>
      </c>
      <c r="E1520" t="s">
        <v>154</v>
      </c>
      <c r="F1520" t="s">
        <v>155</v>
      </c>
      <c r="G1520" t="s">
        <v>156</v>
      </c>
      <c r="H1520" t="s">
        <v>197</v>
      </c>
      <c r="I1520" t="s">
        <v>167</v>
      </c>
      <c r="J1520" t="s">
        <v>198</v>
      </c>
      <c r="K1520" t="s">
        <v>160</v>
      </c>
      <c r="L1520">
        <v>1</v>
      </c>
      <c r="M1520" t="s">
        <v>189</v>
      </c>
      <c r="N1520" t="s">
        <v>162</v>
      </c>
      <c r="O1520" t="s">
        <v>210</v>
      </c>
      <c r="P1520" t="s">
        <v>210</v>
      </c>
      <c r="Q1520">
        <v>2025</v>
      </c>
      <c r="R1520">
        <v>4</v>
      </c>
      <c r="S1520" t="b">
        <v>0</v>
      </c>
      <c r="T1520">
        <v>15009532</v>
      </c>
    </row>
    <row r="1521" spans="1:20" x14ac:dyDescent="0.2">
      <c r="A1521">
        <v>61</v>
      </c>
      <c r="B1521" t="s">
        <v>151</v>
      </c>
      <c r="C1521" t="s">
        <v>152</v>
      </c>
      <c r="D1521" t="s">
        <v>153</v>
      </c>
      <c r="E1521" t="s">
        <v>154</v>
      </c>
      <c r="F1521" t="s">
        <v>155</v>
      </c>
      <c r="G1521" t="s">
        <v>156</v>
      </c>
      <c r="H1521" t="s">
        <v>197</v>
      </c>
      <c r="I1521" t="s">
        <v>168</v>
      </c>
      <c r="J1521" t="s">
        <v>198</v>
      </c>
      <c r="K1521" t="s">
        <v>160</v>
      </c>
      <c r="L1521">
        <v>1</v>
      </c>
      <c r="M1521" t="s">
        <v>189</v>
      </c>
      <c r="N1521" t="s">
        <v>162</v>
      </c>
      <c r="O1521" t="s">
        <v>210</v>
      </c>
      <c r="P1521" t="s">
        <v>210</v>
      </c>
      <c r="Q1521">
        <v>2025</v>
      </c>
      <c r="R1521">
        <v>4</v>
      </c>
      <c r="S1521" t="b">
        <v>0</v>
      </c>
      <c r="T1521">
        <v>4934712</v>
      </c>
    </row>
    <row r="1522" spans="1:20" x14ac:dyDescent="0.2">
      <c r="A1522">
        <v>62</v>
      </c>
      <c r="B1522" t="s">
        <v>151</v>
      </c>
      <c r="C1522" t="s">
        <v>152</v>
      </c>
      <c r="D1522" t="s">
        <v>153</v>
      </c>
      <c r="E1522" t="s">
        <v>154</v>
      </c>
      <c r="F1522" t="s">
        <v>155</v>
      </c>
      <c r="G1522" t="s">
        <v>156</v>
      </c>
      <c r="H1522" t="s">
        <v>197</v>
      </c>
      <c r="I1522" t="s">
        <v>169</v>
      </c>
      <c r="J1522" t="s">
        <v>198</v>
      </c>
      <c r="K1522" t="s">
        <v>160</v>
      </c>
      <c r="L1522">
        <v>1</v>
      </c>
      <c r="M1522" t="s">
        <v>189</v>
      </c>
      <c r="N1522" t="s">
        <v>162</v>
      </c>
      <c r="O1522" t="s">
        <v>210</v>
      </c>
      <c r="P1522" t="s">
        <v>210</v>
      </c>
      <c r="Q1522">
        <v>2025</v>
      </c>
      <c r="R1522">
        <v>4</v>
      </c>
      <c r="S1522" t="b">
        <v>0</v>
      </c>
      <c r="T1522">
        <v>75395360</v>
      </c>
    </row>
    <row r="1523" spans="1:20" x14ac:dyDescent="0.2">
      <c r="A1523">
        <v>63</v>
      </c>
      <c r="B1523" t="s">
        <v>151</v>
      </c>
      <c r="C1523" t="s">
        <v>152</v>
      </c>
      <c r="D1523" t="s">
        <v>153</v>
      </c>
      <c r="E1523" t="s">
        <v>154</v>
      </c>
      <c r="F1523" t="s">
        <v>155</v>
      </c>
      <c r="G1523" t="s">
        <v>156</v>
      </c>
      <c r="H1523" t="s">
        <v>201</v>
      </c>
      <c r="I1523" t="s">
        <v>169</v>
      </c>
      <c r="J1523" t="s">
        <v>202</v>
      </c>
      <c r="K1523" t="s">
        <v>160</v>
      </c>
      <c r="L1523">
        <v>1</v>
      </c>
      <c r="M1523" t="s">
        <v>203</v>
      </c>
      <c r="N1523" t="s">
        <v>162</v>
      </c>
      <c r="O1523" t="s">
        <v>210</v>
      </c>
      <c r="P1523" t="s">
        <v>210</v>
      </c>
      <c r="Q1523">
        <v>2025</v>
      </c>
      <c r="R1523">
        <v>4</v>
      </c>
      <c r="S1523" t="b">
        <v>0</v>
      </c>
      <c r="T1523">
        <v>10020224</v>
      </c>
    </row>
    <row r="1524" spans="1:20" x14ac:dyDescent="0.2">
      <c r="A1524">
        <v>64</v>
      </c>
      <c r="B1524" t="s">
        <v>151</v>
      </c>
      <c r="C1524" t="s">
        <v>152</v>
      </c>
      <c r="D1524" t="s">
        <v>153</v>
      </c>
      <c r="E1524" t="s">
        <v>154</v>
      </c>
      <c r="F1524" t="s">
        <v>155</v>
      </c>
      <c r="G1524" t="s">
        <v>156</v>
      </c>
      <c r="H1524" t="s">
        <v>204</v>
      </c>
      <c r="I1524" t="s">
        <v>169</v>
      </c>
      <c r="J1524" t="s">
        <v>205</v>
      </c>
      <c r="K1524" t="s">
        <v>160</v>
      </c>
      <c r="L1524">
        <v>1</v>
      </c>
      <c r="M1524" t="s">
        <v>203</v>
      </c>
      <c r="N1524" t="s">
        <v>162</v>
      </c>
      <c r="O1524" t="s">
        <v>210</v>
      </c>
      <c r="P1524" t="s">
        <v>210</v>
      </c>
      <c r="Q1524">
        <v>2025</v>
      </c>
      <c r="R1524">
        <v>4</v>
      </c>
      <c r="S1524" t="b">
        <v>0</v>
      </c>
      <c r="T1524">
        <v>648227</v>
      </c>
    </row>
    <row r="1525" spans="1:20" x14ac:dyDescent="0.2">
      <c r="A1525">
        <v>65</v>
      </c>
      <c r="B1525" t="s">
        <v>151</v>
      </c>
      <c r="C1525" t="s">
        <v>152</v>
      </c>
      <c r="D1525" t="s">
        <v>153</v>
      </c>
      <c r="E1525" t="s">
        <v>154</v>
      </c>
      <c r="F1525" t="s">
        <v>155</v>
      </c>
      <c r="G1525" t="s">
        <v>156</v>
      </c>
      <c r="H1525" t="s">
        <v>206</v>
      </c>
      <c r="I1525" t="s">
        <v>169</v>
      </c>
      <c r="J1525" t="s">
        <v>207</v>
      </c>
      <c r="K1525" t="s">
        <v>160</v>
      </c>
      <c r="L1525">
        <v>1</v>
      </c>
      <c r="M1525" t="s">
        <v>208</v>
      </c>
      <c r="N1525" t="s">
        <v>209</v>
      </c>
      <c r="O1525" t="s">
        <v>210</v>
      </c>
      <c r="P1525" t="s">
        <v>210</v>
      </c>
      <c r="Q1525">
        <v>2025</v>
      </c>
      <c r="R1525">
        <v>4</v>
      </c>
      <c r="S1525" t="b">
        <v>0</v>
      </c>
      <c r="T1525">
        <v>99871</v>
      </c>
    </row>
    <row r="1526" spans="1:20" x14ac:dyDescent="0.2">
      <c r="A1526">
        <v>1</v>
      </c>
      <c r="B1526" t="s">
        <v>151</v>
      </c>
      <c r="C1526" t="s">
        <v>152</v>
      </c>
      <c r="D1526" t="s">
        <v>153</v>
      </c>
      <c r="E1526" t="s">
        <v>154</v>
      </c>
      <c r="F1526" t="s">
        <v>155</v>
      </c>
      <c r="G1526" t="s">
        <v>156</v>
      </c>
      <c r="H1526" t="s">
        <v>157</v>
      </c>
      <c r="I1526" t="s">
        <v>158</v>
      </c>
      <c r="J1526" t="s">
        <v>159</v>
      </c>
      <c r="K1526" t="s">
        <v>160</v>
      </c>
      <c r="L1526">
        <v>1</v>
      </c>
      <c r="M1526" t="s">
        <v>161</v>
      </c>
      <c r="N1526" t="s">
        <v>162</v>
      </c>
      <c r="O1526" t="s">
        <v>211</v>
      </c>
      <c r="P1526" t="s">
        <v>212</v>
      </c>
      <c r="Q1526">
        <v>2025</v>
      </c>
      <c r="R1526">
        <v>4</v>
      </c>
      <c r="S1526" t="b">
        <v>0</v>
      </c>
      <c r="T1526">
        <v>890</v>
      </c>
    </row>
    <row r="1527" spans="1:20" x14ac:dyDescent="0.2">
      <c r="A1527">
        <v>2</v>
      </c>
      <c r="B1527" t="s">
        <v>151</v>
      </c>
      <c r="C1527" t="s">
        <v>152</v>
      </c>
      <c r="D1527" t="s">
        <v>153</v>
      </c>
      <c r="E1527" t="s">
        <v>154</v>
      </c>
      <c r="F1527" t="s">
        <v>155</v>
      </c>
      <c r="G1527" t="s">
        <v>156</v>
      </c>
      <c r="H1527" t="s">
        <v>157</v>
      </c>
      <c r="I1527" t="s">
        <v>165</v>
      </c>
      <c r="J1527" t="s">
        <v>159</v>
      </c>
      <c r="K1527" t="s">
        <v>160</v>
      </c>
      <c r="L1527">
        <v>1</v>
      </c>
      <c r="M1527" t="s">
        <v>161</v>
      </c>
      <c r="N1527" t="s">
        <v>162</v>
      </c>
      <c r="O1527" t="s">
        <v>211</v>
      </c>
      <c r="P1527" t="s">
        <v>212</v>
      </c>
      <c r="Q1527">
        <v>2025</v>
      </c>
      <c r="R1527">
        <v>4</v>
      </c>
      <c r="S1527" t="b">
        <v>0</v>
      </c>
      <c r="T1527">
        <v>1727</v>
      </c>
    </row>
    <row r="1528" spans="1:20" x14ac:dyDescent="0.2">
      <c r="A1528">
        <v>3</v>
      </c>
      <c r="B1528" t="s">
        <v>151</v>
      </c>
      <c r="C1528" t="s">
        <v>152</v>
      </c>
      <c r="D1528" t="s">
        <v>153</v>
      </c>
      <c r="E1528" t="s">
        <v>154</v>
      </c>
      <c r="F1528" t="s">
        <v>155</v>
      </c>
      <c r="G1528" t="s">
        <v>156</v>
      </c>
      <c r="H1528" t="s">
        <v>157</v>
      </c>
      <c r="I1528" t="s">
        <v>166</v>
      </c>
      <c r="J1528" t="s">
        <v>159</v>
      </c>
      <c r="K1528" t="s">
        <v>160</v>
      </c>
      <c r="L1528">
        <v>1</v>
      </c>
      <c r="M1528" t="s">
        <v>161</v>
      </c>
      <c r="N1528" t="s">
        <v>162</v>
      </c>
      <c r="O1528" t="s">
        <v>211</v>
      </c>
      <c r="P1528" t="s">
        <v>212</v>
      </c>
      <c r="Q1528">
        <v>2025</v>
      </c>
      <c r="R1528">
        <v>4</v>
      </c>
      <c r="S1528" t="b">
        <v>0</v>
      </c>
      <c r="T1528">
        <v>5032</v>
      </c>
    </row>
    <row r="1529" spans="1:20" x14ac:dyDescent="0.2">
      <c r="A1529">
        <v>4</v>
      </c>
      <c r="B1529" t="s">
        <v>151</v>
      </c>
      <c r="C1529" t="s">
        <v>152</v>
      </c>
      <c r="D1529" t="s">
        <v>153</v>
      </c>
      <c r="E1529" t="s">
        <v>154</v>
      </c>
      <c r="F1529" t="s">
        <v>155</v>
      </c>
      <c r="G1529" t="s">
        <v>156</v>
      </c>
      <c r="H1529" t="s">
        <v>157</v>
      </c>
      <c r="I1529" t="s">
        <v>167</v>
      </c>
      <c r="J1529" t="s">
        <v>159</v>
      </c>
      <c r="K1529" t="s">
        <v>160</v>
      </c>
      <c r="L1529">
        <v>1</v>
      </c>
      <c r="M1529" t="s">
        <v>161</v>
      </c>
      <c r="N1529" t="s">
        <v>162</v>
      </c>
      <c r="O1529" t="s">
        <v>211</v>
      </c>
      <c r="P1529" t="s">
        <v>212</v>
      </c>
      <c r="Q1529">
        <v>2025</v>
      </c>
      <c r="R1529">
        <v>4</v>
      </c>
      <c r="S1529" t="b">
        <v>0</v>
      </c>
      <c r="T1529">
        <v>2700</v>
      </c>
    </row>
    <row r="1530" spans="1:20" x14ac:dyDescent="0.2">
      <c r="A1530">
        <v>5</v>
      </c>
      <c r="B1530" t="s">
        <v>151</v>
      </c>
      <c r="C1530" t="s">
        <v>152</v>
      </c>
      <c r="D1530" t="s">
        <v>153</v>
      </c>
      <c r="E1530" t="s">
        <v>154</v>
      </c>
      <c r="F1530" t="s">
        <v>155</v>
      </c>
      <c r="G1530" t="s">
        <v>156</v>
      </c>
      <c r="H1530" t="s">
        <v>157</v>
      </c>
      <c r="I1530" t="s">
        <v>168</v>
      </c>
      <c r="J1530" t="s">
        <v>159</v>
      </c>
      <c r="K1530" t="s">
        <v>160</v>
      </c>
      <c r="L1530">
        <v>1</v>
      </c>
      <c r="M1530" t="s">
        <v>161</v>
      </c>
      <c r="N1530" t="s">
        <v>162</v>
      </c>
      <c r="O1530" t="s">
        <v>211</v>
      </c>
      <c r="P1530" t="s">
        <v>212</v>
      </c>
      <c r="Q1530">
        <v>2025</v>
      </c>
      <c r="R1530">
        <v>4</v>
      </c>
      <c r="S1530" t="b">
        <v>0</v>
      </c>
      <c r="T1530">
        <v>856</v>
      </c>
    </row>
    <row r="1531" spans="1:20" x14ac:dyDescent="0.2">
      <c r="A1531">
        <v>6</v>
      </c>
      <c r="B1531" t="s">
        <v>151</v>
      </c>
      <c r="C1531" t="s">
        <v>152</v>
      </c>
      <c r="D1531" t="s">
        <v>153</v>
      </c>
      <c r="E1531" t="s">
        <v>154</v>
      </c>
      <c r="F1531" t="s">
        <v>155</v>
      </c>
      <c r="G1531" t="s">
        <v>156</v>
      </c>
      <c r="H1531" t="s">
        <v>157</v>
      </c>
      <c r="I1531" t="s">
        <v>169</v>
      </c>
      <c r="J1531" t="s">
        <v>159</v>
      </c>
      <c r="K1531" t="s">
        <v>160</v>
      </c>
      <c r="L1531">
        <v>1</v>
      </c>
      <c r="M1531" t="s">
        <v>161</v>
      </c>
      <c r="N1531" t="s">
        <v>162</v>
      </c>
      <c r="O1531" t="s">
        <v>211</v>
      </c>
      <c r="P1531" t="s">
        <v>212</v>
      </c>
      <c r="Q1531">
        <v>2025</v>
      </c>
      <c r="R1531">
        <v>4</v>
      </c>
      <c r="S1531" t="b">
        <v>0</v>
      </c>
      <c r="T1531">
        <v>7862</v>
      </c>
    </row>
    <row r="1532" spans="1:20" x14ac:dyDescent="0.2">
      <c r="A1532">
        <v>7</v>
      </c>
      <c r="B1532" t="s">
        <v>151</v>
      </c>
      <c r="C1532" t="s">
        <v>152</v>
      </c>
      <c r="D1532" t="s">
        <v>153</v>
      </c>
      <c r="E1532" t="s">
        <v>154</v>
      </c>
      <c r="F1532" t="s">
        <v>155</v>
      </c>
      <c r="G1532" t="s">
        <v>156</v>
      </c>
      <c r="H1532" t="s">
        <v>170</v>
      </c>
      <c r="I1532" t="s">
        <v>158</v>
      </c>
      <c r="J1532" t="s">
        <v>171</v>
      </c>
      <c r="K1532" t="s">
        <v>160</v>
      </c>
      <c r="L1532">
        <v>1</v>
      </c>
      <c r="M1532" t="s">
        <v>161</v>
      </c>
      <c r="N1532" t="s">
        <v>162</v>
      </c>
      <c r="O1532" t="s">
        <v>211</v>
      </c>
      <c r="P1532" t="s">
        <v>212</v>
      </c>
      <c r="Q1532">
        <v>2025</v>
      </c>
      <c r="R1532">
        <v>4</v>
      </c>
      <c r="S1532" t="b">
        <v>0</v>
      </c>
      <c r="T1532">
        <v>894</v>
      </c>
    </row>
    <row r="1533" spans="1:20" x14ac:dyDescent="0.2">
      <c r="A1533">
        <v>8</v>
      </c>
      <c r="B1533" t="s">
        <v>151</v>
      </c>
      <c r="C1533" t="s">
        <v>152</v>
      </c>
      <c r="D1533" t="s">
        <v>153</v>
      </c>
      <c r="E1533" t="s">
        <v>154</v>
      </c>
      <c r="F1533" t="s">
        <v>155</v>
      </c>
      <c r="G1533" t="s">
        <v>156</v>
      </c>
      <c r="H1533" t="s">
        <v>170</v>
      </c>
      <c r="I1533" t="s">
        <v>165</v>
      </c>
      <c r="J1533" t="s">
        <v>171</v>
      </c>
      <c r="K1533" t="s">
        <v>160</v>
      </c>
      <c r="L1533">
        <v>1</v>
      </c>
      <c r="M1533" t="s">
        <v>161</v>
      </c>
      <c r="N1533" t="s">
        <v>162</v>
      </c>
      <c r="O1533" t="s">
        <v>211</v>
      </c>
      <c r="P1533" t="s">
        <v>212</v>
      </c>
      <c r="Q1533">
        <v>2025</v>
      </c>
      <c r="R1533">
        <v>4</v>
      </c>
      <c r="S1533" t="b">
        <v>0</v>
      </c>
      <c r="T1533">
        <v>1727</v>
      </c>
    </row>
    <row r="1534" spans="1:20" x14ac:dyDescent="0.2">
      <c r="A1534">
        <v>9</v>
      </c>
      <c r="B1534" t="s">
        <v>151</v>
      </c>
      <c r="C1534" t="s">
        <v>152</v>
      </c>
      <c r="D1534" t="s">
        <v>153</v>
      </c>
      <c r="E1534" t="s">
        <v>154</v>
      </c>
      <c r="F1534" t="s">
        <v>155</v>
      </c>
      <c r="G1534" t="s">
        <v>156</v>
      </c>
      <c r="H1534" t="s">
        <v>170</v>
      </c>
      <c r="I1534" t="s">
        <v>166</v>
      </c>
      <c r="J1534" t="s">
        <v>171</v>
      </c>
      <c r="K1534" t="s">
        <v>160</v>
      </c>
      <c r="L1534">
        <v>1</v>
      </c>
      <c r="M1534" t="s">
        <v>161</v>
      </c>
      <c r="N1534" t="s">
        <v>162</v>
      </c>
      <c r="O1534" t="s">
        <v>211</v>
      </c>
      <c r="P1534" t="s">
        <v>212</v>
      </c>
      <c r="Q1534">
        <v>2025</v>
      </c>
      <c r="R1534">
        <v>4</v>
      </c>
      <c r="S1534" t="b">
        <v>0</v>
      </c>
      <c r="T1534">
        <v>5142</v>
      </c>
    </row>
    <row r="1535" spans="1:20" x14ac:dyDescent="0.2">
      <c r="A1535">
        <v>10</v>
      </c>
      <c r="B1535" t="s">
        <v>151</v>
      </c>
      <c r="C1535" t="s">
        <v>152</v>
      </c>
      <c r="D1535" t="s">
        <v>153</v>
      </c>
      <c r="E1535" t="s">
        <v>154</v>
      </c>
      <c r="F1535" t="s">
        <v>155</v>
      </c>
      <c r="G1535" t="s">
        <v>156</v>
      </c>
      <c r="H1535" t="s">
        <v>170</v>
      </c>
      <c r="I1535" t="s">
        <v>167</v>
      </c>
      <c r="J1535" t="s">
        <v>171</v>
      </c>
      <c r="K1535" t="s">
        <v>160</v>
      </c>
      <c r="L1535">
        <v>1</v>
      </c>
      <c r="M1535" t="s">
        <v>161</v>
      </c>
      <c r="N1535" t="s">
        <v>162</v>
      </c>
      <c r="O1535" t="s">
        <v>211</v>
      </c>
      <c r="P1535" t="s">
        <v>212</v>
      </c>
      <c r="Q1535">
        <v>2025</v>
      </c>
      <c r="R1535">
        <v>4</v>
      </c>
      <c r="S1535" t="b">
        <v>0</v>
      </c>
      <c r="T1535">
        <v>2756</v>
      </c>
    </row>
    <row r="1536" spans="1:20" x14ac:dyDescent="0.2">
      <c r="A1536">
        <v>11</v>
      </c>
      <c r="B1536" t="s">
        <v>151</v>
      </c>
      <c r="C1536" t="s">
        <v>152</v>
      </c>
      <c r="D1536" t="s">
        <v>153</v>
      </c>
      <c r="E1536" t="s">
        <v>154</v>
      </c>
      <c r="F1536" t="s">
        <v>155</v>
      </c>
      <c r="G1536" t="s">
        <v>156</v>
      </c>
      <c r="H1536" t="s">
        <v>170</v>
      </c>
      <c r="I1536" t="s">
        <v>168</v>
      </c>
      <c r="J1536" t="s">
        <v>171</v>
      </c>
      <c r="K1536" t="s">
        <v>160</v>
      </c>
      <c r="L1536">
        <v>1</v>
      </c>
      <c r="M1536" t="s">
        <v>161</v>
      </c>
      <c r="N1536" t="s">
        <v>162</v>
      </c>
      <c r="O1536" t="s">
        <v>211</v>
      </c>
      <c r="P1536" t="s">
        <v>212</v>
      </c>
      <c r="Q1536">
        <v>2025</v>
      </c>
      <c r="R1536">
        <v>4</v>
      </c>
      <c r="S1536" t="b">
        <v>0</v>
      </c>
      <c r="T1536">
        <v>870</v>
      </c>
    </row>
    <row r="1537" spans="1:20" x14ac:dyDescent="0.2">
      <c r="A1537">
        <v>12</v>
      </c>
      <c r="B1537" t="s">
        <v>151</v>
      </c>
      <c r="C1537" t="s">
        <v>152</v>
      </c>
      <c r="D1537" t="s">
        <v>153</v>
      </c>
      <c r="E1537" t="s">
        <v>154</v>
      </c>
      <c r="F1537" t="s">
        <v>155</v>
      </c>
      <c r="G1537" t="s">
        <v>156</v>
      </c>
      <c r="H1537" t="s">
        <v>170</v>
      </c>
      <c r="I1537" t="s">
        <v>169</v>
      </c>
      <c r="J1537" t="s">
        <v>171</v>
      </c>
      <c r="K1537" t="s">
        <v>160</v>
      </c>
      <c r="L1537">
        <v>1</v>
      </c>
      <c r="M1537" t="s">
        <v>161</v>
      </c>
      <c r="N1537" t="s">
        <v>162</v>
      </c>
      <c r="O1537" t="s">
        <v>211</v>
      </c>
      <c r="P1537" t="s">
        <v>212</v>
      </c>
      <c r="Q1537">
        <v>2025</v>
      </c>
      <c r="R1537">
        <v>4</v>
      </c>
      <c r="S1537" t="b">
        <v>0</v>
      </c>
      <c r="T1537">
        <v>8076</v>
      </c>
    </row>
    <row r="1538" spans="1:20" x14ac:dyDescent="0.2">
      <c r="A1538">
        <v>13</v>
      </c>
      <c r="B1538" t="s">
        <v>151</v>
      </c>
      <c r="C1538" t="s">
        <v>152</v>
      </c>
      <c r="D1538" t="s">
        <v>153</v>
      </c>
      <c r="E1538" t="s">
        <v>154</v>
      </c>
      <c r="F1538" t="s">
        <v>155</v>
      </c>
      <c r="G1538" t="s">
        <v>156</v>
      </c>
      <c r="H1538" t="s">
        <v>172</v>
      </c>
      <c r="I1538" t="s">
        <v>158</v>
      </c>
      <c r="J1538" t="s">
        <v>173</v>
      </c>
      <c r="K1538" t="s">
        <v>160</v>
      </c>
      <c r="L1538">
        <v>1</v>
      </c>
      <c r="M1538" t="s">
        <v>174</v>
      </c>
      <c r="N1538" t="s">
        <v>162</v>
      </c>
      <c r="O1538" t="s">
        <v>211</v>
      </c>
      <c r="P1538" t="s">
        <v>212</v>
      </c>
      <c r="Q1538">
        <v>2025</v>
      </c>
      <c r="R1538">
        <v>4</v>
      </c>
      <c r="S1538" t="b">
        <v>0</v>
      </c>
      <c r="T1538">
        <v>469960</v>
      </c>
    </row>
    <row r="1539" spans="1:20" x14ac:dyDescent="0.2">
      <c r="A1539">
        <v>14</v>
      </c>
      <c r="B1539" t="s">
        <v>151</v>
      </c>
      <c r="C1539" t="s">
        <v>152</v>
      </c>
      <c r="D1539" t="s">
        <v>153</v>
      </c>
      <c r="E1539" t="s">
        <v>154</v>
      </c>
      <c r="F1539" t="s">
        <v>155</v>
      </c>
      <c r="G1539" t="s">
        <v>156</v>
      </c>
      <c r="H1539" t="s">
        <v>172</v>
      </c>
      <c r="I1539" t="s">
        <v>165</v>
      </c>
      <c r="J1539" t="s">
        <v>173</v>
      </c>
      <c r="K1539" t="s">
        <v>160</v>
      </c>
      <c r="L1539">
        <v>1</v>
      </c>
      <c r="M1539" t="s">
        <v>174</v>
      </c>
      <c r="N1539" t="s">
        <v>162</v>
      </c>
      <c r="O1539" t="s">
        <v>211</v>
      </c>
      <c r="P1539" t="s">
        <v>212</v>
      </c>
      <c r="Q1539">
        <v>2025</v>
      </c>
      <c r="R1539">
        <v>4</v>
      </c>
      <c r="S1539" t="b">
        <v>0</v>
      </c>
      <c r="T1539">
        <v>821887</v>
      </c>
    </row>
    <row r="1540" spans="1:20" x14ac:dyDescent="0.2">
      <c r="A1540">
        <v>15</v>
      </c>
      <c r="B1540" t="s">
        <v>151</v>
      </c>
      <c r="C1540" t="s">
        <v>152</v>
      </c>
      <c r="D1540" t="s">
        <v>153</v>
      </c>
      <c r="E1540" t="s">
        <v>154</v>
      </c>
      <c r="F1540" t="s">
        <v>155</v>
      </c>
      <c r="G1540" t="s">
        <v>156</v>
      </c>
      <c r="H1540" t="s">
        <v>172</v>
      </c>
      <c r="I1540" t="s">
        <v>166</v>
      </c>
      <c r="J1540" t="s">
        <v>173</v>
      </c>
      <c r="K1540" t="s">
        <v>160</v>
      </c>
      <c r="L1540">
        <v>1</v>
      </c>
      <c r="M1540" t="s">
        <v>174</v>
      </c>
      <c r="N1540" t="s">
        <v>162</v>
      </c>
      <c r="O1540" t="s">
        <v>211</v>
      </c>
      <c r="P1540" t="s">
        <v>212</v>
      </c>
      <c r="Q1540">
        <v>2025</v>
      </c>
      <c r="R1540">
        <v>4</v>
      </c>
      <c r="S1540" t="b">
        <v>0</v>
      </c>
      <c r="T1540">
        <v>2026101</v>
      </c>
    </row>
    <row r="1541" spans="1:20" x14ac:dyDescent="0.2">
      <c r="A1541">
        <v>16</v>
      </c>
      <c r="B1541" t="s">
        <v>151</v>
      </c>
      <c r="C1541" t="s">
        <v>152</v>
      </c>
      <c r="D1541" t="s">
        <v>153</v>
      </c>
      <c r="E1541" t="s">
        <v>154</v>
      </c>
      <c r="F1541" t="s">
        <v>155</v>
      </c>
      <c r="G1541" t="s">
        <v>156</v>
      </c>
      <c r="H1541" t="s">
        <v>172</v>
      </c>
      <c r="I1541" t="s">
        <v>167</v>
      </c>
      <c r="J1541" t="s">
        <v>173</v>
      </c>
      <c r="K1541" t="s">
        <v>160</v>
      </c>
      <c r="L1541">
        <v>1</v>
      </c>
      <c r="M1541" t="s">
        <v>174</v>
      </c>
      <c r="N1541" t="s">
        <v>162</v>
      </c>
      <c r="O1541" t="s">
        <v>211</v>
      </c>
      <c r="P1541" t="s">
        <v>212</v>
      </c>
      <c r="Q1541">
        <v>2025</v>
      </c>
      <c r="R1541">
        <v>4</v>
      </c>
      <c r="S1541" t="b">
        <v>0</v>
      </c>
      <c r="T1541">
        <v>1167964</v>
      </c>
    </row>
    <row r="1542" spans="1:20" x14ac:dyDescent="0.2">
      <c r="A1542">
        <v>17</v>
      </c>
      <c r="B1542" t="s">
        <v>151</v>
      </c>
      <c r="C1542" t="s">
        <v>152</v>
      </c>
      <c r="D1542" t="s">
        <v>153</v>
      </c>
      <c r="E1542" t="s">
        <v>154</v>
      </c>
      <c r="F1542" t="s">
        <v>155</v>
      </c>
      <c r="G1542" t="s">
        <v>156</v>
      </c>
      <c r="H1542" t="s">
        <v>172</v>
      </c>
      <c r="I1542" t="s">
        <v>168</v>
      </c>
      <c r="J1542" t="s">
        <v>173</v>
      </c>
      <c r="K1542" t="s">
        <v>160</v>
      </c>
      <c r="L1542">
        <v>1</v>
      </c>
      <c r="M1542" t="s">
        <v>174</v>
      </c>
      <c r="N1542" t="s">
        <v>162</v>
      </c>
      <c r="O1542" t="s">
        <v>211</v>
      </c>
      <c r="P1542" t="s">
        <v>212</v>
      </c>
      <c r="Q1542">
        <v>2025</v>
      </c>
      <c r="R1542">
        <v>4</v>
      </c>
      <c r="S1542" t="b">
        <v>0</v>
      </c>
      <c r="T1542">
        <v>334264</v>
      </c>
    </row>
    <row r="1543" spans="1:20" x14ac:dyDescent="0.2">
      <c r="A1543">
        <v>18</v>
      </c>
      <c r="B1543" t="s">
        <v>151</v>
      </c>
      <c r="C1543" t="s">
        <v>152</v>
      </c>
      <c r="D1543" t="s">
        <v>153</v>
      </c>
      <c r="E1543" t="s">
        <v>154</v>
      </c>
      <c r="F1543" t="s">
        <v>155</v>
      </c>
      <c r="G1543" t="s">
        <v>156</v>
      </c>
      <c r="H1543" t="s">
        <v>175</v>
      </c>
      <c r="I1543" t="s">
        <v>169</v>
      </c>
      <c r="J1543" t="s">
        <v>173</v>
      </c>
      <c r="K1543" t="s">
        <v>160</v>
      </c>
      <c r="L1543">
        <v>1</v>
      </c>
      <c r="M1543" t="s">
        <v>174</v>
      </c>
      <c r="N1543" t="s">
        <v>162</v>
      </c>
      <c r="O1543" t="s">
        <v>211</v>
      </c>
      <c r="P1543" t="s">
        <v>212</v>
      </c>
      <c r="Q1543">
        <v>2025</v>
      </c>
      <c r="R1543">
        <v>4</v>
      </c>
      <c r="S1543" t="b">
        <v>0</v>
      </c>
      <c r="T1543">
        <v>2616852</v>
      </c>
    </row>
    <row r="1544" spans="1:20" x14ac:dyDescent="0.2">
      <c r="A1544">
        <v>19</v>
      </c>
      <c r="B1544" t="s">
        <v>151</v>
      </c>
      <c r="C1544" t="s">
        <v>152</v>
      </c>
      <c r="D1544" t="s">
        <v>153</v>
      </c>
      <c r="E1544" t="s">
        <v>154</v>
      </c>
      <c r="F1544" t="s">
        <v>155</v>
      </c>
      <c r="G1544" t="s">
        <v>156</v>
      </c>
      <c r="H1544" t="s">
        <v>176</v>
      </c>
      <c r="I1544" t="s">
        <v>169</v>
      </c>
      <c r="J1544" t="s">
        <v>177</v>
      </c>
      <c r="K1544" t="s">
        <v>160</v>
      </c>
      <c r="L1544">
        <v>1</v>
      </c>
      <c r="M1544" t="s">
        <v>174</v>
      </c>
      <c r="N1544" t="s">
        <v>162</v>
      </c>
      <c r="O1544" t="s">
        <v>211</v>
      </c>
      <c r="P1544" t="s">
        <v>212</v>
      </c>
      <c r="Q1544">
        <v>2025</v>
      </c>
      <c r="R1544">
        <v>4</v>
      </c>
      <c r="S1544" t="b">
        <v>0</v>
      </c>
      <c r="T1544">
        <v>3164611</v>
      </c>
    </row>
    <row r="1545" spans="1:20" x14ac:dyDescent="0.2">
      <c r="A1545">
        <v>20</v>
      </c>
      <c r="B1545" t="s">
        <v>151</v>
      </c>
      <c r="C1545" t="s">
        <v>152</v>
      </c>
      <c r="D1545" t="s">
        <v>153</v>
      </c>
      <c r="E1545" t="s">
        <v>154</v>
      </c>
      <c r="F1545" t="s">
        <v>155</v>
      </c>
      <c r="G1545" t="s">
        <v>156</v>
      </c>
      <c r="H1545" t="s">
        <v>178</v>
      </c>
      <c r="I1545" t="s">
        <v>158</v>
      </c>
      <c r="J1545" t="s">
        <v>179</v>
      </c>
      <c r="K1545" t="s">
        <v>160</v>
      </c>
      <c r="L1545">
        <v>1</v>
      </c>
      <c r="M1545" t="s">
        <v>174</v>
      </c>
      <c r="N1545" t="s">
        <v>162</v>
      </c>
      <c r="O1545" t="s">
        <v>211</v>
      </c>
      <c r="P1545" t="s">
        <v>212</v>
      </c>
      <c r="Q1545">
        <v>2025</v>
      </c>
      <c r="R1545">
        <v>4</v>
      </c>
      <c r="S1545" t="b">
        <v>0</v>
      </c>
      <c r="T1545">
        <v>0</v>
      </c>
    </row>
    <row r="1546" spans="1:20" x14ac:dyDescent="0.2">
      <c r="A1546">
        <v>21</v>
      </c>
      <c r="B1546" t="s">
        <v>151</v>
      </c>
      <c r="C1546" t="s">
        <v>152</v>
      </c>
      <c r="D1546" t="s">
        <v>153</v>
      </c>
      <c r="E1546" t="s">
        <v>154</v>
      </c>
      <c r="F1546" t="s">
        <v>155</v>
      </c>
      <c r="G1546" t="s">
        <v>156</v>
      </c>
      <c r="H1546" t="s">
        <v>178</v>
      </c>
      <c r="I1546" t="s">
        <v>165</v>
      </c>
      <c r="J1546" t="s">
        <v>179</v>
      </c>
      <c r="K1546" t="s">
        <v>160</v>
      </c>
      <c r="L1546">
        <v>1</v>
      </c>
      <c r="M1546" t="s">
        <v>174</v>
      </c>
      <c r="N1546" t="s">
        <v>162</v>
      </c>
      <c r="O1546" t="s">
        <v>211</v>
      </c>
      <c r="P1546" t="s">
        <v>212</v>
      </c>
      <c r="Q1546">
        <v>2025</v>
      </c>
      <c r="R1546">
        <v>4</v>
      </c>
      <c r="S1546" t="b">
        <v>0</v>
      </c>
      <c r="T1546">
        <v>29206</v>
      </c>
    </row>
    <row r="1547" spans="1:20" x14ac:dyDescent="0.2">
      <c r="A1547">
        <v>22</v>
      </c>
      <c r="B1547" t="s">
        <v>151</v>
      </c>
      <c r="C1547" t="s">
        <v>152</v>
      </c>
      <c r="D1547" t="s">
        <v>153</v>
      </c>
      <c r="E1547" t="s">
        <v>154</v>
      </c>
      <c r="F1547" t="s">
        <v>155</v>
      </c>
      <c r="G1547" t="s">
        <v>156</v>
      </c>
      <c r="H1547" t="s">
        <v>178</v>
      </c>
      <c r="I1547" t="s">
        <v>166</v>
      </c>
      <c r="J1547" t="s">
        <v>179</v>
      </c>
      <c r="K1547" t="s">
        <v>160</v>
      </c>
      <c r="L1547">
        <v>1</v>
      </c>
      <c r="M1547" t="s">
        <v>174</v>
      </c>
      <c r="N1547" t="s">
        <v>162</v>
      </c>
      <c r="O1547" t="s">
        <v>211</v>
      </c>
      <c r="P1547" t="s">
        <v>212</v>
      </c>
      <c r="Q1547">
        <v>2025</v>
      </c>
      <c r="R1547">
        <v>4</v>
      </c>
      <c r="S1547" t="b">
        <v>0</v>
      </c>
      <c r="T1547">
        <v>385636</v>
      </c>
    </row>
    <row r="1548" spans="1:20" x14ac:dyDescent="0.2">
      <c r="A1548">
        <v>23</v>
      </c>
      <c r="B1548" t="s">
        <v>151</v>
      </c>
      <c r="C1548" t="s">
        <v>152</v>
      </c>
      <c r="D1548" t="s">
        <v>153</v>
      </c>
      <c r="E1548" t="s">
        <v>154</v>
      </c>
      <c r="F1548" t="s">
        <v>155</v>
      </c>
      <c r="G1548" t="s">
        <v>156</v>
      </c>
      <c r="H1548" t="s">
        <v>178</v>
      </c>
      <c r="I1548" t="s">
        <v>167</v>
      </c>
      <c r="J1548" t="s">
        <v>179</v>
      </c>
      <c r="K1548" t="s">
        <v>160</v>
      </c>
      <c r="L1548">
        <v>1</v>
      </c>
      <c r="M1548" t="s">
        <v>174</v>
      </c>
      <c r="N1548" t="s">
        <v>162</v>
      </c>
      <c r="O1548" t="s">
        <v>211</v>
      </c>
      <c r="P1548" t="s">
        <v>212</v>
      </c>
      <c r="Q1548">
        <v>2025</v>
      </c>
      <c r="R1548">
        <v>4</v>
      </c>
      <c r="S1548" t="b">
        <v>0</v>
      </c>
      <c r="T1548">
        <v>142990</v>
      </c>
    </row>
    <row r="1549" spans="1:20" x14ac:dyDescent="0.2">
      <c r="A1549">
        <v>24</v>
      </c>
      <c r="B1549" t="s">
        <v>151</v>
      </c>
      <c r="C1549" t="s">
        <v>152</v>
      </c>
      <c r="D1549" t="s">
        <v>153</v>
      </c>
      <c r="E1549" t="s">
        <v>154</v>
      </c>
      <c r="F1549" t="s">
        <v>155</v>
      </c>
      <c r="G1549" t="s">
        <v>156</v>
      </c>
      <c r="H1549" t="s">
        <v>178</v>
      </c>
      <c r="I1549" t="s">
        <v>168</v>
      </c>
      <c r="J1549" t="s">
        <v>179</v>
      </c>
      <c r="K1549" t="s">
        <v>160</v>
      </c>
      <c r="L1549">
        <v>1</v>
      </c>
      <c r="M1549" t="s">
        <v>174</v>
      </c>
      <c r="N1549" t="s">
        <v>162</v>
      </c>
      <c r="O1549" t="s">
        <v>211</v>
      </c>
      <c r="P1549" t="s">
        <v>212</v>
      </c>
      <c r="Q1549">
        <v>2025</v>
      </c>
      <c r="R1549">
        <v>4</v>
      </c>
      <c r="S1549" t="b">
        <v>0</v>
      </c>
      <c r="T1549">
        <v>48246</v>
      </c>
    </row>
    <row r="1550" spans="1:20" x14ac:dyDescent="0.2">
      <c r="A1550">
        <v>25</v>
      </c>
      <c r="B1550" t="s">
        <v>151</v>
      </c>
      <c r="C1550" t="s">
        <v>152</v>
      </c>
      <c r="D1550" t="s">
        <v>153</v>
      </c>
      <c r="E1550" t="s">
        <v>154</v>
      </c>
      <c r="F1550" t="s">
        <v>155</v>
      </c>
      <c r="G1550" t="s">
        <v>156</v>
      </c>
      <c r="H1550" t="s">
        <v>180</v>
      </c>
      <c r="I1550" t="s">
        <v>169</v>
      </c>
      <c r="J1550" t="s">
        <v>179</v>
      </c>
      <c r="K1550" t="s">
        <v>160</v>
      </c>
      <c r="L1550">
        <v>1</v>
      </c>
      <c r="M1550" t="s">
        <v>174</v>
      </c>
      <c r="N1550" t="s">
        <v>162</v>
      </c>
      <c r="O1550" t="s">
        <v>211</v>
      </c>
      <c r="P1550" t="s">
        <v>212</v>
      </c>
      <c r="Q1550">
        <v>2025</v>
      </c>
      <c r="R1550">
        <v>4</v>
      </c>
      <c r="S1550" t="b">
        <v>0</v>
      </c>
      <c r="T1550">
        <v>241609</v>
      </c>
    </row>
    <row r="1551" spans="1:20" x14ac:dyDescent="0.2">
      <c r="A1551">
        <v>27</v>
      </c>
      <c r="B1551" t="s">
        <v>151</v>
      </c>
      <c r="C1551" t="s">
        <v>152</v>
      </c>
      <c r="D1551" t="s">
        <v>153</v>
      </c>
      <c r="E1551" t="s">
        <v>154</v>
      </c>
      <c r="F1551" t="s">
        <v>155</v>
      </c>
      <c r="G1551" t="s">
        <v>156</v>
      </c>
      <c r="H1551" t="s">
        <v>181</v>
      </c>
      <c r="I1551" t="s">
        <v>158</v>
      </c>
      <c r="J1551" t="s">
        <v>182</v>
      </c>
      <c r="K1551" t="s">
        <v>160</v>
      </c>
      <c r="L1551">
        <v>1</v>
      </c>
      <c r="M1551" t="s">
        <v>174</v>
      </c>
      <c r="N1551" t="s">
        <v>162</v>
      </c>
      <c r="O1551" t="s">
        <v>211</v>
      </c>
      <c r="P1551" t="s">
        <v>212</v>
      </c>
      <c r="Q1551">
        <v>2025</v>
      </c>
      <c r="R1551">
        <v>4</v>
      </c>
      <c r="S1551" t="b">
        <v>0</v>
      </c>
      <c r="T1551">
        <v>0</v>
      </c>
    </row>
    <row r="1552" spans="1:20" x14ac:dyDescent="0.2">
      <c r="A1552">
        <v>28</v>
      </c>
      <c r="B1552" t="s">
        <v>151</v>
      </c>
      <c r="C1552" t="s">
        <v>152</v>
      </c>
      <c r="D1552" t="s">
        <v>153</v>
      </c>
      <c r="E1552" t="s">
        <v>154</v>
      </c>
      <c r="F1552" t="s">
        <v>155</v>
      </c>
      <c r="G1552" t="s">
        <v>156</v>
      </c>
      <c r="H1552" t="s">
        <v>181</v>
      </c>
      <c r="I1552" t="s">
        <v>165</v>
      </c>
      <c r="J1552" t="s">
        <v>182</v>
      </c>
      <c r="K1552" t="s">
        <v>160</v>
      </c>
      <c r="L1552">
        <v>1</v>
      </c>
      <c r="M1552" t="s">
        <v>174</v>
      </c>
      <c r="N1552" t="s">
        <v>162</v>
      </c>
      <c r="O1552" t="s">
        <v>211</v>
      </c>
      <c r="P1552" t="s">
        <v>212</v>
      </c>
      <c r="Q1552">
        <v>2025</v>
      </c>
      <c r="R1552">
        <v>4</v>
      </c>
      <c r="S1552" t="b">
        <v>0</v>
      </c>
      <c r="T1552">
        <v>60847</v>
      </c>
    </row>
    <row r="1553" spans="1:20" x14ac:dyDescent="0.2">
      <c r="A1553">
        <v>29</v>
      </c>
      <c r="B1553" t="s">
        <v>151</v>
      </c>
      <c r="C1553" t="s">
        <v>152</v>
      </c>
      <c r="D1553" t="s">
        <v>153</v>
      </c>
      <c r="E1553" t="s">
        <v>154</v>
      </c>
      <c r="F1553" t="s">
        <v>155</v>
      </c>
      <c r="G1553" t="s">
        <v>156</v>
      </c>
      <c r="H1553" t="s">
        <v>181</v>
      </c>
      <c r="I1553" t="s">
        <v>166</v>
      </c>
      <c r="J1553" t="s">
        <v>182</v>
      </c>
      <c r="K1553" t="s">
        <v>160</v>
      </c>
      <c r="L1553">
        <v>1</v>
      </c>
      <c r="M1553" t="s">
        <v>174</v>
      </c>
      <c r="N1553" t="s">
        <v>162</v>
      </c>
      <c r="O1553" t="s">
        <v>211</v>
      </c>
      <c r="P1553" t="s">
        <v>212</v>
      </c>
      <c r="Q1553">
        <v>2025</v>
      </c>
      <c r="R1553">
        <v>4</v>
      </c>
      <c r="S1553" t="b">
        <v>0</v>
      </c>
      <c r="T1553">
        <v>678162</v>
      </c>
    </row>
    <row r="1554" spans="1:20" x14ac:dyDescent="0.2">
      <c r="A1554">
        <v>30</v>
      </c>
      <c r="B1554" t="s">
        <v>151</v>
      </c>
      <c r="C1554" t="s">
        <v>152</v>
      </c>
      <c r="D1554" t="s">
        <v>153</v>
      </c>
      <c r="E1554" t="s">
        <v>154</v>
      </c>
      <c r="F1554" t="s">
        <v>155</v>
      </c>
      <c r="G1554" t="s">
        <v>156</v>
      </c>
      <c r="H1554" t="s">
        <v>181</v>
      </c>
      <c r="I1554" t="s">
        <v>167</v>
      </c>
      <c r="J1554" t="s">
        <v>182</v>
      </c>
      <c r="K1554" t="s">
        <v>160</v>
      </c>
      <c r="L1554">
        <v>1</v>
      </c>
      <c r="M1554" t="s">
        <v>174</v>
      </c>
      <c r="N1554" t="s">
        <v>162</v>
      </c>
      <c r="O1554" t="s">
        <v>211</v>
      </c>
      <c r="P1554" t="s">
        <v>212</v>
      </c>
      <c r="Q1554">
        <v>2025</v>
      </c>
      <c r="R1554">
        <v>4</v>
      </c>
      <c r="S1554" t="b">
        <v>0</v>
      </c>
      <c r="T1554">
        <v>266744</v>
      </c>
    </row>
    <row r="1555" spans="1:20" x14ac:dyDescent="0.2">
      <c r="A1555">
        <v>31</v>
      </c>
      <c r="B1555" t="s">
        <v>151</v>
      </c>
      <c r="C1555" t="s">
        <v>152</v>
      </c>
      <c r="D1555" t="s">
        <v>153</v>
      </c>
      <c r="E1555" t="s">
        <v>154</v>
      </c>
      <c r="F1555" t="s">
        <v>155</v>
      </c>
      <c r="G1555" t="s">
        <v>156</v>
      </c>
      <c r="H1555" t="s">
        <v>181</v>
      </c>
      <c r="I1555" t="s">
        <v>168</v>
      </c>
      <c r="J1555" t="s">
        <v>182</v>
      </c>
      <c r="K1555" t="s">
        <v>160</v>
      </c>
      <c r="L1555">
        <v>1</v>
      </c>
      <c r="M1555" t="s">
        <v>174</v>
      </c>
      <c r="N1555" t="s">
        <v>162</v>
      </c>
      <c r="O1555" t="s">
        <v>211</v>
      </c>
      <c r="P1555" t="s">
        <v>212</v>
      </c>
      <c r="Q1555">
        <v>2025</v>
      </c>
      <c r="R1555">
        <v>4</v>
      </c>
      <c r="S1555" t="b">
        <v>0</v>
      </c>
      <c r="T1555">
        <v>128328</v>
      </c>
    </row>
    <row r="1556" spans="1:20" x14ac:dyDescent="0.2">
      <c r="A1556">
        <v>32</v>
      </c>
      <c r="B1556" t="s">
        <v>151</v>
      </c>
      <c r="C1556" t="s">
        <v>152</v>
      </c>
      <c r="D1556" t="s">
        <v>153</v>
      </c>
      <c r="E1556" t="s">
        <v>154</v>
      </c>
      <c r="F1556" t="s">
        <v>155</v>
      </c>
      <c r="G1556" t="s">
        <v>156</v>
      </c>
      <c r="H1556" t="s">
        <v>183</v>
      </c>
      <c r="I1556" t="s">
        <v>169</v>
      </c>
      <c r="J1556" t="s">
        <v>182</v>
      </c>
      <c r="K1556" t="s">
        <v>160</v>
      </c>
      <c r="L1556">
        <v>1</v>
      </c>
      <c r="M1556" t="s">
        <v>174</v>
      </c>
      <c r="N1556" t="s">
        <v>162</v>
      </c>
      <c r="O1556" t="s">
        <v>211</v>
      </c>
      <c r="P1556" t="s">
        <v>212</v>
      </c>
      <c r="Q1556">
        <v>2025</v>
      </c>
      <c r="R1556">
        <v>4</v>
      </c>
      <c r="S1556" t="b">
        <v>0</v>
      </c>
      <c r="T1556">
        <v>1414070</v>
      </c>
    </row>
    <row r="1557" spans="1:20" x14ac:dyDescent="0.2">
      <c r="A1557">
        <v>33</v>
      </c>
      <c r="B1557" t="s">
        <v>151</v>
      </c>
      <c r="C1557" t="s">
        <v>152</v>
      </c>
      <c r="D1557" t="s">
        <v>153</v>
      </c>
      <c r="E1557" t="s">
        <v>154</v>
      </c>
      <c r="F1557" t="s">
        <v>155</v>
      </c>
      <c r="G1557" t="s">
        <v>156</v>
      </c>
      <c r="H1557" t="s">
        <v>184</v>
      </c>
      <c r="I1557" t="s">
        <v>158</v>
      </c>
      <c r="J1557" t="s">
        <v>185</v>
      </c>
      <c r="K1557" t="s">
        <v>160</v>
      </c>
      <c r="L1557">
        <v>1</v>
      </c>
      <c r="M1557" t="s">
        <v>174</v>
      </c>
      <c r="N1557" t="s">
        <v>162</v>
      </c>
      <c r="O1557" t="s">
        <v>211</v>
      </c>
      <c r="P1557" t="s">
        <v>212</v>
      </c>
      <c r="Q1557">
        <v>2025</v>
      </c>
      <c r="R1557">
        <v>4</v>
      </c>
      <c r="S1557" t="b">
        <v>0</v>
      </c>
      <c r="T1557">
        <v>469960</v>
      </c>
    </row>
    <row r="1558" spans="1:20" x14ac:dyDescent="0.2">
      <c r="A1558">
        <v>34</v>
      </c>
      <c r="B1558" t="s">
        <v>151</v>
      </c>
      <c r="C1558" t="s">
        <v>152</v>
      </c>
      <c r="D1558" t="s">
        <v>153</v>
      </c>
      <c r="E1558" t="s">
        <v>154</v>
      </c>
      <c r="F1558" t="s">
        <v>155</v>
      </c>
      <c r="G1558" t="s">
        <v>156</v>
      </c>
      <c r="H1558" t="s">
        <v>184</v>
      </c>
      <c r="I1558" t="s">
        <v>165</v>
      </c>
      <c r="J1558" t="s">
        <v>185</v>
      </c>
      <c r="K1558" t="s">
        <v>160</v>
      </c>
      <c r="L1558">
        <v>1</v>
      </c>
      <c r="M1558" t="s">
        <v>174</v>
      </c>
      <c r="N1558" t="s">
        <v>162</v>
      </c>
      <c r="O1558" t="s">
        <v>211</v>
      </c>
      <c r="P1558" t="s">
        <v>212</v>
      </c>
      <c r="Q1558">
        <v>2025</v>
      </c>
      <c r="R1558">
        <v>4</v>
      </c>
      <c r="S1558" t="b">
        <v>0</v>
      </c>
      <c r="T1558">
        <v>911940</v>
      </c>
    </row>
    <row r="1559" spans="1:20" x14ac:dyDescent="0.2">
      <c r="A1559">
        <v>35</v>
      </c>
      <c r="B1559" t="s">
        <v>151</v>
      </c>
      <c r="C1559" t="s">
        <v>152</v>
      </c>
      <c r="D1559" t="s">
        <v>153</v>
      </c>
      <c r="E1559" t="s">
        <v>154</v>
      </c>
      <c r="F1559" t="s">
        <v>155</v>
      </c>
      <c r="G1559" t="s">
        <v>156</v>
      </c>
      <c r="H1559" t="s">
        <v>184</v>
      </c>
      <c r="I1559" t="s">
        <v>166</v>
      </c>
      <c r="J1559" t="s">
        <v>185</v>
      </c>
      <c r="K1559" t="s">
        <v>160</v>
      </c>
      <c r="L1559">
        <v>1</v>
      </c>
      <c r="M1559" t="s">
        <v>174</v>
      </c>
      <c r="N1559" t="s">
        <v>162</v>
      </c>
      <c r="O1559" t="s">
        <v>211</v>
      </c>
      <c r="P1559" t="s">
        <v>212</v>
      </c>
      <c r="Q1559">
        <v>2025</v>
      </c>
      <c r="R1559">
        <v>4</v>
      </c>
      <c r="S1559" t="b">
        <v>0</v>
      </c>
      <c r="T1559">
        <v>3089899</v>
      </c>
    </row>
    <row r="1560" spans="1:20" x14ac:dyDescent="0.2">
      <c r="A1560">
        <v>36</v>
      </c>
      <c r="B1560" t="s">
        <v>151</v>
      </c>
      <c r="C1560" t="s">
        <v>152</v>
      </c>
      <c r="D1560" t="s">
        <v>153</v>
      </c>
      <c r="E1560" t="s">
        <v>154</v>
      </c>
      <c r="F1560" t="s">
        <v>155</v>
      </c>
      <c r="G1560" t="s">
        <v>156</v>
      </c>
      <c r="H1560" t="s">
        <v>184</v>
      </c>
      <c r="I1560" t="s">
        <v>167</v>
      </c>
      <c r="J1560" t="s">
        <v>185</v>
      </c>
      <c r="K1560" t="s">
        <v>160</v>
      </c>
      <c r="L1560">
        <v>1</v>
      </c>
      <c r="M1560" t="s">
        <v>174</v>
      </c>
      <c r="N1560" t="s">
        <v>162</v>
      </c>
      <c r="O1560" t="s">
        <v>211</v>
      </c>
      <c r="P1560" t="s">
        <v>212</v>
      </c>
      <c r="Q1560">
        <v>2025</v>
      </c>
      <c r="R1560">
        <v>4</v>
      </c>
      <c r="S1560" t="b">
        <v>0</v>
      </c>
      <c r="T1560">
        <v>1577698</v>
      </c>
    </row>
    <row r="1561" spans="1:20" x14ac:dyDescent="0.2">
      <c r="A1561">
        <v>37</v>
      </c>
      <c r="B1561" t="s">
        <v>151</v>
      </c>
      <c r="C1561" t="s">
        <v>152</v>
      </c>
      <c r="D1561" t="s">
        <v>153</v>
      </c>
      <c r="E1561" t="s">
        <v>154</v>
      </c>
      <c r="F1561" t="s">
        <v>155</v>
      </c>
      <c r="G1561" t="s">
        <v>156</v>
      </c>
      <c r="H1561" t="s">
        <v>184</v>
      </c>
      <c r="I1561" t="s">
        <v>168</v>
      </c>
      <c r="J1561" t="s">
        <v>185</v>
      </c>
      <c r="K1561" t="s">
        <v>160</v>
      </c>
      <c r="L1561">
        <v>1</v>
      </c>
      <c r="M1561" t="s">
        <v>174</v>
      </c>
      <c r="N1561" t="s">
        <v>162</v>
      </c>
      <c r="O1561" t="s">
        <v>211</v>
      </c>
      <c r="P1561" t="s">
        <v>212</v>
      </c>
      <c r="Q1561">
        <v>2025</v>
      </c>
      <c r="R1561">
        <v>4</v>
      </c>
      <c r="S1561" t="b">
        <v>0</v>
      </c>
      <c r="T1561">
        <v>510838</v>
      </c>
    </row>
    <row r="1562" spans="1:20" x14ac:dyDescent="0.2">
      <c r="A1562">
        <v>38</v>
      </c>
      <c r="B1562" t="s">
        <v>151</v>
      </c>
      <c r="C1562" t="s">
        <v>152</v>
      </c>
      <c r="D1562" t="s">
        <v>153</v>
      </c>
      <c r="E1562" t="s">
        <v>154</v>
      </c>
      <c r="F1562" t="s">
        <v>155</v>
      </c>
      <c r="G1562" t="s">
        <v>156</v>
      </c>
      <c r="H1562" t="s">
        <v>186</v>
      </c>
      <c r="I1562" t="s">
        <v>169</v>
      </c>
      <c r="J1562" t="s">
        <v>185</v>
      </c>
      <c r="K1562" t="s">
        <v>160</v>
      </c>
      <c r="L1562">
        <v>1</v>
      </c>
      <c r="M1562" t="s">
        <v>174</v>
      </c>
      <c r="N1562" t="s">
        <v>162</v>
      </c>
      <c r="O1562" t="s">
        <v>211</v>
      </c>
      <c r="P1562" t="s">
        <v>212</v>
      </c>
      <c r="Q1562">
        <v>2025</v>
      </c>
      <c r="R1562">
        <v>4</v>
      </c>
      <c r="S1562" t="b">
        <v>0</v>
      </c>
      <c r="T1562">
        <v>4820290</v>
      </c>
    </row>
    <row r="1563" spans="1:20" x14ac:dyDescent="0.2">
      <c r="A1563">
        <v>39</v>
      </c>
      <c r="B1563" t="s">
        <v>151</v>
      </c>
      <c r="C1563" t="s">
        <v>152</v>
      </c>
      <c r="D1563" t="s">
        <v>153</v>
      </c>
      <c r="E1563" t="s">
        <v>154</v>
      </c>
      <c r="F1563" t="s">
        <v>155</v>
      </c>
      <c r="G1563" t="s">
        <v>156</v>
      </c>
      <c r="H1563" t="s">
        <v>187</v>
      </c>
      <c r="I1563" t="s">
        <v>158</v>
      </c>
      <c r="J1563" t="s">
        <v>188</v>
      </c>
      <c r="K1563" t="s">
        <v>160</v>
      </c>
      <c r="L1563">
        <v>1</v>
      </c>
      <c r="M1563" t="s">
        <v>189</v>
      </c>
      <c r="N1563" t="s">
        <v>162</v>
      </c>
      <c r="O1563" t="s">
        <v>211</v>
      </c>
      <c r="P1563" t="s">
        <v>212</v>
      </c>
      <c r="Q1563">
        <v>2025</v>
      </c>
      <c r="R1563">
        <v>4</v>
      </c>
      <c r="S1563" t="b">
        <v>0</v>
      </c>
      <c r="T1563">
        <v>31530509</v>
      </c>
    </row>
    <row r="1564" spans="1:20" x14ac:dyDescent="0.2">
      <c r="A1564">
        <v>40</v>
      </c>
      <c r="B1564" t="s">
        <v>151</v>
      </c>
      <c r="C1564" t="s">
        <v>152</v>
      </c>
      <c r="D1564" t="s">
        <v>153</v>
      </c>
      <c r="E1564" t="s">
        <v>154</v>
      </c>
      <c r="F1564" t="s">
        <v>155</v>
      </c>
      <c r="G1564" t="s">
        <v>156</v>
      </c>
      <c r="H1564" t="s">
        <v>187</v>
      </c>
      <c r="I1564" t="s">
        <v>165</v>
      </c>
      <c r="J1564" t="s">
        <v>188</v>
      </c>
      <c r="K1564" t="s">
        <v>160</v>
      </c>
      <c r="L1564">
        <v>1</v>
      </c>
      <c r="M1564" t="s">
        <v>189</v>
      </c>
      <c r="N1564" t="s">
        <v>162</v>
      </c>
      <c r="O1564" t="s">
        <v>211</v>
      </c>
      <c r="P1564" t="s">
        <v>212</v>
      </c>
      <c r="Q1564">
        <v>2025</v>
      </c>
      <c r="R1564">
        <v>4</v>
      </c>
      <c r="S1564" t="b">
        <v>0</v>
      </c>
      <c r="T1564">
        <v>43260447</v>
      </c>
    </row>
    <row r="1565" spans="1:20" x14ac:dyDescent="0.2">
      <c r="A1565">
        <v>41</v>
      </c>
      <c r="B1565" t="s">
        <v>151</v>
      </c>
      <c r="C1565" t="s">
        <v>152</v>
      </c>
      <c r="D1565" t="s">
        <v>153</v>
      </c>
      <c r="E1565" t="s">
        <v>154</v>
      </c>
      <c r="F1565" t="s">
        <v>155</v>
      </c>
      <c r="G1565" t="s">
        <v>156</v>
      </c>
      <c r="H1565" t="s">
        <v>187</v>
      </c>
      <c r="I1565" t="s">
        <v>166</v>
      </c>
      <c r="J1565" t="s">
        <v>188</v>
      </c>
      <c r="K1565" t="s">
        <v>160</v>
      </c>
      <c r="L1565">
        <v>1</v>
      </c>
      <c r="M1565" t="s">
        <v>189</v>
      </c>
      <c r="N1565" t="s">
        <v>162</v>
      </c>
      <c r="O1565" t="s">
        <v>211</v>
      </c>
      <c r="P1565" t="s">
        <v>212</v>
      </c>
      <c r="Q1565">
        <v>2025</v>
      </c>
      <c r="R1565">
        <v>4</v>
      </c>
      <c r="S1565" t="b">
        <v>0</v>
      </c>
      <c r="T1565">
        <v>92328238</v>
      </c>
    </row>
    <row r="1566" spans="1:20" x14ac:dyDescent="0.2">
      <c r="A1566">
        <v>42</v>
      </c>
      <c r="B1566" t="s">
        <v>151</v>
      </c>
      <c r="C1566" t="s">
        <v>152</v>
      </c>
      <c r="D1566" t="s">
        <v>153</v>
      </c>
      <c r="E1566" t="s">
        <v>154</v>
      </c>
      <c r="F1566" t="s">
        <v>155</v>
      </c>
      <c r="G1566" t="s">
        <v>156</v>
      </c>
      <c r="H1566" t="s">
        <v>187</v>
      </c>
      <c r="I1566" t="s">
        <v>167</v>
      </c>
      <c r="J1566" t="s">
        <v>188</v>
      </c>
      <c r="K1566" t="s">
        <v>160</v>
      </c>
      <c r="L1566">
        <v>1</v>
      </c>
      <c r="M1566" t="s">
        <v>189</v>
      </c>
      <c r="N1566" t="s">
        <v>162</v>
      </c>
      <c r="O1566" t="s">
        <v>211</v>
      </c>
      <c r="P1566" t="s">
        <v>212</v>
      </c>
      <c r="Q1566">
        <v>2025</v>
      </c>
      <c r="R1566">
        <v>4</v>
      </c>
      <c r="S1566" t="b">
        <v>0</v>
      </c>
      <c r="T1566">
        <v>51831733</v>
      </c>
    </row>
    <row r="1567" spans="1:20" x14ac:dyDescent="0.2">
      <c r="A1567">
        <v>43</v>
      </c>
      <c r="B1567" t="s">
        <v>151</v>
      </c>
      <c r="C1567" t="s">
        <v>152</v>
      </c>
      <c r="D1567" t="s">
        <v>153</v>
      </c>
      <c r="E1567" t="s">
        <v>154</v>
      </c>
      <c r="F1567" t="s">
        <v>155</v>
      </c>
      <c r="G1567" t="s">
        <v>156</v>
      </c>
      <c r="H1567" t="s">
        <v>187</v>
      </c>
      <c r="I1567" t="s">
        <v>168</v>
      </c>
      <c r="J1567" t="s">
        <v>188</v>
      </c>
      <c r="K1567" t="s">
        <v>160</v>
      </c>
      <c r="L1567">
        <v>1</v>
      </c>
      <c r="M1567" t="s">
        <v>189</v>
      </c>
      <c r="N1567" t="s">
        <v>162</v>
      </c>
      <c r="O1567" t="s">
        <v>211</v>
      </c>
      <c r="P1567" t="s">
        <v>212</v>
      </c>
      <c r="Q1567">
        <v>2025</v>
      </c>
      <c r="R1567">
        <v>4</v>
      </c>
      <c r="S1567" t="b">
        <v>0</v>
      </c>
      <c r="T1567">
        <v>18028040</v>
      </c>
    </row>
    <row r="1568" spans="1:20" x14ac:dyDescent="0.2">
      <c r="A1568">
        <v>44</v>
      </c>
      <c r="B1568" t="s">
        <v>151</v>
      </c>
      <c r="C1568" t="s">
        <v>152</v>
      </c>
      <c r="D1568" t="s">
        <v>153</v>
      </c>
      <c r="E1568" t="s">
        <v>154</v>
      </c>
      <c r="F1568" t="s">
        <v>155</v>
      </c>
      <c r="G1568" t="s">
        <v>156</v>
      </c>
      <c r="H1568" t="s">
        <v>190</v>
      </c>
      <c r="I1568" t="s">
        <v>169</v>
      </c>
      <c r="J1568" t="s">
        <v>188</v>
      </c>
      <c r="K1568" t="s">
        <v>160</v>
      </c>
      <c r="L1568">
        <v>1</v>
      </c>
      <c r="M1568" t="s">
        <v>189</v>
      </c>
      <c r="N1568" t="s">
        <v>162</v>
      </c>
      <c r="O1568" t="s">
        <v>211</v>
      </c>
      <c r="P1568" t="s">
        <v>212</v>
      </c>
      <c r="Q1568">
        <v>2025</v>
      </c>
      <c r="R1568">
        <v>4</v>
      </c>
      <c r="S1568" t="b">
        <v>0</v>
      </c>
      <c r="T1568">
        <v>136640481</v>
      </c>
    </row>
    <row r="1569" spans="1:20" x14ac:dyDescent="0.2">
      <c r="A1569">
        <v>45</v>
      </c>
      <c r="B1569" t="s">
        <v>151</v>
      </c>
      <c r="C1569" t="s">
        <v>152</v>
      </c>
      <c r="D1569" t="s">
        <v>153</v>
      </c>
      <c r="E1569" t="s">
        <v>154</v>
      </c>
      <c r="F1569" t="s">
        <v>155</v>
      </c>
      <c r="G1569" t="s">
        <v>156</v>
      </c>
      <c r="H1569" t="s">
        <v>191</v>
      </c>
      <c r="I1569" t="s">
        <v>158</v>
      </c>
      <c r="J1569" t="s">
        <v>192</v>
      </c>
      <c r="K1569" t="s">
        <v>160</v>
      </c>
      <c r="L1569">
        <v>1</v>
      </c>
      <c r="M1569" t="s">
        <v>189</v>
      </c>
      <c r="N1569" t="s">
        <v>162</v>
      </c>
      <c r="O1569" t="s">
        <v>211</v>
      </c>
      <c r="P1569" t="s">
        <v>212</v>
      </c>
      <c r="Q1569">
        <v>2025</v>
      </c>
      <c r="R1569">
        <v>4</v>
      </c>
      <c r="S1569" t="b">
        <v>0</v>
      </c>
      <c r="T1569">
        <v>0</v>
      </c>
    </row>
    <row r="1570" spans="1:20" x14ac:dyDescent="0.2">
      <c r="A1570">
        <v>46</v>
      </c>
      <c r="B1570" t="s">
        <v>151</v>
      </c>
      <c r="C1570" t="s">
        <v>152</v>
      </c>
      <c r="D1570" t="s">
        <v>153</v>
      </c>
      <c r="E1570" t="s">
        <v>154</v>
      </c>
      <c r="F1570" t="s">
        <v>155</v>
      </c>
      <c r="G1570" t="s">
        <v>156</v>
      </c>
      <c r="H1570" t="s">
        <v>191</v>
      </c>
      <c r="I1570" t="s">
        <v>165</v>
      </c>
      <c r="J1570" t="s">
        <v>192</v>
      </c>
      <c r="K1570" t="s">
        <v>160</v>
      </c>
      <c r="L1570">
        <v>1</v>
      </c>
      <c r="M1570" t="s">
        <v>189</v>
      </c>
      <c r="N1570" t="s">
        <v>162</v>
      </c>
      <c r="O1570" t="s">
        <v>211</v>
      </c>
      <c r="P1570" t="s">
        <v>212</v>
      </c>
      <c r="Q1570">
        <v>2025</v>
      </c>
      <c r="R1570">
        <v>4</v>
      </c>
      <c r="S1570" t="b">
        <v>0</v>
      </c>
      <c r="T1570">
        <v>1782979</v>
      </c>
    </row>
    <row r="1571" spans="1:20" x14ac:dyDescent="0.2">
      <c r="A1571">
        <v>47</v>
      </c>
      <c r="B1571" t="s">
        <v>151</v>
      </c>
      <c r="C1571" t="s">
        <v>152</v>
      </c>
      <c r="D1571" t="s">
        <v>153</v>
      </c>
      <c r="E1571" t="s">
        <v>154</v>
      </c>
      <c r="F1571" t="s">
        <v>155</v>
      </c>
      <c r="G1571" t="s">
        <v>156</v>
      </c>
      <c r="H1571" t="s">
        <v>191</v>
      </c>
      <c r="I1571" t="s">
        <v>166</v>
      </c>
      <c r="J1571" t="s">
        <v>192</v>
      </c>
      <c r="K1571" t="s">
        <v>160</v>
      </c>
      <c r="L1571">
        <v>1</v>
      </c>
      <c r="M1571" t="s">
        <v>189</v>
      </c>
      <c r="N1571" t="s">
        <v>162</v>
      </c>
      <c r="O1571" t="s">
        <v>211</v>
      </c>
      <c r="P1571" t="s">
        <v>212</v>
      </c>
      <c r="Q1571">
        <v>2025</v>
      </c>
      <c r="R1571">
        <v>4</v>
      </c>
      <c r="S1571" t="b">
        <v>0</v>
      </c>
      <c r="T1571">
        <v>25459585</v>
      </c>
    </row>
    <row r="1572" spans="1:20" x14ac:dyDescent="0.2">
      <c r="A1572">
        <v>48</v>
      </c>
      <c r="B1572" t="s">
        <v>151</v>
      </c>
      <c r="C1572" t="s">
        <v>152</v>
      </c>
      <c r="D1572" t="s">
        <v>153</v>
      </c>
      <c r="E1572" t="s">
        <v>154</v>
      </c>
      <c r="F1572" t="s">
        <v>155</v>
      </c>
      <c r="G1572" t="s">
        <v>156</v>
      </c>
      <c r="H1572" t="s">
        <v>191</v>
      </c>
      <c r="I1572" t="s">
        <v>167</v>
      </c>
      <c r="J1572" t="s">
        <v>192</v>
      </c>
      <c r="K1572" t="s">
        <v>160</v>
      </c>
      <c r="L1572">
        <v>1</v>
      </c>
      <c r="M1572" t="s">
        <v>189</v>
      </c>
      <c r="N1572" t="s">
        <v>162</v>
      </c>
      <c r="O1572" t="s">
        <v>211</v>
      </c>
      <c r="P1572" t="s">
        <v>212</v>
      </c>
      <c r="Q1572">
        <v>2025</v>
      </c>
      <c r="R1572">
        <v>4</v>
      </c>
      <c r="S1572" t="b">
        <v>0</v>
      </c>
      <c r="T1572">
        <v>9089940</v>
      </c>
    </row>
    <row r="1573" spans="1:20" x14ac:dyDescent="0.2">
      <c r="A1573">
        <v>49</v>
      </c>
      <c r="B1573" t="s">
        <v>151</v>
      </c>
      <c r="C1573" t="s">
        <v>152</v>
      </c>
      <c r="D1573" t="s">
        <v>153</v>
      </c>
      <c r="E1573" t="s">
        <v>154</v>
      </c>
      <c r="F1573" t="s">
        <v>155</v>
      </c>
      <c r="G1573" t="s">
        <v>156</v>
      </c>
      <c r="H1573" t="s">
        <v>191</v>
      </c>
      <c r="I1573" t="s">
        <v>168</v>
      </c>
      <c r="J1573" t="s">
        <v>192</v>
      </c>
      <c r="K1573" t="s">
        <v>160</v>
      </c>
      <c r="L1573">
        <v>1</v>
      </c>
      <c r="M1573" t="s">
        <v>189</v>
      </c>
      <c r="N1573" t="s">
        <v>162</v>
      </c>
      <c r="O1573" t="s">
        <v>211</v>
      </c>
      <c r="P1573" t="s">
        <v>212</v>
      </c>
      <c r="Q1573">
        <v>2025</v>
      </c>
      <c r="R1573">
        <v>4</v>
      </c>
      <c r="S1573" t="b">
        <v>0</v>
      </c>
      <c r="T1573">
        <v>3533092</v>
      </c>
    </row>
    <row r="1574" spans="1:20" x14ac:dyDescent="0.2">
      <c r="A1574">
        <v>50</v>
      </c>
      <c r="B1574" t="s">
        <v>151</v>
      </c>
      <c r="C1574" t="s">
        <v>152</v>
      </c>
      <c r="D1574" t="s">
        <v>153</v>
      </c>
      <c r="E1574" t="s">
        <v>154</v>
      </c>
      <c r="F1574" t="s">
        <v>155</v>
      </c>
      <c r="G1574" t="s">
        <v>156</v>
      </c>
      <c r="H1574" t="s">
        <v>193</v>
      </c>
      <c r="I1574" t="s">
        <v>169</v>
      </c>
      <c r="J1574" t="s">
        <v>192</v>
      </c>
      <c r="K1574" t="s">
        <v>160</v>
      </c>
      <c r="L1574">
        <v>1</v>
      </c>
      <c r="M1574" t="s">
        <v>189</v>
      </c>
      <c r="N1574" t="s">
        <v>162</v>
      </c>
      <c r="O1574" t="s">
        <v>211</v>
      </c>
      <c r="P1574" t="s">
        <v>212</v>
      </c>
      <c r="Q1574">
        <v>2025</v>
      </c>
      <c r="R1574">
        <v>4</v>
      </c>
      <c r="S1574" t="b">
        <v>0</v>
      </c>
      <c r="T1574">
        <v>15368994</v>
      </c>
    </row>
    <row r="1575" spans="1:20" x14ac:dyDescent="0.2">
      <c r="A1575">
        <v>51</v>
      </c>
      <c r="B1575" t="s">
        <v>151</v>
      </c>
      <c r="C1575" t="s">
        <v>152</v>
      </c>
      <c r="D1575" t="s">
        <v>153</v>
      </c>
      <c r="E1575" t="s">
        <v>154</v>
      </c>
      <c r="F1575" t="s">
        <v>155</v>
      </c>
      <c r="G1575" t="s">
        <v>156</v>
      </c>
      <c r="H1575" t="s">
        <v>194</v>
      </c>
      <c r="I1575" t="s">
        <v>158</v>
      </c>
      <c r="J1575" t="s">
        <v>195</v>
      </c>
      <c r="K1575" t="s">
        <v>160</v>
      </c>
      <c r="L1575">
        <v>1</v>
      </c>
      <c r="M1575" t="s">
        <v>189</v>
      </c>
      <c r="N1575" t="s">
        <v>162</v>
      </c>
      <c r="O1575" t="s">
        <v>211</v>
      </c>
      <c r="P1575" t="s">
        <v>212</v>
      </c>
      <c r="Q1575">
        <v>2025</v>
      </c>
      <c r="R1575">
        <v>4</v>
      </c>
      <c r="S1575" t="b">
        <v>0</v>
      </c>
      <c r="T1575">
        <v>0</v>
      </c>
    </row>
    <row r="1576" spans="1:20" x14ac:dyDescent="0.2">
      <c r="A1576">
        <v>52</v>
      </c>
      <c r="B1576" t="s">
        <v>151</v>
      </c>
      <c r="C1576" t="s">
        <v>152</v>
      </c>
      <c r="D1576" t="s">
        <v>153</v>
      </c>
      <c r="E1576" t="s">
        <v>154</v>
      </c>
      <c r="F1576" t="s">
        <v>155</v>
      </c>
      <c r="G1576" t="s">
        <v>156</v>
      </c>
      <c r="H1576" t="s">
        <v>194</v>
      </c>
      <c r="I1576" t="s">
        <v>165</v>
      </c>
      <c r="J1576" t="s">
        <v>195</v>
      </c>
      <c r="K1576" t="s">
        <v>160</v>
      </c>
      <c r="L1576">
        <v>1</v>
      </c>
      <c r="M1576" t="s">
        <v>189</v>
      </c>
      <c r="N1576" t="s">
        <v>162</v>
      </c>
      <c r="O1576" t="s">
        <v>211</v>
      </c>
      <c r="P1576" t="s">
        <v>212</v>
      </c>
      <c r="Q1576">
        <v>2025</v>
      </c>
      <c r="R1576">
        <v>4</v>
      </c>
      <c r="S1576" t="b">
        <v>0</v>
      </c>
      <c r="T1576">
        <v>3585927</v>
      </c>
    </row>
    <row r="1577" spans="1:20" x14ac:dyDescent="0.2">
      <c r="A1577">
        <v>53</v>
      </c>
      <c r="B1577" t="s">
        <v>151</v>
      </c>
      <c r="C1577" t="s">
        <v>152</v>
      </c>
      <c r="D1577" t="s">
        <v>153</v>
      </c>
      <c r="E1577" t="s">
        <v>154</v>
      </c>
      <c r="F1577" t="s">
        <v>155</v>
      </c>
      <c r="G1577" t="s">
        <v>156</v>
      </c>
      <c r="H1577" t="s">
        <v>194</v>
      </c>
      <c r="I1577" t="s">
        <v>166</v>
      </c>
      <c r="J1577" t="s">
        <v>195</v>
      </c>
      <c r="K1577" t="s">
        <v>160</v>
      </c>
      <c r="L1577">
        <v>1</v>
      </c>
      <c r="M1577" t="s">
        <v>189</v>
      </c>
      <c r="N1577" t="s">
        <v>162</v>
      </c>
      <c r="O1577" t="s">
        <v>211</v>
      </c>
      <c r="P1577" t="s">
        <v>212</v>
      </c>
      <c r="Q1577">
        <v>2025</v>
      </c>
      <c r="R1577">
        <v>4</v>
      </c>
      <c r="S1577" t="b">
        <v>0</v>
      </c>
      <c r="T1577">
        <v>42717438</v>
      </c>
    </row>
    <row r="1578" spans="1:20" x14ac:dyDescent="0.2">
      <c r="A1578">
        <v>54</v>
      </c>
      <c r="B1578" t="s">
        <v>151</v>
      </c>
      <c r="C1578" t="s">
        <v>152</v>
      </c>
      <c r="D1578" t="s">
        <v>153</v>
      </c>
      <c r="E1578" t="s">
        <v>154</v>
      </c>
      <c r="F1578" t="s">
        <v>155</v>
      </c>
      <c r="G1578" t="s">
        <v>156</v>
      </c>
      <c r="H1578" t="s">
        <v>194</v>
      </c>
      <c r="I1578" t="s">
        <v>167</v>
      </c>
      <c r="J1578" t="s">
        <v>195</v>
      </c>
      <c r="K1578" t="s">
        <v>160</v>
      </c>
      <c r="L1578">
        <v>1</v>
      </c>
      <c r="M1578" t="s">
        <v>189</v>
      </c>
      <c r="N1578" t="s">
        <v>162</v>
      </c>
      <c r="O1578" t="s">
        <v>211</v>
      </c>
      <c r="P1578" t="s">
        <v>212</v>
      </c>
      <c r="Q1578">
        <v>2025</v>
      </c>
      <c r="R1578">
        <v>4</v>
      </c>
      <c r="S1578" t="b">
        <v>0</v>
      </c>
      <c r="T1578">
        <v>12118823</v>
      </c>
    </row>
    <row r="1579" spans="1:20" x14ac:dyDescent="0.2">
      <c r="A1579">
        <v>55</v>
      </c>
      <c r="B1579" t="s">
        <v>151</v>
      </c>
      <c r="C1579" t="s">
        <v>152</v>
      </c>
      <c r="D1579" t="s">
        <v>153</v>
      </c>
      <c r="E1579" t="s">
        <v>154</v>
      </c>
      <c r="F1579" t="s">
        <v>155</v>
      </c>
      <c r="G1579" t="s">
        <v>156</v>
      </c>
      <c r="H1579" t="s">
        <v>194</v>
      </c>
      <c r="I1579" t="s">
        <v>168</v>
      </c>
      <c r="J1579" t="s">
        <v>195</v>
      </c>
      <c r="K1579" t="s">
        <v>160</v>
      </c>
      <c r="L1579">
        <v>1</v>
      </c>
      <c r="M1579" t="s">
        <v>189</v>
      </c>
      <c r="N1579" t="s">
        <v>162</v>
      </c>
      <c r="O1579" t="s">
        <v>211</v>
      </c>
      <c r="P1579" t="s">
        <v>212</v>
      </c>
      <c r="Q1579">
        <v>2025</v>
      </c>
      <c r="R1579">
        <v>4</v>
      </c>
      <c r="S1579" t="b">
        <v>0</v>
      </c>
      <c r="T1579">
        <v>7789523</v>
      </c>
    </row>
    <row r="1580" spans="1:20" x14ac:dyDescent="0.2">
      <c r="A1580">
        <v>56</v>
      </c>
      <c r="B1580" t="s">
        <v>151</v>
      </c>
      <c r="C1580" t="s">
        <v>152</v>
      </c>
      <c r="D1580" t="s">
        <v>153</v>
      </c>
      <c r="E1580" t="s">
        <v>154</v>
      </c>
      <c r="F1580" t="s">
        <v>155</v>
      </c>
      <c r="G1580" t="s">
        <v>156</v>
      </c>
      <c r="H1580" t="s">
        <v>196</v>
      </c>
      <c r="I1580" t="s">
        <v>169</v>
      </c>
      <c r="J1580" t="s">
        <v>195</v>
      </c>
      <c r="K1580" t="s">
        <v>160</v>
      </c>
      <c r="L1580">
        <v>1</v>
      </c>
      <c r="M1580" t="s">
        <v>189</v>
      </c>
      <c r="N1580" t="s">
        <v>162</v>
      </c>
      <c r="O1580" t="s">
        <v>211</v>
      </c>
      <c r="P1580" t="s">
        <v>212</v>
      </c>
      <c r="Q1580">
        <v>2025</v>
      </c>
      <c r="R1580">
        <v>4</v>
      </c>
      <c r="S1580" t="b">
        <v>0</v>
      </c>
      <c r="T1580">
        <v>63377626</v>
      </c>
    </row>
    <row r="1581" spans="1:20" x14ac:dyDescent="0.2">
      <c r="A1581">
        <v>57</v>
      </c>
      <c r="B1581" t="s">
        <v>151</v>
      </c>
      <c r="C1581" t="s">
        <v>152</v>
      </c>
      <c r="D1581" t="s">
        <v>153</v>
      </c>
      <c r="E1581" t="s">
        <v>154</v>
      </c>
      <c r="F1581" t="s">
        <v>155</v>
      </c>
      <c r="G1581" t="s">
        <v>156</v>
      </c>
      <c r="H1581" t="s">
        <v>197</v>
      </c>
      <c r="I1581" t="s">
        <v>158</v>
      </c>
      <c r="J1581" t="s">
        <v>198</v>
      </c>
      <c r="K1581" t="s">
        <v>160</v>
      </c>
      <c r="L1581">
        <v>1</v>
      </c>
      <c r="M1581" t="s">
        <v>189</v>
      </c>
      <c r="N1581" t="s">
        <v>162</v>
      </c>
      <c r="O1581" t="s">
        <v>211</v>
      </c>
      <c r="P1581" t="s">
        <v>212</v>
      </c>
      <c r="Q1581">
        <v>2025</v>
      </c>
      <c r="R1581">
        <v>4</v>
      </c>
      <c r="S1581" t="b">
        <v>0</v>
      </c>
      <c r="T1581">
        <v>31530509</v>
      </c>
    </row>
    <row r="1582" spans="1:20" x14ac:dyDescent="0.2">
      <c r="A1582">
        <v>58</v>
      </c>
      <c r="B1582" t="s">
        <v>151</v>
      </c>
      <c r="C1582" t="s">
        <v>152</v>
      </c>
      <c r="D1582" t="s">
        <v>153</v>
      </c>
      <c r="E1582" t="s">
        <v>154</v>
      </c>
      <c r="F1582" t="s">
        <v>155</v>
      </c>
      <c r="G1582" t="s">
        <v>156</v>
      </c>
      <c r="H1582" t="s">
        <v>197</v>
      </c>
      <c r="I1582" t="s">
        <v>165</v>
      </c>
      <c r="J1582" t="s">
        <v>198</v>
      </c>
      <c r="K1582" t="s">
        <v>160</v>
      </c>
      <c r="L1582">
        <v>1</v>
      </c>
      <c r="M1582" t="s">
        <v>189</v>
      </c>
      <c r="N1582" t="s">
        <v>162</v>
      </c>
      <c r="O1582" t="s">
        <v>211</v>
      </c>
      <c r="P1582" t="s">
        <v>212</v>
      </c>
      <c r="Q1582">
        <v>2025</v>
      </c>
      <c r="R1582">
        <v>4</v>
      </c>
      <c r="S1582" t="b">
        <v>0</v>
      </c>
      <c r="T1582">
        <v>48629353</v>
      </c>
    </row>
    <row r="1583" spans="1:20" x14ac:dyDescent="0.2">
      <c r="A1583">
        <v>59</v>
      </c>
      <c r="B1583" t="s">
        <v>151</v>
      </c>
      <c r="C1583" t="s">
        <v>152</v>
      </c>
      <c r="D1583" t="s">
        <v>153</v>
      </c>
      <c r="E1583" t="s">
        <v>154</v>
      </c>
      <c r="F1583" t="s">
        <v>155</v>
      </c>
      <c r="G1583" t="s">
        <v>156</v>
      </c>
      <c r="H1583" t="s">
        <v>197</v>
      </c>
      <c r="I1583" t="s">
        <v>166</v>
      </c>
      <c r="J1583" t="s">
        <v>198</v>
      </c>
      <c r="K1583" t="s">
        <v>160</v>
      </c>
      <c r="L1583">
        <v>1</v>
      </c>
      <c r="M1583" t="s">
        <v>189</v>
      </c>
      <c r="N1583" t="s">
        <v>162</v>
      </c>
      <c r="O1583" t="s">
        <v>211</v>
      </c>
      <c r="P1583" t="s">
        <v>212</v>
      </c>
      <c r="Q1583">
        <v>2025</v>
      </c>
      <c r="R1583">
        <v>4</v>
      </c>
      <c r="S1583" t="b">
        <v>0</v>
      </c>
      <c r="T1583">
        <v>160505261</v>
      </c>
    </row>
    <row r="1584" spans="1:20" x14ac:dyDescent="0.2">
      <c r="A1584">
        <v>60</v>
      </c>
      <c r="B1584" t="s">
        <v>151</v>
      </c>
      <c r="C1584" t="s">
        <v>152</v>
      </c>
      <c r="D1584" t="s">
        <v>153</v>
      </c>
      <c r="E1584" t="s">
        <v>154</v>
      </c>
      <c r="F1584" t="s">
        <v>155</v>
      </c>
      <c r="G1584" t="s">
        <v>156</v>
      </c>
      <c r="H1584" t="s">
        <v>197</v>
      </c>
      <c r="I1584" t="s">
        <v>167</v>
      </c>
      <c r="J1584" t="s">
        <v>198</v>
      </c>
      <c r="K1584" t="s">
        <v>160</v>
      </c>
      <c r="L1584">
        <v>1</v>
      </c>
      <c r="M1584" t="s">
        <v>189</v>
      </c>
      <c r="N1584" t="s">
        <v>162</v>
      </c>
      <c r="O1584" t="s">
        <v>211</v>
      </c>
      <c r="P1584" t="s">
        <v>212</v>
      </c>
      <c r="Q1584">
        <v>2025</v>
      </c>
      <c r="R1584">
        <v>4</v>
      </c>
      <c r="S1584" t="b">
        <v>0</v>
      </c>
      <c r="T1584">
        <v>73040496</v>
      </c>
    </row>
    <row r="1585" spans="1:20" x14ac:dyDescent="0.2">
      <c r="A1585">
        <v>61</v>
      </c>
      <c r="B1585" t="s">
        <v>151</v>
      </c>
      <c r="C1585" t="s">
        <v>152</v>
      </c>
      <c r="D1585" t="s">
        <v>153</v>
      </c>
      <c r="E1585" t="s">
        <v>154</v>
      </c>
      <c r="F1585" t="s">
        <v>155</v>
      </c>
      <c r="G1585" t="s">
        <v>156</v>
      </c>
      <c r="H1585" t="s">
        <v>197</v>
      </c>
      <c r="I1585" t="s">
        <v>168</v>
      </c>
      <c r="J1585" t="s">
        <v>198</v>
      </c>
      <c r="K1585" t="s">
        <v>160</v>
      </c>
      <c r="L1585">
        <v>1</v>
      </c>
      <c r="M1585" t="s">
        <v>189</v>
      </c>
      <c r="N1585" t="s">
        <v>162</v>
      </c>
      <c r="O1585" t="s">
        <v>211</v>
      </c>
      <c r="P1585" t="s">
        <v>212</v>
      </c>
      <c r="Q1585">
        <v>2025</v>
      </c>
      <c r="R1585">
        <v>4</v>
      </c>
      <c r="S1585" t="b">
        <v>0</v>
      </c>
      <c r="T1585">
        <v>29350655</v>
      </c>
    </row>
    <row r="1586" spans="1:20" x14ac:dyDescent="0.2">
      <c r="A1586">
        <v>62</v>
      </c>
      <c r="B1586" t="s">
        <v>151</v>
      </c>
      <c r="C1586" t="s">
        <v>152</v>
      </c>
      <c r="D1586" t="s">
        <v>153</v>
      </c>
      <c r="E1586" t="s">
        <v>154</v>
      </c>
      <c r="F1586" t="s">
        <v>155</v>
      </c>
      <c r="G1586" t="s">
        <v>156</v>
      </c>
      <c r="H1586" t="s">
        <v>197</v>
      </c>
      <c r="I1586" t="s">
        <v>169</v>
      </c>
      <c r="J1586" t="s">
        <v>198</v>
      </c>
      <c r="K1586" t="s">
        <v>160</v>
      </c>
      <c r="L1586">
        <v>1</v>
      </c>
      <c r="M1586" t="s">
        <v>189</v>
      </c>
      <c r="N1586" t="s">
        <v>162</v>
      </c>
      <c r="O1586" t="s">
        <v>211</v>
      </c>
      <c r="P1586" t="s">
        <v>212</v>
      </c>
      <c r="Q1586">
        <v>2025</v>
      </c>
      <c r="R1586">
        <v>4</v>
      </c>
      <c r="S1586" t="b">
        <v>0</v>
      </c>
      <c r="T1586">
        <v>215387101</v>
      </c>
    </row>
    <row r="1587" spans="1:20" x14ac:dyDescent="0.2">
      <c r="A1587">
        <v>63</v>
      </c>
      <c r="B1587" t="s">
        <v>151</v>
      </c>
      <c r="C1587" t="s">
        <v>152</v>
      </c>
      <c r="D1587" t="s">
        <v>153</v>
      </c>
      <c r="E1587" t="s">
        <v>154</v>
      </c>
      <c r="F1587" t="s">
        <v>155</v>
      </c>
      <c r="G1587" t="s">
        <v>156</v>
      </c>
      <c r="H1587" t="s">
        <v>201</v>
      </c>
      <c r="I1587" t="s">
        <v>169</v>
      </c>
      <c r="J1587" t="s">
        <v>202</v>
      </c>
      <c r="K1587" t="s">
        <v>160</v>
      </c>
      <c r="L1587">
        <v>1</v>
      </c>
      <c r="M1587" t="s">
        <v>203</v>
      </c>
      <c r="N1587" t="s">
        <v>162</v>
      </c>
      <c r="O1587" t="s">
        <v>211</v>
      </c>
      <c r="P1587" t="s">
        <v>212</v>
      </c>
      <c r="Q1587">
        <v>2025</v>
      </c>
      <c r="R1587">
        <v>4</v>
      </c>
      <c r="S1587" t="b">
        <v>0</v>
      </c>
      <c r="T1587">
        <v>32381367</v>
      </c>
    </row>
    <row r="1588" spans="1:20" x14ac:dyDescent="0.2">
      <c r="A1588">
        <v>64</v>
      </c>
      <c r="B1588" t="s">
        <v>151</v>
      </c>
      <c r="C1588" t="s">
        <v>152</v>
      </c>
      <c r="D1588" t="s">
        <v>153</v>
      </c>
      <c r="E1588" t="s">
        <v>154</v>
      </c>
      <c r="F1588" t="s">
        <v>155</v>
      </c>
      <c r="G1588" t="s">
        <v>156</v>
      </c>
      <c r="H1588" t="s">
        <v>204</v>
      </c>
      <c r="I1588" t="s">
        <v>169</v>
      </c>
      <c r="J1588" t="s">
        <v>205</v>
      </c>
      <c r="K1588" t="s">
        <v>160</v>
      </c>
      <c r="L1588">
        <v>1</v>
      </c>
      <c r="M1588" t="s">
        <v>203</v>
      </c>
      <c r="N1588" t="s">
        <v>162</v>
      </c>
      <c r="O1588" t="s">
        <v>211</v>
      </c>
      <c r="P1588" t="s">
        <v>212</v>
      </c>
      <c r="Q1588">
        <v>2025</v>
      </c>
      <c r="R1588">
        <v>4</v>
      </c>
      <c r="S1588" t="b">
        <v>0</v>
      </c>
      <c r="T1588">
        <v>5866222</v>
      </c>
    </row>
    <row r="1589" spans="1:20" x14ac:dyDescent="0.2">
      <c r="A1589">
        <v>65</v>
      </c>
      <c r="B1589" t="s">
        <v>151</v>
      </c>
      <c r="C1589" t="s">
        <v>152</v>
      </c>
      <c r="D1589" t="s">
        <v>153</v>
      </c>
      <c r="E1589" t="s">
        <v>154</v>
      </c>
      <c r="F1589" t="s">
        <v>155</v>
      </c>
      <c r="G1589" t="s">
        <v>156</v>
      </c>
      <c r="H1589" t="s">
        <v>206</v>
      </c>
      <c r="I1589" t="s">
        <v>169</v>
      </c>
      <c r="J1589" t="s">
        <v>207</v>
      </c>
      <c r="K1589" t="s">
        <v>160</v>
      </c>
      <c r="L1589">
        <v>1</v>
      </c>
      <c r="M1589" t="s">
        <v>208</v>
      </c>
      <c r="N1589" t="s">
        <v>209</v>
      </c>
      <c r="O1589" t="s">
        <v>211</v>
      </c>
      <c r="P1589" t="s">
        <v>212</v>
      </c>
      <c r="Q1589">
        <v>2025</v>
      </c>
      <c r="R1589">
        <v>4</v>
      </c>
      <c r="S1589" t="b">
        <v>0</v>
      </c>
      <c r="T1589">
        <v>308543</v>
      </c>
    </row>
    <row r="1590" spans="1:20" x14ac:dyDescent="0.2">
      <c r="A1590">
        <v>1</v>
      </c>
      <c r="B1590" t="s">
        <v>151</v>
      </c>
      <c r="C1590" t="s">
        <v>152</v>
      </c>
      <c r="D1590" t="s">
        <v>153</v>
      </c>
      <c r="E1590" t="s">
        <v>154</v>
      </c>
      <c r="F1590" t="s">
        <v>155</v>
      </c>
      <c r="G1590" t="s">
        <v>156</v>
      </c>
      <c r="H1590" t="s">
        <v>157</v>
      </c>
      <c r="I1590" t="s">
        <v>158</v>
      </c>
      <c r="J1590" t="s">
        <v>159</v>
      </c>
      <c r="K1590" t="s">
        <v>160</v>
      </c>
      <c r="L1590">
        <v>1</v>
      </c>
      <c r="M1590" t="s">
        <v>161</v>
      </c>
      <c r="N1590" t="s">
        <v>162</v>
      </c>
      <c r="O1590" t="s">
        <v>213</v>
      </c>
      <c r="P1590" t="s">
        <v>213</v>
      </c>
      <c r="Q1590">
        <v>2025</v>
      </c>
      <c r="R1590">
        <v>4</v>
      </c>
      <c r="S1590" t="b">
        <v>1</v>
      </c>
      <c r="T1590">
        <v>302</v>
      </c>
    </row>
    <row r="1591" spans="1:20" x14ac:dyDescent="0.2">
      <c r="A1591">
        <v>2</v>
      </c>
      <c r="B1591" t="s">
        <v>151</v>
      </c>
      <c r="C1591" t="s">
        <v>152</v>
      </c>
      <c r="D1591" t="s">
        <v>153</v>
      </c>
      <c r="E1591" t="s">
        <v>154</v>
      </c>
      <c r="F1591" t="s">
        <v>155</v>
      </c>
      <c r="G1591" t="s">
        <v>156</v>
      </c>
      <c r="H1591" t="s">
        <v>157</v>
      </c>
      <c r="I1591" t="s">
        <v>165</v>
      </c>
      <c r="J1591" t="s">
        <v>159</v>
      </c>
      <c r="K1591" t="s">
        <v>160</v>
      </c>
      <c r="L1591">
        <v>1</v>
      </c>
      <c r="M1591" t="s">
        <v>161</v>
      </c>
      <c r="N1591" t="s">
        <v>162</v>
      </c>
      <c r="O1591" t="s">
        <v>213</v>
      </c>
      <c r="P1591" t="s">
        <v>213</v>
      </c>
      <c r="Q1591">
        <v>2025</v>
      </c>
      <c r="R1591">
        <v>4</v>
      </c>
      <c r="S1591" t="b">
        <v>1</v>
      </c>
      <c r="T1591">
        <v>561</v>
      </c>
    </row>
    <row r="1592" spans="1:20" x14ac:dyDescent="0.2">
      <c r="A1592">
        <v>3</v>
      </c>
      <c r="B1592" t="s">
        <v>151</v>
      </c>
      <c r="C1592" t="s">
        <v>152</v>
      </c>
      <c r="D1592" t="s">
        <v>153</v>
      </c>
      <c r="E1592" t="s">
        <v>154</v>
      </c>
      <c r="F1592" t="s">
        <v>155</v>
      </c>
      <c r="G1592" t="s">
        <v>156</v>
      </c>
      <c r="H1592" t="s">
        <v>157</v>
      </c>
      <c r="I1592" t="s">
        <v>166</v>
      </c>
      <c r="J1592" t="s">
        <v>159</v>
      </c>
      <c r="K1592" t="s">
        <v>160</v>
      </c>
      <c r="L1592">
        <v>1</v>
      </c>
      <c r="M1592" t="s">
        <v>161</v>
      </c>
      <c r="N1592" t="s">
        <v>162</v>
      </c>
      <c r="O1592" t="s">
        <v>213</v>
      </c>
      <c r="P1592" t="s">
        <v>213</v>
      </c>
      <c r="Q1592">
        <v>2025</v>
      </c>
      <c r="R1592">
        <v>4</v>
      </c>
      <c r="S1592" t="b">
        <v>1</v>
      </c>
      <c r="T1592">
        <v>1959</v>
      </c>
    </row>
    <row r="1593" spans="1:20" x14ac:dyDescent="0.2">
      <c r="A1593">
        <v>4</v>
      </c>
      <c r="B1593" t="s">
        <v>151</v>
      </c>
      <c r="C1593" t="s">
        <v>152</v>
      </c>
      <c r="D1593" t="s">
        <v>153</v>
      </c>
      <c r="E1593" t="s">
        <v>154</v>
      </c>
      <c r="F1593" t="s">
        <v>155</v>
      </c>
      <c r="G1593" t="s">
        <v>156</v>
      </c>
      <c r="H1593" t="s">
        <v>157</v>
      </c>
      <c r="I1593" t="s">
        <v>167</v>
      </c>
      <c r="J1593" t="s">
        <v>159</v>
      </c>
      <c r="K1593" t="s">
        <v>160</v>
      </c>
      <c r="L1593">
        <v>1</v>
      </c>
      <c r="M1593" t="s">
        <v>161</v>
      </c>
      <c r="N1593" t="s">
        <v>162</v>
      </c>
      <c r="O1593" t="s">
        <v>213</v>
      </c>
      <c r="P1593" t="s">
        <v>213</v>
      </c>
      <c r="Q1593">
        <v>2025</v>
      </c>
      <c r="R1593">
        <v>4</v>
      </c>
      <c r="S1593" t="b">
        <v>1</v>
      </c>
      <c r="T1593">
        <v>884</v>
      </c>
    </row>
    <row r="1594" spans="1:20" x14ac:dyDescent="0.2">
      <c r="A1594">
        <v>5</v>
      </c>
      <c r="B1594" t="s">
        <v>151</v>
      </c>
      <c r="C1594" t="s">
        <v>152</v>
      </c>
      <c r="D1594" t="s">
        <v>153</v>
      </c>
      <c r="E1594" t="s">
        <v>154</v>
      </c>
      <c r="F1594" t="s">
        <v>155</v>
      </c>
      <c r="G1594" t="s">
        <v>156</v>
      </c>
      <c r="H1594" t="s">
        <v>157</v>
      </c>
      <c r="I1594" t="s">
        <v>168</v>
      </c>
      <c r="J1594" t="s">
        <v>159</v>
      </c>
      <c r="K1594" t="s">
        <v>160</v>
      </c>
      <c r="L1594">
        <v>1</v>
      </c>
      <c r="M1594" t="s">
        <v>161</v>
      </c>
      <c r="N1594" t="s">
        <v>162</v>
      </c>
      <c r="O1594" t="s">
        <v>213</v>
      </c>
      <c r="P1594" t="s">
        <v>213</v>
      </c>
      <c r="Q1594">
        <v>2025</v>
      </c>
      <c r="R1594">
        <v>4</v>
      </c>
      <c r="S1594" t="b">
        <v>1</v>
      </c>
      <c r="T1594">
        <v>292</v>
      </c>
    </row>
    <row r="1595" spans="1:20" x14ac:dyDescent="0.2">
      <c r="A1595">
        <v>6</v>
      </c>
      <c r="B1595" t="s">
        <v>151</v>
      </c>
      <c r="C1595" t="s">
        <v>152</v>
      </c>
      <c r="D1595" t="s">
        <v>153</v>
      </c>
      <c r="E1595" t="s">
        <v>154</v>
      </c>
      <c r="F1595" t="s">
        <v>155</v>
      </c>
      <c r="G1595" t="s">
        <v>156</v>
      </c>
      <c r="H1595" t="s">
        <v>157</v>
      </c>
      <c r="I1595" t="s">
        <v>169</v>
      </c>
      <c r="J1595" t="s">
        <v>159</v>
      </c>
      <c r="K1595" t="s">
        <v>160</v>
      </c>
      <c r="L1595">
        <v>1</v>
      </c>
      <c r="M1595" t="s">
        <v>161</v>
      </c>
      <c r="N1595" t="s">
        <v>162</v>
      </c>
      <c r="O1595" t="s">
        <v>213</v>
      </c>
      <c r="P1595" t="s">
        <v>213</v>
      </c>
      <c r="Q1595">
        <v>2025</v>
      </c>
      <c r="R1595">
        <v>4</v>
      </c>
      <c r="S1595" t="b">
        <v>1</v>
      </c>
      <c r="T1595">
        <v>2367</v>
      </c>
    </row>
    <row r="1596" spans="1:20" x14ac:dyDescent="0.2">
      <c r="A1596">
        <v>7</v>
      </c>
      <c r="B1596" t="s">
        <v>151</v>
      </c>
      <c r="C1596" t="s">
        <v>152</v>
      </c>
      <c r="D1596" t="s">
        <v>153</v>
      </c>
      <c r="E1596" t="s">
        <v>154</v>
      </c>
      <c r="F1596" t="s">
        <v>155</v>
      </c>
      <c r="G1596" t="s">
        <v>156</v>
      </c>
      <c r="H1596" t="s">
        <v>170</v>
      </c>
      <c r="I1596" t="s">
        <v>158</v>
      </c>
      <c r="J1596" t="s">
        <v>171</v>
      </c>
      <c r="K1596" t="s">
        <v>160</v>
      </c>
      <c r="L1596">
        <v>1</v>
      </c>
      <c r="M1596" t="s">
        <v>161</v>
      </c>
      <c r="N1596" t="s">
        <v>162</v>
      </c>
      <c r="O1596" t="s">
        <v>213</v>
      </c>
      <c r="P1596" t="s">
        <v>213</v>
      </c>
      <c r="Q1596">
        <v>2025</v>
      </c>
      <c r="R1596">
        <v>4</v>
      </c>
      <c r="S1596" t="b">
        <v>1</v>
      </c>
      <c r="T1596">
        <v>233</v>
      </c>
    </row>
    <row r="1597" spans="1:20" x14ac:dyDescent="0.2">
      <c r="A1597">
        <v>8</v>
      </c>
      <c r="B1597" t="s">
        <v>151</v>
      </c>
      <c r="C1597" t="s">
        <v>152</v>
      </c>
      <c r="D1597" t="s">
        <v>153</v>
      </c>
      <c r="E1597" t="s">
        <v>154</v>
      </c>
      <c r="F1597" t="s">
        <v>155</v>
      </c>
      <c r="G1597" t="s">
        <v>156</v>
      </c>
      <c r="H1597" t="s">
        <v>170</v>
      </c>
      <c r="I1597" t="s">
        <v>165</v>
      </c>
      <c r="J1597" t="s">
        <v>171</v>
      </c>
      <c r="K1597" t="s">
        <v>160</v>
      </c>
      <c r="L1597">
        <v>1</v>
      </c>
      <c r="M1597" t="s">
        <v>161</v>
      </c>
      <c r="N1597" t="s">
        <v>162</v>
      </c>
      <c r="O1597" t="s">
        <v>213</v>
      </c>
      <c r="P1597" t="s">
        <v>213</v>
      </c>
      <c r="Q1597">
        <v>2025</v>
      </c>
      <c r="R1597">
        <v>4</v>
      </c>
      <c r="S1597" t="b">
        <v>1</v>
      </c>
      <c r="T1597">
        <v>719</v>
      </c>
    </row>
    <row r="1598" spans="1:20" x14ac:dyDescent="0.2">
      <c r="A1598">
        <v>9</v>
      </c>
      <c r="B1598" t="s">
        <v>151</v>
      </c>
      <c r="C1598" t="s">
        <v>152</v>
      </c>
      <c r="D1598" t="s">
        <v>153</v>
      </c>
      <c r="E1598" t="s">
        <v>154</v>
      </c>
      <c r="F1598" t="s">
        <v>155</v>
      </c>
      <c r="G1598" t="s">
        <v>156</v>
      </c>
      <c r="H1598" t="s">
        <v>170</v>
      </c>
      <c r="I1598" t="s">
        <v>166</v>
      </c>
      <c r="J1598" t="s">
        <v>171</v>
      </c>
      <c r="K1598" t="s">
        <v>160</v>
      </c>
      <c r="L1598">
        <v>1</v>
      </c>
      <c r="M1598" t="s">
        <v>161</v>
      </c>
      <c r="N1598" t="s">
        <v>162</v>
      </c>
      <c r="O1598" t="s">
        <v>213</v>
      </c>
      <c r="P1598" t="s">
        <v>213</v>
      </c>
      <c r="Q1598">
        <v>2025</v>
      </c>
      <c r="R1598">
        <v>4</v>
      </c>
      <c r="S1598" t="b">
        <v>1</v>
      </c>
      <c r="T1598">
        <v>1930</v>
      </c>
    </row>
    <row r="1599" spans="1:20" x14ac:dyDescent="0.2">
      <c r="A1599">
        <v>10</v>
      </c>
      <c r="B1599" t="s">
        <v>151</v>
      </c>
      <c r="C1599" t="s">
        <v>152</v>
      </c>
      <c r="D1599" t="s">
        <v>153</v>
      </c>
      <c r="E1599" t="s">
        <v>154</v>
      </c>
      <c r="F1599" t="s">
        <v>155</v>
      </c>
      <c r="G1599" t="s">
        <v>156</v>
      </c>
      <c r="H1599" t="s">
        <v>170</v>
      </c>
      <c r="I1599" t="s">
        <v>167</v>
      </c>
      <c r="J1599" t="s">
        <v>171</v>
      </c>
      <c r="K1599" t="s">
        <v>160</v>
      </c>
      <c r="L1599">
        <v>1</v>
      </c>
      <c r="M1599" t="s">
        <v>161</v>
      </c>
      <c r="N1599" t="s">
        <v>162</v>
      </c>
      <c r="O1599" t="s">
        <v>213</v>
      </c>
      <c r="P1599" t="s">
        <v>213</v>
      </c>
      <c r="Q1599">
        <v>2025</v>
      </c>
      <c r="R1599">
        <v>4</v>
      </c>
      <c r="S1599" t="b">
        <v>1</v>
      </c>
      <c r="T1599">
        <v>900</v>
      </c>
    </row>
    <row r="1600" spans="1:20" x14ac:dyDescent="0.2">
      <c r="A1600">
        <v>11</v>
      </c>
      <c r="B1600" t="s">
        <v>151</v>
      </c>
      <c r="C1600" t="s">
        <v>152</v>
      </c>
      <c r="D1600" t="s">
        <v>153</v>
      </c>
      <c r="E1600" t="s">
        <v>154</v>
      </c>
      <c r="F1600" t="s">
        <v>155</v>
      </c>
      <c r="G1600" t="s">
        <v>156</v>
      </c>
      <c r="H1600" t="s">
        <v>170</v>
      </c>
      <c r="I1600" t="s">
        <v>168</v>
      </c>
      <c r="J1600" t="s">
        <v>171</v>
      </c>
      <c r="K1600" t="s">
        <v>160</v>
      </c>
      <c r="L1600">
        <v>1</v>
      </c>
      <c r="M1600" t="s">
        <v>161</v>
      </c>
      <c r="N1600" t="s">
        <v>162</v>
      </c>
      <c r="O1600" t="s">
        <v>213</v>
      </c>
      <c r="P1600" t="s">
        <v>213</v>
      </c>
      <c r="Q1600">
        <v>2025</v>
      </c>
      <c r="R1600">
        <v>4</v>
      </c>
      <c r="S1600" t="b">
        <v>1</v>
      </c>
      <c r="T1600">
        <v>298</v>
      </c>
    </row>
    <row r="1601" spans="1:20" x14ac:dyDescent="0.2">
      <c r="A1601">
        <v>12</v>
      </c>
      <c r="B1601" t="s">
        <v>151</v>
      </c>
      <c r="C1601" t="s">
        <v>152</v>
      </c>
      <c r="D1601" t="s">
        <v>153</v>
      </c>
      <c r="E1601" t="s">
        <v>154</v>
      </c>
      <c r="F1601" t="s">
        <v>155</v>
      </c>
      <c r="G1601" t="s">
        <v>156</v>
      </c>
      <c r="H1601" t="s">
        <v>170</v>
      </c>
      <c r="I1601" t="s">
        <v>169</v>
      </c>
      <c r="J1601" t="s">
        <v>171</v>
      </c>
      <c r="K1601" t="s">
        <v>160</v>
      </c>
      <c r="L1601">
        <v>1</v>
      </c>
      <c r="M1601" t="s">
        <v>161</v>
      </c>
      <c r="N1601" t="s">
        <v>162</v>
      </c>
      <c r="O1601" t="s">
        <v>213</v>
      </c>
      <c r="P1601" t="s">
        <v>213</v>
      </c>
      <c r="Q1601">
        <v>2025</v>
      </c>
      <c r="R1601">
        <v>4</v>
      </c>
      <c r="S1601" t="b">
        <v>1</v>
      </c>
      <c r="T1601">
        <v>2473</v>
      </c>
    </row>
    <row r="1602" spans="1:20" x14ac:dyDescent="0.2">
      <c r="A1602">
        <v>13</v>
      </c>
      <c r="B1602" t="s">
        <v>151</v>
      </c>
      <c r="C1602" t="s">
        <v>152</v>
      </c>
      <c r="D1602" t="s">
        <v>153</v>
      </c>
      <c r="E1602" t="s">
        <v>154</v>
      </c>
      <c r="F1602" t="s">
        <v>155</v>
      </c>
      <c r="G1602" t="s">
        <v>156</v>
      </c>
      <c r="H1602" t="s">
        <v>172</v>
      </c>
      <c r="I1602" t="s">
        <v>158</v>
      </c>
      <c r="J1602" t="s">
        <v>173</v>
      </c>
      <c r="K1602" t="s">
        <v>160</v>
      </c>
      <c r="L1602">
        <v>1</v>
      </c>
      <c r="M1602" t="s">
        <v>174</v>
      </c>
      <c r="N1602" t="s">
        <v>162</v>
      </c>
      <c r="O1602" t="s">
        <v>213</v>
      </c>
      <c r="P1602" t="s">
        <v>213</v>
      </c>
      <c r="Q1602">
        <v>2025</v>
      </c>
      <c r="R1602">
        <v>4</v>
      </c>
      <c r="S1602" t="b">
        <v>1</v>
      </c>
      <c r="T1602">
        <v>117149</v>
      </c>
    </row>
    <row r="1603" spans="1:20" x14ac:dyDescent="0.2">
      <c r="A1603">
        <v>14</v>
      </c>
      <c r="B1603" t="s">
        <v>151</v>
      </c>
      <c r="C1603" t="s">
        <v>152</v>
      </c>
      <c r="D1603" t="s">
        <v>153</v>
      </c>
      <c r="E1603" t="s">
        <v>154</v>
      </c>
      <c r="F1603" t="s">
        <v>155</v>
      </c>
      <c r="G1603" t="s">
        <v>156</v>
      </c>
      <c r="H1603" t="s">
        <v>172</v>
      </c>
      <c r="I1603" t="s">
        <v>165</v>
      </c>
      <c r="J1603" t="s">
        <v>173</v>
      </c>
      <c r="K1603" t="s">
        <v>160</v>
      </c>
      <c r="L1603">
        <v>1</v>
      </c>
      <c r="M1603" t="s">
        <v>174</v>
      </c>
      <c r="N1603" t="s">
        <v>162</v>
      </c>
      <c r="O1603" t="s">
        <v>213</v>
      </c>
      <c r="P1603" t="s">
        <v>213</v>
      </c>
      <c r="Q1603">
        <v>2025</v>
      </c>
      <c r="R1603">
        <v>4</v>
      </c>
      <c r="S1603" t="b">
        <v>1</v>
      </c>
      <c r="T1603">
        <v>358764</v>
      </c>
    </row>
    <row r="1604" spans="1:20" x14ac:dyDescent="0.2">
      <c r="A1604">
        <v>15</v>
      </c>
      <c r="B1604" t="s">
        <v>151</v>
      </c>
      <c r="C1604" t="s">
        <v>152</v>
      </c>
      <c r="D1604" t="s">
        <v>153</v>
      </c>
      <c r="E1604" t="s">
        <v>154</v>
      </c>
      <c r="F1604" t="s">
        <v>155</v>
      </c>
      <c r="G1604" t="s">
        <v>156</v>
      </c>
      <c r="H1604" t="s">
        <v>172</v>
      </c>
      <c r="I1604" t="s">
        <v>166</v>
      </c>
      <c r="J1604" t="s">
        <v>173</v>
      </c>
      <c r="K1604" t="s">
        <v>160</v>
      </c>
      <c r="L1604">
        <v>1</v>
      </c>
      <c r="M1604" t="s">
        <v>174</v>
      </c>
      <c r="N1604" t="s">
        <v>162</v>
      </c>
      <c r="O1604" t="s">
        <v>213</v>
      </c>
      <c r="P1604" t="s">
        <v>213</v>
      </c>
      <c r="Q1604">
        <v>2025</v>
      </c>
      <c r="R1604">
        <v>4</v>
      </c>
      <c r="S1604" t="b">
        <v>1</v>
      </c>
      <c r="T1604">
        <v>952101</v>
      </c>
    </row>
    <row r="1605" spans="1:20" x14ac:dyDescent="0.2">
      <c r="A1605">
        <v>16</v>
      </c>
      <c r="B1605" t="s">
        <v>151</v>
      </c>
      <c r="C1605" t="s">
        <v>152</v>
      </c>
      <c r="D1605" t="s">
        <v>153</v>
      </c>
      <c r="E1605" t="s">
        <v>154</v>
      </c>
      <c r="F1605" t="s">
        <v>155</v>
      </c>
      <c r="G1605" t="s">
        <v>156</v>
      </c>
      <c r="H1605" t="s">
        <v>172</v>
      </c>
      <c r="I1605" t="s">
        <v>167</v>
      </c>
      <c r="J1605" t="s">
        <v>173</v>
      </c>
      <c r="K1605" t="s">
        <v>160</v>
      </c>
      <c r="L1605">
        <v>1</v>
      </c>
      <c r="M1605" t="s">
        <v>174</v>
      </c>
      <c r="N1605" t="s">
        <v>162</v>
      </c>
      <c r="O1605" t="s">
        <v>213</v>
      </c>
      <c r="P1605" t="s">
        <v>213</v>
      </c>
      <c r="Q1605">
        <v>2025</v>
      </c>
      <c r="R1605">
        <v>4</v>
      </c>
      <c r="S1605" t="b">
        <v>1</v>
      </c>
      <c r="T1605">
        <v>433438</v>
      </c>
    </row>
    <row r="1606" spans="1:20" x14ac:dyDescent="0.2">
      <c r="A1606">
        <v>17</v>
      </c>
      <c r="B1606" t="s">
        <v>151</v>
      </c>
      <c r="C1606" t="s">
        <v>152</v>
      </c>
      <c r="D1606" t="s">
        <v>153</v>
      </c>
      <c r="E1606" t="s">
        <v>154</v>
      </c>
      <c r="F1606" t="s">
        <v>155</v>
      </c>
      <c r="G1606" t="s">
        <v>156</v>
      </c>
      <c r="H1606" t="s">
        <v>172</v>
      </c>
      <c r="I1606" t="s">
        <v>168</v>
      </c>
      <c r="J1606" t="s">
        <v>173</v>
      </c>
      <c r="K1606" t="s">
        <v>160</v>
      </c>
      <c r="L1606">
        <v>1</v>
      </c>
      <c r="M1606" t="s">
        <v>174</v>
      </c>
      <c r="N1606" t="s">
        <v>162</v>
      </c>
      <c r="O1606" t="s">
        <v>213</v>
      </c>
      <c r="P1606" t="s">
        <v>213</v>
      </c>
      <c r="Q1606">
        <v>2025</v>
      </c>
      <c r="R1606">
        <v>4</v>
      </c>
      <c r="S1606" t="b">
        <v>1</v>
      </c>
      <c r="T1606">
        <v>132576</v>
      </c>
    </row>
    <row r="1607" spans="1:20" x14ac:dyDescent="0.2">
      <c r="A1607">
        <v>18</v>
      </c>
      <c r="B1607" t="s">
        <v>151</v>
      </c>
      <c r="C1607" t="s">
        <v>152</v>
      </c>
      <c r="D1607" t="s">
        <v>153</v>
      </c>
      <c r="E1607" t="s">
        <v>154</v>
      </c>
      <c r="F1607" t="s">
        <v>155</v>
      </c>
      <c r="G1607" t="s">
        <v>156</v>
      </c>
      <c r="H1607" t="s">
        <v>175</v>
      </c>
      <c r="I1607" t="s">
        <v>169</v>
      </c>
      <c r="J1607" t="s">
        <v>173</v>
      </c>
      <c r="K1607" t="s">
        <v>160</v>
      </c>
      <c r="L1607">
        <v>1</v>
      </c>
      <c r="M1607" t="s">
        <v>174</v>
      </c>
      <c r="N1607" t="s">
        <v>162</v>
      </c>
      <c r="O1607" t="s">
        <v>213</v>
      </c>
      <c r="P1607" t="s">
        <v>213</v>
      </c>
      <c r="Q1607">
        <v>2025</v>
      </c>
      <c r="R1607">
        <v>4</v>
      </c>
      <c r="S1607" t="b">
        <v>1</v>
      </c>
      <c r="T1607">
        <v>1067223</v>
      </c>
    </row>
    <row r="1608" spans="1:20" x14ac:dyDescent="0.2">
      <c r="A1608">
        <v>19</v>
      </c>
      <c r="B1608" t="s">
        <v>151</v>
      </c>
      <c r="C1608" t="s">
        <v>152</v>
      </c>
      <c r="D1608" t="s">
        <v>153</v>
      </c>
      <c r="E1608" t="s">
        <v>154</v>
      </c>
      <c r="F1608" t="s">
        <v>155</v>
      </c>
      <c r="G1608" t="s">
        <v>156</v>
      </c>
      <c r="H1608" t="s">
        <v>176</v>
      </c>
      <c r="I1608" t="s">
        <v>169</v>
      </c>
      <c r="J1608" t="s">
        <v>177</v>
      </c>
      <c r="K1608" t="s">
        <v>160</v>
      </c>
      <c r="L1608">
        <v>1</v>
      </c>
      <c r="M1608" t="s">
        <v>174</v>
      </c>
      <c r="N1608" t="s">
        <v>162</v>
      </c>
      <c r="O1608" t="s">
        <v>213</v>
      </c>
      <c r="P1608" t="s">
        <v>213</v>
      </c>
      <c r="Q1608">
        <v>2025</v>
      </c>
      <c r="R1608">
        <v>4</v>
      </c>
      <c r="S1608" t="b">
        <v>1</v>
      </c>
      <c r="T1608">
        <v>1067223</v>
      </c>
    </row>
    <row r="1609" spans="1:20" x14ac:dyDescent="0.2">
      <c r="A1609">
        <v>20</v>
      </c>
      <c r="B1609" t="s">
        <v>151</v>
      </c>
      <c r="C1609" t="s">
        <v>152</v>
      </c>
      <c r="D1609" t="s">
        <v>153</v>
      </c>
      <c r="E1609" t="s">
        <v>154</v>
      </c>
      <c r="F1609" t="s">
        <v>155</v>
      </c>
      <c r="G1609" t="s">
        <v>156</v>
      </c>
      <c r="H1609" t="s">
        <v>178</v>
      </c>
      <c r="I1609" t="s">
        <v>158</v>
      </c>
      <c r="J1609" t="s">
        <v>179</v>
      </c>
      <c r="K1609" t="s">
        <v>160</v>
      </c>
      <c r="L1609">
        <v>1</v>
      </c>
      <c r="M1609" t="s">
        <v>174</v>
      </c>
      <c r="N1609" t="s">
        <v>162</v>
      </c>
      <c r="O1609" t="s">
        <v>213</v>
      </c>
      <c r="P1609" t="s">
        <v>213</v>
      </c>
      <c r="Q1609">
        <v>2025</v>
      </c>
      <c r="R1609">
        <v>4</v>
      </c>
      <c r="S1609" t="b">
        <v>1</v>
      </c>
      <c r="T1609">
        <v>0</v>
      </c>
    </row>
    <row r="1610" spans="1:20" x14ac:dyDescent="0.2">
      <c r="A1610">
        <v>21</v>
      </c>
      <c r="B1610" t="s">
        <v>151</v>
      </c>
      <c r="C1610" t="s">
        <v>152</v>
      </c>
      <c r="D1610" t="s">
        <v>153</v>
      </c>
      <c r="E1610" t="s">
        <v>154</v>
      </c>
      <c r="F1610" t="s">
        <v>155</v>
      </c>
      <c r="G1610" t="s">
        <v>156</v>
      </c>
      <c r="H1610" t="s">
        <v>178</v>
      </c>
      <c r="I1610" t="s">
        <v>165</v>
      </c>
      <c r="J1610" t="s">
        <v>179</v>
      </c>
      <c r="K1610" t="s">
        <v>160</v>
      </c>
      <c r="L1610">
        <v>1</v>
      </c>
      <c r="M1610" t="s">
        <v>174</v>
      </c>
      <c r="N1610" t="s">
        <v>162</v>
      </c>
      <c r="O1610" t="s">
        <v>213</v>
      </c>
      <c r="P1610" t="s">
        <v>213</v>
      </c>
      <c r="Q1610">
        <v>2025</v>
      </c>
      <c r="R1610">
        <v>4</v>
      </c>
      <c r="S1610" t="b">
        <v>1</v>
      </c>
      <c r="T1610">
        <v>2337</v>
      </c>
    </row>
    <row r="1611" spans="1:20" x14ac:dyDescent="0.2">
      <c r="A1611">
        <v>22</v>
      </c>
      <c r="B1611" t="s">
        <v>151</v>
      </c>
      <c r="C1611" t="s">
        <v>152</v>
      </c>
      <c r="D1611" t="s">
        <v>153</v>
      </c>
      <c r="E1611" t="s">
        <v>154</v>
      </c>
      <c r="F1611" t="s">
        <v>155</v>
      </c>
      <c r="G1611" t="s">
        <v>156</v>
      </c>
      <c r="H1611" t="s">
        <v>178</v>
      </c>
      <c r="I1611" t="s">
        <v>166</v>
      </c>
      <c r="J1611" t="s">
        <v>179</v>
      </c>
      <c r="K1611" t="s">
        <v>160</v>
      </c>
      <c r="L1611">
        <v>1</v>
      </c>
      <c r="M1611" t="s">
        <v>174</v>
      </c>
      <c r="N1611" t="s">
        <v>162</v>
      </c>
      <c r="O1611" t="s">
        <v>213</v>
      </c>
      <c r="P1611" t="s">
        <v>213</v>
      </c>
      <c r="Q1611">
        <v>2025</v>
      </c>
      <c r="R1611">
        <v>4</v>
      </c>
      <c r="S1611" t="b">
        <v>1</v>
      </c>
      <c r="T1611">
        <v>130235</v>
      </c>
    </row>
    <row r="1612" spans="1:20" x14ac:dyDescent="0.2">
      <c r="A1612">
        <v>23</v>
      </c>
      <c r="B1612" t="s">
        <v>151</v>
      </c>
      <c r="C1612" t="s">
        <v>152</v>
      </c>
      <c r="D1612" t="s">
        <v>153</v>
      </c>
      <c r="E1612" t="s">
        <v>154</v>
      </c>
      <c r="F1612" t="s">
        <v>155</v>
      </c>
      <c r="G1612" t="s">
        <v>156</v>
      </c>
      <c r="H1612" t="s">
        <v>178</v>
      </c>
      <c r="I1612" t="s">
        <v>167</v>
      </c>
      <c r="J1612" t="s">
        <v>179</v>
      </c>
      <c r="K1612" t="s">
        <v>160</v>
      </c>
      <c r="L1612">
        <v>1</v>
      </c>
      <c r="M1612" t="s">
        <v>174</v>
      </c>
      <c r="N1612" t="s">
        <v>162</v>
      </c>
      <c r="O1612" t="s">
        <v>213</v>
      </c>
      <c r="P1612" t="s">
        <v>213</v>
      </c>
      <c r="Q1612">
        <v>2025</v>
      </c>
      <c r="R1612">
        <v>4</v>
      </c>
      <c r="S1612" t="b">
        <v>1</v>
      </c>
      <c r="T1612">
        <v>38998</v>
      </c>
    </row>
    <row r="1613" spans="1:20" x14ac:dyDescent="0.2">
      <c r="A1613">
        <v>24</v>
      </c>
      <c r="B1613" t="s">
        <v>151</v>
      </c>
      <c r="C1613" t="s">
        <v>152</v>
      </c>
      <c r="D1613" t="s">
        <v>153</v>
      </c>
      <c r="E1613" t="s">
        <v>154</v>
      </c>
      <c r="F1613" t="s">
        <v>155</v>
      </c>
      <c r="G1613" t="s">
        <v>156</v>
      </c>
      <c r="H1613" t="s">
        <v>178</v>
      </c>
      <c r="I1613" t="s">
        <v>168</v>
      </c>
      <c r="J1613" t="s">
        <v>179</v>
      </c>
      <c r="K1613" t="s">
        <v>160</v>
      </c>
      <c r="L1613">
        <v>1</v>
      </c>
      <c r="M1613" t="s">
        <v>174</v>
      </c>
      <c r="N1613" t="s">
        <v>162</v>
      </c>
      <c r="O1613" t="s">
        <v>213</v>
      </c>
      <c r="P1613" t="s">
        <v>213</v>
      </c>
      <c r="Q1613">
        <v>2025</v>
      </c>
      <c r="R1613">
        <v>4</v>
      </c>
      <c r="S1613" t="b">
        <v>1</v>
      </c>
      <c r="T1613">
        <v>10248</v>
      </c>
    </row>
    <row r="1614" spans="1:20" x14ac:dyDescent="0.2">
      <c r="A1614">
        <v>25</v>
      </c>
      <c r="B1614" t="s">
        <v>151</v>
      </c>
      <c r="C1614" t="s">
        <v>152</v>
      </c>
      <c r="D1614" t="s">
        <v>153</v>
      </c>
      <c r="E1614" t="s">
        <v>154</v>
      </c>
      <c r="F1614" t="s">
        <v>155</v>
      </c>
      <c r="G1614" t="s">
        <v>156</v>
      </c>
      <c r="H1614" t="s">
        <v>180</v>
      </c>
      <c r="I1614" t="s">
        <v>169</v>
      </c>
      <c r="J1614" t="s">
        <v>179</v>
      </c>
      <c r="K1614" t="s">
        <v>160</v>
      </c>
      <c r="L1614">
        <v>1</v>
      </c>
      <c r="M1614" t="s">
        <v>174</v>
      </c>
      <c r="N1614" t="s">
        <v>162</v>
      </c>
      <c r="O1614" t="s">
        <v>213</v>
      </c>
      <c r="P1614" t="s">
        <v>213</v>
      </c>
      <c r="Q1614">
        <v>2025</v>
      </c>
      <c r="R1614">
        <v>4</v>
      </c>
      <c r="S1614" t="b">
        <v>1</v>
      </c>
      <c r="T1614">
        <v>50410</v>
      </c>
    </row>
    <row r="1615" spans="1:20" x14ac:dyDescent="0.2">
      <c r="A1615">
        <v>27</v>
      </c>
      <c r="B1615" t="s">
        <v>151</v>
      </c>
      <c r="C1615" t="s">
        <v>152</v>
      </c>
      <c r="D1615" t="s">
        <v>153</v>
      </c>
      <c r="E1615" t="s">
        <v>154</v>
      </c>
      <c r="F1615" t="s">
        <v>155</v>
      </c>
      <c r="G1615" t="s">
        <v>156</v>
      </c>
      <c r="H1615" t="s">
        <v>181</v>
      </c>
      <c r="I1615" t="s">
        <v>158</v>
      </c>
      <c r="J1615" t="s">
        <v>182</v>
      </c>
      <c r="K1615" t="s">
        <v>160</v>
      </c>
      <c r="L1615">
        <v>1</v>
      </c>
      <c r="M1615" t="s">
        <v>174</v>
      </c>
      <c r="N1615" t="s">
        <v>162</v>
      </c>
      <c r="O1615" t="s">
        <v>213</v>
      </c>
      <c r="P1615" t="s">
        <v>213</v>
      </c>
      <c r="Q1615">
        <v>2025</v>
      </c>
      <c r="R1615">
        <v>4</v>
      </c>
      <c r="S1615" t="b">
        <v>1</v>
      </c>
      <c r="T1615">
        <v>110</v>
      </c>
    </row>
    <row r="1616" spans="1:20" x14ac:dyDescent="0.2">
      <c r="A1616">
        <v>28</v>
      </c>
      <c r="B1616" t="s">
        <v>151</v>
      </c>
      <c r="C1616" t="s">
        <v>152</v>
      </c>
      <c r="D1616" t="s">
        <v>153</v>
      </c>
      <c r="E1616" t="s">
        <v>154</v>
      </c>
      <c r="F1616" t="s">
        <v>155</v>
      </c>
      <c r="G1616" t="s">
        <v>156</v>
      </c>
      <c r="H1616" t="s">
        <v>181</v>
      </c>
      <c r="I1616" t="s">
        <v>165</v>
      </c>
      <c r="J1616" t="s">
        <v>182</v>
      </c>
      <c r="K1616" t="s">
        <v>160</v>
      </c>
      <c r="L1616">
        <v>1</v>
      </c>
      <c r="M1616" t="s">
        <v>174</v>
      </c>
      <c r="N1616" t="s">
        <v>162</v>
      </c>
      <c r="O1616" t="s">
        <v>213</v>
      </c>
      <c r="P1616" t="s">
        <v>213</v>
      </c>
      <c r="Q1616">
        <v>2025</v>
      </c>
      <c r="R1616">
        <v>4</v>
      </c>
      <c r="S1616" t="b">
        <v>1</v>
      </c>
      <c r="T1616">
        <v>10410</v>
      </c>
    </row>
    <row r="1617" spans="1:20" x14ac:dyDescent="0.2">
      <c r="A1617">
        <v>29</v>
      </c>
      <c r="B1617" t="s">
        <v>151</v>
      </c>
      <c r="C1617" t="s">
        <v>152</v>
      </c>
      <c r="D1617" t="s">
        <v>153</v>
      </c>
      <c r="E1617" t="s">
        <v>154</v>
      </c>
      <c r="F1617" t="s">
        <v>155</v>
      </c>
      <c r="G1617" t="s">
        <v>156</v>
      </c>
      <c r="H1617" t="s">
        <v>181</v>
      </c>
      <c r="I1617" t="s">
        <v>166</v>
      </c>
      <c r="J1617" t="s">
        <v>182</v>
      </c>
      <c r="K1617" t="s">
        <v>160</v>
      </c>
      <c r="L1617">
        <v>1</v>
      </c>
      <c r="M1617" t="s">
        <v>174</v>
      </c>
      <c r="N1617" t="s">
        <v>162</v>
      </c>
      <c r="O1617" t="s">
        <v>213</v>
      </c>
      <c r="P1617" t="s">
        <v>213</v>
      </c>
      <c r="Q1617">
        <v>2025</v>
      </c>
      <c r="R1617">
        <v>4</v>
      </c>
      <c r="S1617" t="b">
        <v>1</v>
      </c>
      <c r="T1617">
        <v>145788</v>
      </c>
    </row>
    <row r="1618" spans="1:20" x14ac:dyDescent="0.2">
      <c r="A1618">
        <v>30</v>
      </c>
      <c r="B1618" t="s">
        <v>151</v>
      </c>
      <c r="C1618" t="s">
        <v>152</v>
      </c>
      <c r="D1618" t="s">
        <v>153</v>
      </c>
      <c r="E1618" t="s">
        <v>154</v>
      </c>
      <c r="F1618" t="s">
        <v>155</v>
      </c>
      <c r="G1618" t="s">
        <v>156</v>
      </c>
      <c r="H1618" t="s">
        <v>181</v>
      </c>
      <c r="I1618" t="s">
        <v>167</v>
      </c>
      <c r="J1618" t="s">
        <v>182</v>
      </c>
      <c r="K1618" t="s">
        <v>160</v>
      </c>
      <c r="L1618">
        <v>1</v>
      </c>
      <c r="M1618" t="s">
        <v>174</v>
      </c>
      <c r="N1618" t="s">
        <v>162</v>
      </c>
      <c r="O1618" t="s">
        <v>213</v>
      </c>
      <c r="P1618" t="s">
        <v>213</v>
      </c>
      <c r="Q1618">
        <v>2025</v>
      </c>
      <c r="R1618">
        <v>4</v>
      </c>
      <c r="S1618" t="b">
        <v>1</v>
      </c>
      <c r="T1618">
        <v>55651</v>
      </c>
    </row>
    <row r="1619" spans="1:20" x14ac:dyDescent="0.2">
      <c r="A1619">
        <v>31</v>
      </c>
      <c r="B1619" t="s">
        <v>151</v>
      </c>
      <c r="C1619" t="s">
        <v>152</v>
      </c>
      <c r="D1619" t="s">
        <v>153</v>
      </c>
      <c r="E1619" t="s">
        <v>154</v>
      </c>
      <c r="F1619" t="s">
        <v>155</v>
      </c>
      <c r="G1619" t="s">
        <v>156</v>
      </c>
      <c r="H1619" t="s">
        <v>181</v>
      </c>
      <c r="I1619" t="s">
        <v>168</v>
      </c>
      <c r="J1619" t="s">
        <v>182</v>
      </c>
      <c r="K1619" t="s">
        <v>160</v>
      </c>
      <c r="L1619">
        <v>1</v>
      </c>
      <c r="M1619" t="s">
        <v>174</v>
      </c>
      <c r="N1619" t="s">
        <v>162</v>
      </c>
      <c r="O1619" t="s">
        <v>213</v>
      </c>
      <c r="P1619" t="s">
        <v>213</v>
      </c>
      <c r="Q1619">
        <v>2025</v>
      </c>
      <c r="R1619">
        <v>4</v>
      </c>
      <c r="S1619" t="b">
        <v>1</v>
      </c>
      <c r="T1619">
        <v>25118</v>
      </c>
    </row>
    <row r="1620" spans="1:20" x14ac:dyDescent="0.2">
      <c r="A1620">
        <v>32</v>
      </c>
      <c r="B1620" t="s">
        <v>151</v>
      </c>
      <c r="C1620" t="s">
        <v>152</v>
      </c>
      <c r="D1620" t="s">
        <v>153</v>
      </c>
      <c r="E1620" t="s">
        <v>154</v>
      </c>
      <c r="F1620" t="s">
        <v>155</v>
      </c>
      <c r="G1620" t="s">
        <v>156</v>
      </c>
      <c r="H1620" t="s">
        <v>183</v>
      </c>
      <c r="I1620" t="s">
        <v>169</v>
      </c>
      <c r="J1620" t="s">
        <v>182</v>
      </c>
      <c r="K1620" t="s">
        <v>160</v>
      </c>
      <c r="L1620">
        <v>1</v>
      </c>
      <c r="M1620" t="s">
        <v>174</v>
      </c>
      <c r="N1620" t="s">
        <v>162</v>
      </c>
      <c r="O1620" t="s">
        <v>213</v>
      </c>
      <c r="P1620" t="s">
        <v>213</v>
      </c>
      <c r="Q1620">
        <v>2025</v>
      </c>
      <c r="R1620">
        <v>4</v>
      </c>
      <c r="S1620" t="b">
        <v>1</v>
      </c>
      <c r="T1620">
        <v>377081</v>
      </c>
    </row>
    <row r="1621" spans="1:20" x14ac:dyDescent="0.2">
      <c r="A1621">
        <v>33</v>
      </c>
      <c r="B1621" t="s">
        <v>151</v>
      </c>
      <c r="C1621" t="s">
        <v>152</v>
      </c>
      <c r="D1621" t="s">
        <v>153</v>
      </c>
      <c r="E1621" t="s">
        <v>154</v>
      </c>
      <c r="F1621" t="s">
        <v>155</v>
      </c>
      <c r="G1621" t="s">
        <v>156</v>
      </c>
      <c r="H1621" t="s">
        <v>184</v>
      </c>
      <c r="I1621" t="s">
        <v>158</v>
      </c>
      <c r="J1621" t="s">
        <v>185</v>
      </c>
      <c r="K1621" t="s">
        <v>160</v>
      </c>
      <c r="L1621">
        <v>1</v>
      </c>
      <c r="M1621" t="s">
        <v>174</v>
      </c>
      <c r="N1621" t="s">
        <v>162</v>
      </c>
      <c r="O1621" t="s">
        <v>213</v>
      </c>
      <c r="P1621" t="s">
        <v>213</v>
      </c>
      <c r="Q1621">
        <v>2025</v>
      </c>
      <c r="R1621">
        <v>4</v>
      </c>
      <c r="S1621" t="b">
        <v>1</v>
      </c>
      <c r="T1621">
        <v>117259</v>
      </c>
    </row>
    <row r="1622" spans="1:20" x14ac:dyDescent="0.2">
      <c r="A1622">
        <v>34</v>
      </c>
      <c r="B1622" t="s">
        <v>151</v>
      </c>
      <c r="C1622" t="s">
        <v>152</v>
      </c>
      <c r="D1622" t="s">
        <v>153</v>
      </c>
      <c r="E1622" t="s">
        <v>154</v>
      </c>
      <c r="F1622" t="s">
        <v>155</v>
      </c>
      <c r="G1622" t="s">
        <v>156</v>
      </c>
      <c r="H1622" t="s">
        <v>184</v>
      </c>
      <c r="I1622" t="s">
        <v>165</v>
      </c>
      <c r="J1622" t="s">
        <v>185</v>
      </c>
      <c r="K1622" t="s">
        <v>160</v>
      </c>
      <c r="L1622">
        <v>1</v>
      </c>
      <c r="M1622" t="s">
        <v>174</v>
      </c>
      <c r="N1622" t="s">
        <v>162</v>
      </c>
      <c r="O1622" t="s">
        <v>213</v>
      </c>
      <c r="P1622" t="s">
        <v>213</v>
      </c>
      <c r="Q1622">
        <v>2025</v>
      </c>
      <c r="R1622">
        <v>4</v>
      </c>
      <c r="S1622" t="b">
        <v>1</v>
      </c>
      <c r="T1622">
        <v>371511</v>
      </c>
    </row>
    <row r="1623" spans="1:20" x14ac:dyDescent="0.2">
      <c r="A1623">
        <v>35</v>
      </c>
      <c r="B1623" t="s">
        <v>151</v>
      </c>
      <c r="C1623" t="s">
        <v>152</v>
      </c>
      <c r="D1623" t="s">
        <v>153</v>
      </c>
      <c r="E1623" t="s">
        <v>154</v>
      </c>
      <c r="F1623" t="s">
        <v>155</v>
      </c>
      <c r="G1623" t="s">
        <v>156</v>
      </c>
      <c r="H1623" t="s">
        <v>184</v>
      </c>
      <c r="I1623" t="s">
        <v>166</v>
      </c>
      <c r="J1623" t="s">
        <v>185</v>
      </c>
      <c r="K1623" t="s">
        <v>160</v>
      </c>
      <c r="L1623">
        <v>1</v>
      </c>
      <c r="M1623" t="s">
        <v>174</v>
      </c>
      <c r="N1623" t="s">
        <v>162</v>
      </c>
      <c r="O1623" t="s">
        <v>213</v>
      </c>
      <c r="P1623" t="s">
        <v>213</v>
      </c>
      <c r="Q1623">
        <v>2025</v>
      </c>
      <c r="R1623">
        <v>4</v>
      </c>
      <c r="S1623" t="b">
        <v>1</v>
      </c>
      <c r="T1623">
        <v>1228124</v>
      </c>
    </row>
    <row r="1624" spans="1:20" x14ac:dyDescent="0.2">
      <c r="A1624">
        <v>36</v>
      </c>
      <c r="B1624" t="s">
        <v>151</v>
      </c>
      <c r="C1624" t="s">
        <v>152</v>
      </c>
      <c r="D1624" t="s">
        <v>153</v>
      </c>
      <c r="E1624" t="s">
        <v>154</v>
      </c>
      <c r="F1624" t="s">
        <v>155</v>
      </c>
      <c r="G1624" t="s">
        <v>156</v>
      </c>
      <c r="H1624" t="s">
        <v>184</v>
      </c>
      <c r="I1624" t="s">
        <v>167</v>
      </c>
      <c r="J1624" t="s">
        <v>185</v>
      </c>
      <c r="K1624" t="s">
        <v>160</v>
      </c>
      <c r="L1624">
        <v>1</v>
      </c>
      <c r="M1624" t="s">
        <v>174</v>
      </c>
      <c r="N1624" t="s">
        <v>162</v>
      </c>
      <c r="O1624" t="s">
        <v>213</v>
      </c>
      <c r="P1624" t="s">
        <v>213</v>
      </c>
      <c r="Q1624">
        <v>2025</v>
      </c>
      <c r="R1624">
        <v>4</v>
      </c>
      <c r="S1624" t="b">
        <v>1</v>
      </c>
      <c r="T1624">
        <v>528087</v>
      </c>
    </row>
    <row r="1625" spans="1:20" x14ac:dyDescent="0.2">
      <c r="A1625">
        <v>37</v>
      </c>
      <c r="B1625" t="s">
        <v>151</v>
      </c>
      <c r="C1625" t="s">
        <v>152</v>
      </c>
      <c r="D1625" t="s">
        <v>153</v>
      </c>
      <c r="E1625" t="s">
        <v>154</v>
      </c>
      <c r="F1625" t="s">
        <v>155</v>
      </c>
      <c r="G1625" t="s">
        <v>156</v>
      </c>
      <c r="H1625" t="s">
        <v>184</v>
      </c>
      <c r="I1625" t="s">
        <v>168</v>
      </c>
      <c r="J1625" t="s">
        <v>185</v>
      </c>
      <c r="K1625" t="s">
        <v>160</v>
      </c>
      <c r="L1625">
        <v>1</v>
      </c>
      <c r="M1625" t="s">
        <v>174</v>
      </c>
      <c r="N1625" t="s">
        <v>162</v>
      </c>
      <c r="O1625" t="s">
        <v>213</v>
      </c>
      <c r="P1625" t="s">
        <v>213</v>
      </c>
      <c r="Q1625">
        <v>2025</v>
      </c>
      <c r="R1625">
        <v>4</v>
      </c>
      <c r="S1625" t="b">
        <v>1</v>
      </c>
      <c r="T1625">
        <v>167942</v>
      </c>
    </row>
    <row r="1626" spans="1:20" x14ac:dyDescent="0.2">
      <c r="A1626">
        <v>38</v>
      </c>
      <c r="B1626" t="s">
        <v>151</v>
      </c>
      <c r="C1626" t="s">
        <v>152</v>
      </c>
      <c r="D1626" t="s">
        <v>153</v>
      </c>
      <c r="E1626" t="s">
        <v>154</v>
      </c>
      <c r="F1626" t="s">
        <v>155</v>
      </c>
      <c r="G1626" t="s">
        <v>156</v>
      </c>
      <c r="H1626" t="s">
        <v>186</v>
      </c>
      <c r="I1626" t="s">
        <v>169</v>
      </c>
      <c r="J1626" t="s">
        <v>185</v>
      </c>
      <c r="K1626" t="s">
        <v>160</v>
      </c>
      <c r="L1626">
        <v>1</v>
      </c>
      <c r="M1626" t="s">
        <v>174</v>
      </c>
      <c r="N1626" t="s">
        <v>162</v>
      </c>
      <c r="O1626" t="s">
        <v>213</v>
      </c>
      <c r="P1626" t="s">
        <v>213</v>
      </c>
      <c r="Q1626">
        <v>2025</v>
      </c>
      <c r="R1626">
        <v>4</v>
      </c>
      <c r="S1626" t="b">
        <v>1</v>
      </c>
      <c r="T1626">
        <v>1494714</v>
      </c>
    </row>
    <row r="1627" spans="1:20" x14ac:dyDescent="0.2">
      <c r="A1627">
        <v>39</v>
      </c>
      <c r="B1627" t="s">
        <v>151</v>
      </c>
      <c r="C1627" t="s">
        <v>152</v>
      </c>
      <c r="D1627" t="s">
        <v>153</v>
      </c>
      <c r="E1627" t="s">
        <v>154</v>
      </c>
      <c r="F1627" t="s">
        <v>155</v>
      </c>
      <c r="G1627" t="s">
        <v>156</v>
      </c>
      <c r="H1627" t="s">
        <v>187</v>
      </c>
      <c r="I1627" t="s">
        <v>158</v>
      </c>
      <c r="J1627" t="s">
        <v>188</v>
      </c>
      <c r="K1627" t="s">
        <v>160</v>
      </c>
      <c r="L1627">
        <v>1</v>
      </c>
      <c r="M1627" t="s">
        <v>189</v>
      </c>
      <c r="N1627" t="s">
        <v>162</v>
      </c>
      <c r="O1627" t="s">
        <v>213</v>
      </c>
      <c r="P1627" t="s">
        <v>213</v>
      </c>
      <c r="Q1627">
        <v>2025</v>
      </c>
      <c r="R1627">
        <v>4</v>
      </c>
      <c r="S1627" t="b">
        <v>1</v>
      </c>
      <c r="T1627">
        <v>8002000</v>
      </c>
    </row>
    <row r="1628" spans="1:20" x14ac:dyDescent="0.2">
      <c r="A1628">
        <v>40</v>
      </c>
      <c r="B1628" t="s">
        <v>151</v>
      </c>
      <c r="C1628" t="s">
        <v>152</v>
      </c>
      <c r="D1628" t="s">
        <v>153</v>
      </c>
      <c r="E1628" t="s">
        <v>154</v>
      </c>
      <c r="F1628" t="s">
        <v>155</v>
      </c>
      <c r="G1628" t="s">
        <v>156</v>
      </c>
      <c r="H1628" t="s">
        <v>187</v>
      </c>
      <c r="I1628" t="s">
        <v>165</v>
      </c>
      <c r="J1628" t="s">
        <v>188</v>
      </c>
      <c r="K1628" t="s">
        <v>160</v>
      </c>
      <c r="L1628">
        <v>1</v>
      </c>
      <c r="M1628" t="s">
        <v>189</v>
      </c>
      <c r="N1628" t="s">
        <v>162</v>
      </c>
      <c r="O1628" t="s">
        <v>213</v>
      </c>
      <c r="P1628" t="s">
        <v>213</v>
      </c>
      <c r="Q1628">
        <v>2025</v>
      </c>
      <c r="R1628">
        <v>4</v>
      </c>
      <c r="S1628" t="b">
        <v>1</v>
      </c>
      <c r="T1628">
        <v>19462000</v>
      </c>
    </row>
    <row r="1629" spans="1:20" x14ac:dyDescent="0.2">
      <c r="A1629">
        <v>41</v>
      </c>
      <c r="B1629" t="s">
        <v>151</v>
      </c>
      <c r="C1629" t="s">
        <v>152</v>
      </c>
      <c r="D1629" t="s">
        <v>153</v>
      </c>
      <c r="E1629" t="s">
        <v>154</v>
      </c>
      <c r="F1629" t="s">
        <v>155</v>
      </c>
      <c r="G1629" t="s">
        <v>156</v>
      </c>
      <c r="H1629" t="s">
        <v>187</v>
      </c>
      <c r="I1629" t="s">
        <v>166</v>
      </c>
      <c r="J1629" t="s">
        <v>188</v>
      </c>
      <c r="K1629" t="s">
        <v>160</v>
      </c>
      <c r="L1629">
        <v>1</v>
      </c>
      <c r="M1629" t="s">
        <v>189</v>
      </c>
      <c r="N1629" t="s">
        <v>162</v>
      </c>
      <c r="O1629" t="s">
        <v>213</v>
      </c>
      <c r="P1629" t="s">
        <v>213</v>
      </c>
      <c r="Q1629">
        <v>2025</v>
      </c>
      <c r="R1629">
        <v>4</v>
      </c>
      <c r="S1629" t="b">
        <v>1</v>
      </c>
      <c r="T1629">
        <v>41013000</v>
      </c>
    </row>
    <row r="1630" spans="1:20" x14ac:dyDescent="0.2">
      <c r="A1630">
        <v>42</v>
      </c>
      <c r="B1630" t="s">
        <v>151</v>
      </c>
      <c r="C1630" t="s">
        <v>152</v>
      </c>
      <c r="D1630" t="s">
        <v>153</v>
      </c>
      <c r="E1630" t="s">
        <v>154</v>
      </c>
      <c r="F1630" t="s">
        <v>155</v>
      </c>
      <c r="G1630" t="s">
        <v>156</v>
      </c>
      <c r="H1630" t="s">
        <v>187</v>
      </c>
      <c r="I1630" t="s">
        <v>167</v>
      </c>
      <c r="J1630" t="s">
        <v>188</v>
      </c>
      <c r="K1630" t="s">
        <v>160</v>
      </c>
      <c r="L1630">
        <v>1</v>
      </c>
      <c r="M1630" t="s">
        <v>189</v>
      </c>
      <c r="N1630" t="s">
        <v>162</v>
      </c>
      <c r="O1630" t="s">
        <v>213</v>
      </c>
      <c r="P1630" t="s">
        <v>213</v>
      </c>
      <c r="Q1630">
        <v>2025</v>
      </c>
      <c r="R1630">
        <v>4</v>
      </c>
      <c r="S1630" t="b">
        <v>1</v>
      </c>
      <c r="T1630">
        <v>18667000</v>
      </c>
    </row>
    <row r="1631" spans="1:20" x14ac:dyDescent="0.2">
      <c r="A1631">
        <v>43</v>
      </c>
      <c r="B1631" t="s">
        <v>151</v>
      </c>
      <c r="C1631" t="s">
        <v>152</v>
      </c>
      <c r="D1631" t="s">
        <v>153</v>
      </c>
      <c r="E1631" t="s">
        <v>154</v>
      </c>
      <c r="F1631" t="s">
        <v>155</v>
      </c>
      <c r="G1631" t="s">
        <v>156</v>
      </c>
      <c r="H1631" t="s">
        <v>187</v>
      </c>
      <c r="I1631" t="s">
        <v>168</v>
      </c>
      <c r="J1631" t="s">
        <v>188</v>
      </c>
      <c r="K1631" t="s">
        <v>160</v>
      </c>
      <c r="L1631">
        <v>1</v>
      </c>
      <c r="M1631" t="s">
        <v>189</v>
      </c>
      <c r="N1631" t="s">
        <v>162</v>
      </c>
      <c r="O1631" t="s">
        <v>213</v>
      </c>
      <c r="P1631" t="s">
        <v>213</v>
      </c>
      <c r="Q1631">
        <v>2025</v>
      </c>
      <c r="R1631">
        <v>4</v>
      </c>
      <c r="S1631" t="b">
        <v>1</v>
      </c>
      <c r="T1631">
        <v>6699000</v>
      </c>
    </row>
    <row r="1632" spans="1:20" x14ac:dyDescent="0.2">
      <c r="A1632">
        <v>44</v>
      </c>
      <c r="B1632" t="s">
        <v>151</v>
      </c>
      <c r="C1632" t="s">
        <v>152</v>
      </c>
      <c r="D1632" t="s">
        <v>153</v>
      </c>
      <c r="E1632" t="s">
        <v>154</v>
      </c>
      <c r="F1632" t="s">
        <v>155</v>
      </c>
      <c r="G1632" t="s">
        <v>156</v>
      </c>
      <c r="H1632" t="s">
        <v>190</v>
      </c>
      <c r="I1632" t="s">
        <v>169</v>
      </c>
      <c r="J1632" t="s">
        <v>188</v>
      </c>
      <c r="K1632" t="s">
        <v>160</v>
      </c>
      <c r="L1632">
        <v>1</v>
      </c>
      <c r="M1632" t="s">
        <v>189</v>
      </c>
      <c r="N1632" t="s">
        <v>162</v>
      </c>
      <c r="O1632" t="s">
        <v>213</v>
      </c>
      <c r="P1632" t="s">
        <v>213</v>
      </c>
      <c r="Q1632">
        <v>2025</v>
      </c>
      <c r="R1632">
        <v>4</v>
      </c>
      <c r="S1632" t="b">
        <v>1</v>
      </c>
      <c r="T1632">
        <v>62251000</v>
      </c>
    </row>
    <row r="1633" spans="1:20" x14ac:dyDescent="0.2">
      <c r="A1633">
        <v>45</v>
      </c>
      <c r="B1633" t="s">
        <v>151</v>
      </c>
      <c r="C1633" t="s">
        <v>152</v>
      </c>
      <c r="D1633" t="s">
        <v>153</v>
      </c>
      <c r="E1633" t="s">
        <v>154</v>
      </c>
      <c r="F1633" t="s">
        <v>155</v>
      </c>
      <c r="G1633" t="s">
        <v>156</v>
      </c>
      <c r="H1633" t="s">
        <v>191</v>
      </c>
      <c r="I1633" t="s">
        <v>158</v>
      </c>
      <c r="J1633" t="s">
        <v>192</v>
      </c>
      <c r="K1633" t="s">
        <v>160</v>
      </c>
      <c r="L1633">
        <v>1</v>
      </c>
      <c r="M1633" t="s">
        <v>189</v>
      </c>
      <c r="N1633" t="s">
        <v>162</v>
      </c>
      <c r="O1633" t="s">
        <v>213</v>
      </c>
      <c r="P1633" t="s">
        <v>213</v>
      </c>
      <c r="Q1633">
        <v>2025</v>
      </c>
      <c r="R1633">
        <v>4</v>
      </c>
      <c r="S1633" t="b">
        <v>1</v>
      </c>
      <c r="T1633">
        <v>0</v>
      </c>
    </row>
    <row r="1634" spans="1:20" x14ac:dyDescent="0.2">
      <c r="A1634">
        <v>46</v>
      </c>
      <c r="B1634" t="s">
        <v>151</v>
      </c>
      <c r="C1634" t="s">
        <v>152</v>
      </c>
      <c r="D1634" t="s">
        <v>153</v>
      </c>
      <c r="E1634" t="s">
        <v>154</v>
      </c>
      <c r="F1634" t="s">
        <v>155</v>
      </c>
      <c r="G1634" t="s">
        <v>156</v>
      </c>
      <c r="H1634" t="s">
        <v>191</v>
      </c>
      <c r="I1634" t="s">
        <v>165</v>
      </c>
      <c r="J1634" t="s">
        <v>192</v>
      </c>
      <c r="K1634" t="s">
        <v>160</v>
      </c>
      <c r="L1634">
        <v>1</v>
      </c>
      <c r="M1634" t="s">
        <v>189</v>
      </c>
      <c r="N1634" t="s">
        <v>162</v>
      </c>
      <c r="O1634" t="s">
        <v>213</v>
      </c>
      <c r="P1634" t="s">
        <v>213</v>
      </c>
      <c r="Q1634">
        <v>2025</v>
      </c>
      <c r="R1634">
        <v>4</v>
      </c>
      <c r="S1634" t="b">
        <v>1</v>
      </c>
      <c r="T1634">
        <v>156000</v>
      </c>
    </row>
    <row r="1635" spans="1:20" x14ac:dyDescent="0.2">
      <c r="A1635">
        <v>47</v>
      </c>
      <c r="B1635" t="s">
        <v>151</v>
      </c>
      <c r="C1635" t="s">
        <v>152</v>
      </c>
      <c r="D1635" t="s">
        <v>153</v>
      </c>
      <c r="E1635" t="s">
        <v>154</v>
      </c>
      <c r="F1635" t="s">
        <v>155</v>
      </c>
      <c r="G1635" t="s">
        <v>156</v>
      </c>
      <c r="H1635" t="s">
        <v>191</v>
      </c>
      <c r="I1635" t="s">
        <v>166</v>
      </c>
      <c r="J1635" t="s">
        <v>192</v>
      </c>
      <c r="K1635" t="s">
        <v>160</v>
      </c>
      <c r="L1635">
        <v>1</v>
      </c>
      <c r="M1635" t="s">
        <v>189</v>
      </c>
      <c r="N1635" t="s">
        <v>162</v>
      </c>
      <c r="O1635" t="s">
        <v>213</v>
      </c>
      <c r="P1635" t="s">
        <v>213</v>
      </c>
      <c r="Q1635">
        <v>2025</v>
      </c>
      <c r="R1635">
        <v>4</v>
      </c>
      <c r="S1635" t="b">
        <v>1</v>
      </c>
      <c r="T1635">
        <v>8361000</v>
      </c>
    </row>
    <row r="1636" spans="1:20" x14ac:dyDescent="0.2">
      <c r="A1636">
        <v>48</v>
      </c>
      <c r="B1636" t="s">
        <v>151</v>
      </c>
      <c r="C1636" t="s">
        <v>152</v>
      </c>
      <c r="D1636" t="s">
        <v>153</v>
      </c>
      <c r="E1636" t="s">
        <v>154</v>
      </c>
      <c r="F1636" t="s">
        <v>155</v>
      </c>
      <c r="G1636" t="s">
        <v>156</v>
      </c>
      <c r="H1636" t="s">
        <v>191</v>
      </c>
      <c r="I1636" t="s">
        <v>167</v>
      </c>
      <c r="J1636" t="s">
        <v>192</v>
      </c>
      <c r="K1636" t="s">
        <v>160</v>
      </c>
      <c r="L1636">
        <v>1</v>
      </c>
      <c r="M1636" t="s">
        <v>189</v>
      </c>
      <c r="N1636" t="s">
        <v>162</v>
      </c>
      <c r="O1636" t="s">
        <v>213</v>
      </c>
      <c r="P1636" t="s">
        <v>213</v>
      </c>
      <c r="Q1636">
        <v>2025</v>
      </c>
      <c r="R1636">
        <v>4</v>
      </c>
      <c r="S1636" t="b">
        <v>1</v>
      </c>
      <c r="T1636">
        <v>2494000</v>
      </c>
    </row>
    <row r="1637" spans="1:20" x14ac:dyDescent="0.2">
      <c r="A1637">
        <v>49</v>
      </c>
      <c r="B1637" t="s">
        <v>151</v>
      </c>
      <c r="C1637" t="s">
        <v>152</v>
      </c>
      <c r="D1637" t="s">
        <v>153</v>
      </c>
      <c r="E1637" t="s">
        <v>154</v>
      </c>
      <c r="F1637" t="s">
        <v>155</v>
      </c>
      <c r="G1637" t="s">
        <v>156</v>
      </c>
      <c r="H1637" t="s">
        <v>191</v>
      </c>
      <c r="I1637" t="s">
        <v>168</v>
      </c>
      <c r="J1637" t="s">
        <v>192</v>
      </c>
      <c r="K1637" t="s">
        <v>160</v>
      </c>
      <c r="L1637">
        <v>1</v>
      </c>
      <c r="M1637" t="s">
        <v>189</v>
      </c>
      <c r="N1637" t="s">
        <v>162</v>
      </c>
      <c r="O1637" t="s">
        <v>213</v>
      </c>
      <c r="P1637" t="s">
        <v>213</v>
      </c>
      <c r="Q1637">
        <v>2025</v>
      </c>
      <c r="R1637">
        <v>4</v>
      </c>
      <c r="S1637" t="b">
        <v>1</v>
      </c>
      <c r="T1637">
        <v>728000</v>
      </c>
    </row>
    <row r="1638" spans="1:20" x14ac:dyDescent="0.2">
      <c r="A1638">
        <v>50</v>
      </c>
      <c r="B1638" t="s">
        <v>151</v>
      </c>
      <c r="C1638" t="s">
        <v>152</v>
      </c>
      <c r="D1638" t="s">
        <v>153</v>
      </c>
      <c r="E1638" t="s">
        <v>154</v>
      </c>
      <c r="F1638" t="s">
        <v>155</v>
      </c>
      <c r="G1638" t="s">
        <v>156</v>
      </c>
      <c r="H1638" t="s">
        <v>193</v>
      </c>
      <c r="I1638" t="s">
        <v>169</v>
      </c>
      <c r="J1638" t="s">
        <v>192</v>
      </c>
      <c r="K1638" t="s">
        <v>160</v>
      </c>
      <c r="L1638">
        <v>1</v>
      </c>
      <c r="M1638" t="s">
        <v>189</v>
      </c>
      <c r="N1638" t="s">
        <v>162</v>
      </c>
      <c r="O1638" t="s">
        <v>213</v>
      </c>
      <c r="P1638" t="s">
        <v>213</v>
      </c>
      <c r="Q1638">
        <v>2025</v>
      </c>
      <c r="R1638">
        <v>4</v>
      </c>
      <c r="S1638" t="b">
        <v>1</v>
      </c>
      <c r="T1638">
        <v>4608000</v>
      </c>
    </row>
    <row r="1639" spans="1:20" x14ac:dyDescent="0.2">
      <c r="A1639">
        <v>51</v>
      </c>
      <c r="B1639" t="s">
        <v>151</v>
      </c>
      <c r="C1639" t="s">
        <v>152</v>
      </c>
      <c r="D1639" t="s">
        <v>153</v>
      </c>
      <c r="E1639" t="s">
        <v>154</v>
      </c>
      <c r="F1639" t="s">
        <v>155</v>
      </c>
      <c r="G1639" t="s">
        <v>156</v>
      </c>
      <c r="H1639" t="s">
        <v>194</v>
      </c>
      <c r="I1639" t="s">
        <v>158</v>
      </c>
      <c r="J1639" t="s">
        <v>195</v>
      </c>
      <c r="K1639" t="s">
        <v>160</v>
      </c>
      <c r="L1639">
        <v>1</v>
      </c>
      <c r="M1639" t="s">
        <v>189</v>
      </c>
      <c r="N1639" t="s">
        <v>162</v>
      </c>
      <c r="O1639" t="s">
        <v>213</v>
      </c>
      <c r="P1639" t="s">
        <v>213</v>
      </c>
      <c r="Q1639">
        <v>2025</v>
      </c>
      <c r="R1639">
        <v>4</v>
      </c>
      <c r="S1639" t="b">
        <v>1</v>
      </c>
      <c r="T1639">
        <v>5000</v>
      </c>
    </row>
    <row r="1640" spans="1:20" x14ac:dyDescent="0.2">
      <c r="A1640">
        <v>52</v>
      </c>
      <c r="B1640" t="s">
        <v>151</v>
      </c>
      <c r="C1640" t="s">
        <v>152</v>
      </c>
      <c r="D1640" t="s">
        <v>153</v>
      </c>
      <c r="E1640" t="s">
        <v>154</v>
      </c>
      <c r="F1640" t="s">
        <v>155</v>
      </c>
      <c r="G1640" t="s">
        <v>156</v>
      </c>
      <c r="H1640" t="s">
        <v>194</v>
      </c>
      <c r="I1640" t="s">
        <v>165</v>
      </c>
      <c r="J1640" t="s">
        <v>195</v>
      </c>
      <c r="K1640" t="s">
        <v>160</v>
      </c>
      <c r="L1640">
        <v>1</v>
      </c>
      <c r="M1640" t="s">
        <v>189</v>
      </c>
      <c r="N1640" t="s">
        <v>162</v>
      </c>
      <c r="O1640" t="s">
        <v>213</v>
      </c>
      <c r="P1640" t="s">
        <v>213</v>
      </c>
      <c r="Q1640">
        <v>2025</v>
      </c>
      <c r="R1640">
        <v>4</v>
      </c>
      <c r="S1640" t="b">
        <v>1</v>
      </c>
      <c r="T1640">
        <v>447000</v>
      </c>
    </row>
    <row r="1641" spans="1:20" x14ac:dyDescent="0.2">
      <c r="A1641">
        <v>53</v>
      </c>
      <c r="B1641" t="s">
        <v>151</v>
      </c>
      <c r="C1641" t="s">
        <v>152</v>
      </c>
      <c r="D1641" t="s">
        <v>153</v>
      </c>
      <c r="E1641" t="s">
        <v>154</v>
      </c>
      <c r="F1641" t="s">
        <v>155</v>
      </c>
      <c r="G1641" t="s">
        <v>156</v>
      </c>
      <c r="H1641" t="s">
        <v>194</v>
      </c>
      <c r="I1641" t="s">
        <v>166</v>
      </c>
      <c r="J1641" t="s">
        <v>195</v>
      </c>
      <c r="K1641" t="s">
        <v>160</v>
      </c>
      <c r="L1641">
        <v>1</v>
      </c>
      <c r="M1641" t="s">
        <v>189</v>
      </c>
      <c r="N1641" t="s">
        <v>162</v>
      </c>
      <c r="O1641" t="s">
        <v>213</v>
      </c>
      <c r="P1641" t="s">
        <v>213</v>
      </c>
      <c r="Q1641">
        <v>2025</v>
      </c>
      <c r="R1641">
        <v>4</v>
      </c>
      <c r="S1641" t="b">
        <v>1</v>
      </c>
      <c r="T1641">
        <v>6062000</v>
      </c>
    </row>
    <row r="1642" spans="1:20" x14ac:dyDescent="0.2">
      <c r="A1642">
        <v>54</v>
      </c>
      <c r="B1642" t="s">
        <v>151</v>
      </c>
      <c r="C1642" t="s">
        <v>152</v>
      </c>
      <c r="D1642" t="s">
        <v>153</v>
      </c>
      <c r="E1642" t="s">
        <v>154</v>
      </c>
      <c r="F1642" t="s">
        <v>155</v>
      </c>
      <c r="G1642" t="s">
        <v>156</v>
      </c>
      <c r="H1642" t="s">
        <v>194</v>
      </c>
      <c r="I1642" t="s">
        <v>167</v>
      </c>
      <c r="J1642" t="s">
        <v>195</v>
      </c>
      <c r="K1642" t="s">
        <v>160</v>
      </c>
      <c r="L1642">
        <v>1</v>
      </c>
      <c r="M1642" t="s">
        <v>189</v>
      </c>
      <c r="N1642" t="s">
        <v>162</v>
      </c>
      <c r="O1642" t="s">
        <v>213</v>
      </c>
      <c r="P1642" t="s">
        <v>213</v>
      </c>
      <c r="Q1642">
        <v>2025</v>
      </c>
      <c r="R1642">
        <v>4</v>
      </c>
      <c r="S1642" t="b">
        <v>1</v>
      </c>
      <c r="T1642">
        <v>2376000</v>
      </c>
    </row>
    <row r="1643" spans="1:20" x14ac:dyDescent="0.2">
      <c r="A1643">
        <v>55</v>
      </c>
      <c r="B1643" t="s">
        <v>151</v>
      </c>
      <c r="C1643" t="s">
        <v>152</v>
      </c>
      <c r="D1643" t="s">
        <v>153</v>
      </c>
      <c r="E1643" t="s">
        <v>154</v>
      </c>
      <c r="F1643" t="s">
        <v>155</v>
      </c>
      <c r="G1643" t="s">
        <v>156</v>
      </c>
      <c r="H1643" t="s">
        <v>194</v>
      </c>
      <c r="I1643" t="s">
        <v>168</v>
      </c>
      <c r="J1643" t="s">
        <v>195</v>
      </c>
      <c r="K1643" t="s">
        <v>160</v>
      </c>
      <c r="L1643">
        <v>1</v>
      </c>
      <c r="M1643" t="s">
        <v>189</v>
      </c>
      <c r="N1643" t="s">
        <v>162</v>
      </c>
      <c r="O1643" t="s">
        <v>213</v>
      </c>
      <c r="P1643" t="s">
        <v>213</v>
      </c>
      <c r="Q1643">
        <v>2025</v>
      </c>
      <c r="R1643">
        <v>4</v>
      </c>
      <c r="S1643" t="b">
        <v>1</v>
      </c>
      <c r="T1643">
        <v>1418000</v>
      </c>
    </row>
    <row r="1644" spans="1:20" x14ac:dyDescent="0.2">
      <c r="A1644">
        <v>56</v>
      </c>
      <c r="B1644" t="s">
        <v>151</v>
      </c>
      <c r="C1644" t="s">
        <v>152</v>
      </c>
      <c r="D1644" t="s">
        <v>153</v>
      </c>
      <c r="E1644" t="s">
        <v>154</v>
      </c>
      <c r="F1644" t="s">
        <v>155</v>
      </c>
      <c r="G1644" t="s">
        <v>156</v>
      </c>
      <c r="H1644" t="s">
        <v>196</v>
      </c>
      <c r="I1644" t="s">
        <v>169</v>
      </c>
      <c r="J1644" t="s">
        <v>195</v>
      </c>
      <c r="K1644" t="s">
        <v>160</v>
      </c>
      <c r="L1644">
        <v>1</v>
      </c>
      <c r="M1644" t="s">
        <v>189</v>
      </c>
      <c r="N1644" t="s">
        <v>162</v>
      </c>
      <c r="O1644" t="s">
        <v>213</v>
      </c>
      <c r="P1644" t="s">
        <v>213</v>
      </c>
      <c r="Q1644">
        <v>2025</v>
      </c>
      <c r="R1644">
        <v>4</v>
      </c>
      <c r="S1644" t="b">
        <v>1</v>
      </c>
      <c r="T1644">
        <v>23573000</v>
      </c>
    </row>
    <row r="1645" spans="1:20" x14ac:dyDescent="0.2">
      <c r="A1645">
        <v>57</v>
      </c>
      <c r="B1645" t="s">
        <v>151</v>
      </c>
      <c r="C1645" t="s">
        <v>152</v>
      </c>
      <c r="D1645" t="s">
        <v>153</v>
      </c>
      <c r="E1645" t="s">
        <v>154</v>
      </c>
      <c r="F1645" t="s">
        <v>155</v>
      </c>
      <c r="G1645" t="s">
        <v>156</v>
      </c>
      <c r="H1645" t="s">
        <v>197</v>
      </c>
      <c r="I1645" t="s">
        <v>158</v>
      </c>
      <c r="J1645" t="s">
        <v>198</v>
      </c>
      <c r="K1645" t="s">
        <v>160</v>
      </c>
      <c r="L1645">
        <v>1</v>
      </c>
      <c r="M1645" t="s">
        <v>189</v>
      </c>
      <c r="N1645" t="s">
        <v>162</v>
      </c>
      <c r="O1645" t="s">
        <v>213</v>
      </c>
      <c r="P1645" t="s">
        <v>213</v>
      </c>
      <c r="Q1645">
        <v>2025</v>
      </c>
      <c r="R1645">
        <v>4</v>
      </c>
      <c r="S1645" t="b">
        <v>1</v>
      </c>
      <c r="T1645">
        <v>8007000</v>
      </c>
    </row>
    <row r="1646" spans="1:20" x14ac:dyDescent="0.2">
      <c r="A1646">
        <v>58</v>
      </c>
      <c r="B1646" t="s">
        <v>151</v>
      </c>
      <c r="C1646" t="s">
        <v>152</v>
      </c>
      <c r="D1646" t="s">
        <v>153</v>
      </c>
      <c r="E1646" t="s">
        <v>154</v>
      </c>
      <c r="F1646" t="s">
        <v>155</v>
      </c>
      <c r="G1646" t="s">
        <v>156</v>
      </c>
      <c r="H1646" t="s">
        <v>197</v>
      </c>
      <c r="I1646" t="s">
        <v>165</v>
      </c>
      <c r="J1646" t="s">
        <v>198</v>
      </c>
      <c r="K1646" t="s">
        <v>160</v>
      </c>
      <c r="L1646">
        <v>1</v>
      </c>
      <c r="M1646" t="s">
        <v>189</v>
      </c>
      <c r="N1646" t="s">
        <v>162</v>
      </c>
      <c r="O1646" t="s">
        <v>213</v>
      </c>
      <c r="P1646" t="s">
        <v>213</v>
      </c>
      <c r="Q1646">
        <v>2025</v>
      </c>
      <c r="R1646">
        <v>4</v>
      </c>
      <c r="S1646" t="b">
        <v>1</v>
      </c>
      <c r="T1646">
        <v>20065000</v>
      </c>
    </row>
    <row r="1647" spans="1:20" x14ac:dyDescent="0.2">
      <c r="A1647">
        <v>59</v>
      </c>
      <c r="B1647" t="s">
        <v>151</v>
      </c>
      <c r="C1647" t="s">
        <v>152</v>
      </c>
      <c r="D1647" t="s">
        <v>153</v>
      </c>
      <c r="E1647" t="s">
        <v>154</v>
      </c>
      <c r="F1647" t="s">
        <v>155</v>
      </c>
      <c r="G1647" t="s">
        <v>156</v>
      </c>
      <c r="H1647" t="s">
        <v>197</v>
      </c>
      <c r="I1647" t="s">
        <v>166</v>
      </c>
      <c r="J1647" t="s">
        <v>198</v>
      </c>
      <c r="K1647" t="s">
        <v>160</v>
      </c>
      <c r="L1647">
        <v>1</v>
      </c>
      <c r="M1647" t="s">
        <v>189</v>
      </c>
      <c r="N1647" t="s">
        <v>162</v>
      </c>
      <c r="O1647" t="s">
        <v>213</v>
      </c>
      <c r="P1647" t="s">
        <v>213</v>
      </c>
      <c r="Q1647">
        <v>2025</v>
      </c>
      <c r="R1647">
        <v>4</v>
      </c>
      <c r="S1647" t="b">
        <v>1</v>
      </c>
      <c r="T1647">
        <v>55436000</v>
      </c>
    </row>
    <row r="1648" spans="1:20" x14ac:dyDescent="0.2">
      <c r="A1648">
        <v>60</v>
      </c>
      <c r="B1648" t="s">
        <v>151</v>
      </c>
      <c r="C1648" t="s">
        <v>152</v>
      </c>
      <c r="D1648" t="s">
        <v>153</v>
      </c>
      <c r="E1648" t="s">
        <v>154</v>
      </c>
      <c r="F1648" t="s">
        <v>155</v>
      </c>
      <c r="G1648" t="s">
        <v>156</v>
      </c>
      <c r="H1648" t="s">
        <v>197</v>
      </c>
      <c r="I1648" t="s">
        <v>167</v>
      </c>
      <c r="J1648" t="s">
        <v>198</v>
      </c>
      <c r="K1648" t="s">
        <v>160</v>
      </c>
      <c r="L1648">
        <v>1</v>
      </c>
      <c r="M1648" t="s">
        <v>189</v>
      </c>
      <c r="N1648" t="s">
        <v>162</v>
      </c>
      <c r="O1648" t="s">
        <v>213</v>
      </c>
      <c r="P1648" t="s">
        <v>213</v>
      </c>
      <c r="Q1648">
        <v>2025</v>
      </c>
      <c r="R1648">
        <v>4</v>
      </c>
      <c r="S1648" t="b">
        <v>1</v>
      </c>
      <c r="T1648">
        <v>23537000</v>
      </c>
    </row>
    <row r="1649" spans="1:20" x14ac:dyDescent="0.2">
      <c r="A1649">
        <v>61</v>
      </c>
      <c r="B1649" t="s">
        <v>151</v>
      </c>
      <c r="C1649" t="s">
        <v>152</v>
      </c>
      <c r="D1649" t="s">
        <v>153</v>
      </c>
      <c r="E1649" t="s">
        <v>154</v>
      </c>
      <c r="F1649" t="s">
        <v>155</v>
      </c>
      <c r="G1649" t="s">
        <v>156</v>
      </c>
      <c r="H1649" t="s">
        <v>197</v>
      </c>
      <c r="I1649" t="s">
        <v>168</v>
      </c>
      <c r="J1649" t="s">
        <v>198</v>
      </c>
      <c r="K1649" t="s">
        <v>160</v>
      </c>
      <c r="L1649">
        <v>1</v>
      </c>
      <c r="M1649" t="s">
        <v>189</v>
      </c>
      <c r="N1649" t="s">
        <v>162</v>
      </c>
      <c r="O1649" t="s">
        <v>213</v>
      </c>
      <c r="P1649" t="s">
        <v>213</v>
      </c>
      <c r="Q1649">
        <v>2025</v>
      </c>
      <c r="R1649">
        <v>4</v>
      </c>
      <c r="S1649" t="b">
        <v>1</v>
      </c>
      <c r="T1649">
        <v>8845000</v>
      </c>
    </row>
    <row r="1650" spans="1:20" x14ac:dyDescent="0.2">
      <c r="A1650">
        <v>62</v>
      </c>
      <c r="B1650" t="s">
        <v>151</v>
      </c>
      <c r="C1650" t="s">
        <v>152</v>
      </c>
      <c r="D1650" t="s">
        <v>153</v>
      </c>
      <c r="E1650" t="s">
        <v>154</v>
      </c>
      <c r="F1650" t="s">
        <v>155</v>
      </c>
      <c r="G1650" t="s">
        <v>156</v>
      </c>
      <c r="H1650" t="s">
        <v>197</v>
      </c>
      <c r="I1650" t="s">
        <v>169</v>
      </c>
      <c r="J1650" t="s">
        <v>198</v>
      </c>
      <c r="K1650" t="s">
        <v>160</v>
      </c>
      <c r="L1650">
        <v>1</v>
      </c>
      <c r="M1650" t="s">
        <v>189</v>
      </c>
      <c r="N1650" t="s">
        <v>162</v>
      </c>
      <c r="O1650" t="s">
        <v>213</v>
      </c>
      <c r="P1650" t="s">
        <v>213</v>
      </c>
      <c r="Q1650">
        <v>2025</v>
      </c>
      <c r="R1650">
        <v>4</v>
      </c>
      <c r="S1650" t="b">
        <v>1</v>
      </c>
      <c r="T1650">
        <v>90432000</v>
      </c>
    </row>
    <row r="1651" spans="1:20" x14ac:dyDescent="0.2">
      <c r="A1651">
        <v>63</v>
      </c>
      <c r="B1651" t="s">
        <v>151</v>
      </c>
      <c r="C1651" t="s">
        <v>152</v>
      </c>
      <c r="D1651" t="s">
        <v>153</v>
      </c>
      <c r="E1651" t="s">
        <v>154</v>
      </c>
      <c r="F1651" t="s">
        <v>155</v>
      </c>
      <c r="G1651" t="s">
        <v>156</v>
      </c>
      <c r="H1651" t="s">
        <v>201</v>
      </c>
      <c r="I1651" t="s">
        <v>169</v>
      </c>
      <c r="J1651" t="s">
        <v>202</v>
      </c>
      <c r="K1651" t="s">
        <v>160</v>
      </c>
      <c r="L1651">
        <v>1</v>
      </c>
      <c r="M1651" t="s">
        <v>203</v>
      </c>
      <c r="N1651" t="s">
        <v>162</v>
      </c>
      <c r="O1651" t="s">
        <v>213</v>
      </c>
      <c r="P1651" t="s">
        <v>213</v>
      </c>
      <c r="Q1651">
        <v>2025</v>
      </c>
      <c r="R1651">
        <v>4</v>
      </c>
      <c r="S1651" t="b">
        <v>1</v>
      </c>
      <c r="T1651">
        <v>10161290</v>
      </c>
    </row>
    <row r="1652" spans="1:20" x14ac:dyDescent="0.2">
      <c r="A1652">
        <v>64</v>
      </c>
      <c r="B1652" t="s">
        <v>151</v>
      </c>
      <c r="C1652" t="s">
        <v>152</v>
      </c>
      <c r="D1652" t="s">
        <v>153</v>
      </c>
      <c r="E1652" t="s">
        <v>154</v>
      </c>
      <c r="F1652" t="s">
        <v>155</v>
      </c>
      <c r="G1652" t="s">
        <v>156</v>
      </c>
      <c r="H1652" t="s">
        <v>204</v>
      </c>
      <c r="I1652" t="s">
        <v>169</v>
      </c>
      <c r="J1652" t="s">
        <v>205</v>
      </c>
      <c r="K1652" t="s">
        <v>160</v>
      </c>
      <c r="L1652">
        <v>1</v>
      </c>
      <c r="M1652" t="s">
        <v>203</v>
      </c>
      <c r="N1652" t="s">
        <v>162</v>
      </c>
      <c r="O1652" t="s">
        <v>213</v>
      </c>
      <c r="P1652" t="s">
        <v>213</v>
      </c>
      <c r="Q1652">
        <v>2025</v>
      </c>
      <c r="R1652">
        <v>4</v>
      </c>
      <c r="S1652" t="b">
        <v>1</v>
      </c>
      <c r="T1652">
        <v>0</v>
      </c>
    </row>
    <row r="1653" spans="1:20" x14ac:dyDescent="0.2">
      <c r="A1653">
        <v>65</v>
      </c>
      <c r="B1653" t="s">
        <v>151</v>
      </c>
      <c r="C1653" t="s">
        <v>152</v>
      </c>
      <c r="D1653" t="s">
        <v>153</v>
      </c>
      <c r="E1653" t="s">
        <v>154</v>
      </c>
      <c r="F1653" t="s">
        <v>155</v>
      </c>
      <c r="G1653" t="s">
        <v>156</v>
      </c>
      <c r="H1653" t="s">
        <v>206</v>
      </c>
      <c r="I1653" t="s">
        <v>169</v>
      </c>
      <c r="J1653" t="s">
        <v>207</v>
      </c>
      <c r="K1653" t="s">
        <v>160</v>
      </c>
      <c r="L1653">
        <v>1</v>
      </c>
      <c r="M1653" t="s">
        <v>208</v>
      </c>
      <c r="N1653" t="s">
        <v>209</v>
      </c>
      <c r="O1653" t="s">
        <v>213</v>
      </c>
      <c r="P1653" t="s">
        <v>213</v>
      </c>
      <c r="Q1653">
        <v>2025</v>
      </c>
      <c r="R1653">
        <v>4</v>
      </c>
      <c r="S1653" t="b">
        <v>1</v>
      </c>
      <c r="T1653">
        <v>292080</v>
      </c>
    </row>
    <row r="1654" spans="1:20" x14ac:dyDescent="0.2">
      <c r="A1654">
        <v>1</v>
      </c>
      <c r="B1654" t="s">
        <v>151</v>
      </c>
      <c r="C1654" t="s">
        <v>152</v>
      </c>
      <c r="D1654" t="s">
        <v>153</v>
      </c>
      <c r="E1654" t="s">
        <v>154</v>
      </c>
      <c r="F1654" t="s">
        <v>155</v>
      </c>
      <c r="G1654" t="s">
        <v>156</v>
      </c>
      <c r="H1654" t="s">
        <v>157</v>
      </c>
      <c r="I1654" t="s">
        <v>158</v>
      </c>
      <c r="J1654" t="s">
        <v>159</v>
      </c>
      <c r="K1654" t="s">
        <v>160</v>
      </c>
      <c r="L1654">
        <v>1</v>
      </c>
      <c r="M1654" t="s">
        <v>161</v>
      </c>
      <c r="N1654" t="s">
        <v>162</v>
      </c>
      <c r="O1654" t="s">
        <v>214</v>
      </c>
      <c r="P1654" t="s">
        <v>215</v>
      </c>
      <c r="Q1654">
        <v>2025</v>
      </c>
      <c r="R1654">
        <v>4</v>
      </c>
      <c r="S1654" t="b">
        <v>0</v>
      </c>
      <c r="T1654">
        <v>1786</v>
      </c>
    </row>
    <row r="1655" spans="1:20" x14ac:dyDescent="0.2">
      <c r="A1655">
        <v>2</v>
      </c>
      <c r="B1655" t="s">
        <v>151</v>
      </c>
      <c r="C1655" t="s">
        <v>152</v>
      </c>
      <c r="D1655" t="s">
        <v>153</v>
      </c>
      <c r="E1655" t="s">
        <v>154</v>
      </c>
      <c r="F1655" t="s">
        <v>155</v>
      </c>
      <c r="G1655" t="s">
        <v>156</v>
      </c>
      <c r="H1655" t="s">
        <v>157</v>
      </c>
      <c r="I1655" t="s">
        <v>165</v>
      </c>
      <c r="J1655" t="s">
        <v>159</v>
      </c>
      <c r="K1655" t="s">
        <v>160</v>
      </c>
      <c r="L1655">
        <v>1</v>
      </c>
      <c r="M1655" t="s">
        <v>161</v>
      </c>
      <c r="N1655" t="s">
        <v>162</v>
      </c>
      <c r="O1655" t="s">
        <v>214</v>
      </c>
      <c r="P1655" t="s">
        <v>215</v>
      </c>
      <c r="Q1655">
        <v>2025</v>
      </c>
      <c r="R1655">
        <v>4</v>
      </c>
      <c r="S1655" t="b">
        <v>0</v>
      </c>
      <c r="T1655">
        <v>1619</v>
      </c>
    </row>
    <row r="1656" spans="1:20" x14ac:dyDescent="0.2">
      <c r="A1656">
        <v>3</v>
      </c>
      <c r="B1656" t="s">
        <v>151</v>
      </c>
      <c r="C1656" t="s">
        <v>152</v>
      </c>
      <c r="D1656" t="s">
        <v>153</v>
      </c>
      <c r="E1656" t="s">
        <v>154</v>
      </c>
      <c r="F1656" t="s">
        <v>155</v>
      </c>
      <c r="G1656" t="s">
        <v>156</v>
      </c>
      <c r="H1656" t="s">
        <v>157</v>
      </c>
      <c r="I1656" t="s">
        <v>166</v>
      </c>
      <c r="J1656" t="s">
        <v>159</v>
      </c>
      <c r="K1656" t="s">
        <v>160</v>
      </c>
      <c r="L1656">
        <v>1</v>
      </c>
      <c r="M1656" t="s">
        <v>161</v>
      </c>
      <c r="N1656" t="s">
        <v>162</v>
      </c>
      <c r="O1656" t="s">
        <v>214</v>
      </c>
      <c r="P1656" t="s">
        <v>215</v>
      </c>
      <c r="Q1656">
        <v>2025</v>
      </c>
      <c r="R1656">
        <v>4</v>
      </c>
      <c r="S1656" t="b">
        <v>0</v>
      </c>
      <c r="T1656">
        <v>4554</v>
      </c>
    </row>
    <row r="1657" spans="1:20" x14ac:dyDescent="0.2">
      <c r="A1657">
        <v>4</v>
      </c>
      <c r="B1657" t="s">
        <v>151</v>
      </c>
      <c r="C1657" t="s">
        <v>152</v>
      </c>
      <c r="D1657" t="s">
        <v>153</v>
      </c>
      <c r="E1657" t="s">
        <v>154</v>
      </c>
      <c r="F1657" t="s">
        <v>155</v>
      </c>
      <c r="G1657" t="s">
        <v>156</v>
      </c>
      <c r="H1657" t="s">
        <v>157</v>
      </c>
      <c r="I1657" t="s">
        <v>167</v>
      </c>
      <c r="J1657" t="s">
        <v>159</v>
      </c>
      <c r="K1657" t="s">
        <v>160</v>
      </c>
      <c r="L1657">
        <v>1</v>
      </c>
      <c r="M1657" t="s">
        <v>161</v>
      </c>
      <c r="N1657" t="s">
        <v>162</v>
      </c>
      <c r="O1657" t="s">
        <v>214</v>
      </c>
      <c r="P1657" t="s">
        <v>215</v>
      </c>
      <c r="Q1657">
        <v>2025</v>
      </c>
      <c r="R1657">
        <v>4</v>
      </c>
      <c r="S1657" t="b">
        <v>0</v>
      </c>
      <c r="T1657">
        <v>2808</v>
      </c>
    </row>
    <row r="1658" spans="1:20" x14ac:dyDescent="0.2">
      <c r="A1658">
        <v>5</v>
      </c>
      <c r="B1658" t="s">
        <v>151</v>
      </c>
      <c r="C1658" t="s">
        <v>152</v>
      </c>
      <c r="D1658" t="s">
        <v>153</v>
      </c>
      <c r="E1658" t="s">
        <v>154</v>
      </c>
      <c r="F1658" t="s">
        <v>155</v>
      </c>
      <c r="G1658" t="s">
        <v>156</v>
      </c>
      <c r="H1658" t="s">
        <v>157</v>
      </c>
      <c r="I1658" t="s">
        <v>168</v>
      </c>
      <c r="J1658" t="s">
        <v>159</v>
      </c>
      <c r="K1658" t="s">
        <v>160</v>
      </c>
      <c r="L1658">
        <v>1</v>
      </c>
      <c r="M1658" t="s">
        <v>161</v>
      </c>
      <c r="N1658" t="s">
        <v>162</v>
      </c>
      <c r="O1658" t="s">
        <v>214</v>
      </c>
      <c r="P1658" t="s">
        <v>215</v>
      </c>
      <c r="Q1658">
        <v>2025</v>
      </c>
      <c r="R1658">
        <v>4</v>
      </c>
      <c r="S1658" t="b">
        <v>0</v>
      </c>
      <c r="T1658">
        <v>798</v>
      </c>
    </row>
    <row r="1659" spans="1:20" x14ac:dyDescent="0.2">
      <c r="A1659">
        <v>6</v>
      </c>
      <c r="B1659" t="s">
        <v>151</v>
      </c>
      <c r="C1659" t="s">
        <v>152</v>
      </c>
      <c r="D1659" t="s">
        <v>153</v>
      </c>
      <c r="E1659" t="s">
        <v>154</v>
      </c>
      <c r="F1659" t="s">
        <v>155</v>
      </c>
      <c r="G1659" t="s">
        <v>156</v>
      </c>
      <c r="H1659" t="s">
        <v>157</v>
      </c>
      <c r="I1659" t="s">
        <v>169</v>
      </c>
      <c r="J1659" t="s">
        <v>159</v>
      </c>
      <c r="K1659" t="s">
        <v>160</v>
      </c>
      <c r="L1659">
        <v>1</v>
      </c>
      <c r="M1659" t="s">
        <v>161</v>
      </c>
      <c r="N1659" t="s">
        <v>162</v>
      </c>
      <c r="O1659" t="s">
        <v>214</v>
      </c>
      <c r="P1659" t="s">
        <v>215</v>
      </c>
      <c r="Q1659">
        <v>2025</v>
      </c>
      <c r="R1659">
        <v>4</v>
      </c>
      <c r="S1659" t="b">
        <v>0</v>
      </c>
      <c r="T1659">
        <v>8088</v>
      </c>
    </row>
    <row r="1660" spans="1:20" x14ac:dyDescent="0.2">
      <c r="A1660">
        <v>7</v>
      </c>
      <c r="B1660" t="s">
        <v>151</v>
      </c>
      <c r="C1660" t="s">
        <v>152</v>
      </c>
      <c r="D1660" t="s">
        <v>153</v>
      </c>
      <c r="E1660" t="s">
        <v>154</v>
      </c>
      <c r="F1660" t="s">
        <v>155</v>
      </c>
      <c r="G1660" t="s">
        <v>156</v>
      </c>
      <c r="H1660" t="s">
        <v>170</v>
      </c>
      <c r="I1660" t="s">
        <v>158</v>
      </c>
      <c r="J1660" t="s">
        <v>171</v>
      </c>
      <c r="K1660" t="s">
        <v>160</v>
      </c>
      <c r="L1660">
        <v>1</v>
      </c>
      <c r="M1660" t="s">
        <v>161</v>
      </c>
      <c r="N1660" t="s">
        <v>162</v>
      </c>
      <c r="O1660" t="s">
        <v>214</v>
      </c>
      <c r="P1660" t="s">
        <v>215</v>
      </c>
      <c r="Q1660">
        <v>2025</v>
      </c>
      <c r="R1660">
        <v>4</v>
      </c>
      <c r="S1660" t="b">
        <v>0</v>
      </c>
      <c r="T1660">
        <v>1790</v>
      </c>
    </row>
    <row r="1661" spans="1:20" x14ac:dyDescent="0.2">
      <c r="A1661">
        <v>8</v>
      </c>
      <c r="B1661" t="s">
        <v>151</v>
      </c>
      <c r="C1661" t="s">
        <v>152</v>
      </c>
      <c r="D1661" t="s">
        <v>153</v>
      </c>
      <c r="E1661" t="s">
        <v>154</v>
      </c>
      <c r="F1661" t="s">
        <v>155</v>
      </c>
      <c r="G1661" t="s">
        <v>156</v>
      </c>
      <c r="H1661" t="s">
        <v>170</v>
      </c>
      <c r="I1661" t="s">
        <v>165</v>
      </c>
      <c r="J1661" t="s">
        <v>171</v>
      </c>
      <c r="K1661" t="s">
        <v>160</v>
      </c>
      <c r="L1661">
        <v>1</v>
      </c>
      <c r="M1661" t="s">
        <v>161</v>
      </c>
      <c r="N1661" t="s">
        <v>162</v>
      </c>
      <c r="O1661" t="s">
        <v>214</v>
      </c>
      <c r="P1661" t="s">
        <v>215</v>
      </c>
      <c r="Q1661">
        <v>2025</v>
      </c>
      <c r="R1661">
        <v>4</v>
      </c>
      <c r="S1661" t="b">
        <v>0</v>
      </c>
      <c r="T1661">
        <v>1620</v>
      </c>
    </row>
    <row r="1662" spans="1:20" x14ac:dyDescent="0.2">
      <c r="A1662">
        <v>9</v>
      </c>
      <c r="B1662" t="s">
        <v>151</v>
      </c>
      <c r="C1662" t="s">
        <v>152</v>
      </c>
      <c r="D1662" t="s">
        <v>153</v>
      </c>
      <c r="E1662" t="s">
        <v>154</v>
      </c>
      <c r="F1662" t="s">
        <v>155</v>
      </c>
      <c r="G1662" t="s">
        <v>156</v>
      </c>
      <c r="H1662" t="s">
        <v>170</v>
      </c>
      <c r="I1662" t="s">
        <v>166</v>
      </c>
      <c r="J1662" t="s">
        <v>171</v>
      </c>
      <c r="K1662" t="s">
        <v>160</v>
      </c>
      <c r="L1662">
        <v>1</v>
      </c>
      <c r="M1662" t="s">
        <v>161</v>
      </c>
      <c r="N1662" t="s">
        <v>162</v>
      </c>
      <c r="O1662" t="s">
        <v>214</v>
      </c>
      <c r="P1662" t="s">
        <v>215</v>
      </c>
      <c r="Q1662">
        <v>2025</v>
      </c>
      <c r="R1662">
        <v>4</v>
      </c>
      <c r="S1662" t="b">
        <v>0</v>
      </c>
      <c r="T1662">
        <v>4578</v>
      </c>
    </row>
    <row r="1663" spans="1:20" x14ac:dyDescent="0.2">
      <c r="A1663">
        <v>10</v>
      </c>
      <c r="B1663" t="s">
        <v>151</v>
      </c>
      <c r="C1663" t="s">
        <v>152</v>
      </c>
      <c r="D1663" t="s">
        <v>153</v>
      </c>
      <c r="E1663" t="s">
        <v>154</v>
      </c>
      <c r="F1663" t="s">
        <v>155</v>
      </c>
      <c r="G1663" t="s">
        <v>156</v>
      </c>
      <c r="H1663" t="s">
        <v>170</v>
      </c>
      <c r="I1663" t="s">
        <v>167</v>
      </c>
      <c r="J1663" t="s">
        <v>171</v>
      </c>
      <c r="K1663" t="s">
        <v>160</v>
      </c>
      <c r="L1663">
        <v>1</v>
      </c>
      <c r="M1663" t="s">
        <v>161</v>
      </c>
      <c r="N1663" t="s">
        <v>162</v>
      </c>
      <c r="O1663" t="s">
        <v>214</v>
      </c>
      <c r="P1663" t="s">
        <v>215</v>
      </c>
      <c r="Q1663">
        <v>2025</v>
      </c>
      <c r="R1663">
        <v>4</v>
      </c>
      <c r="S1663" t="b">
        <v>0</v>
      </c>
      <c r="T1663">
        <v>2840</v>
      </c>
    </row>
    <row r="1664" spans="1:20" x14ac:dyDescent="0.2">
      <c r="A1664">
        <v>11</v>
      </c>
      <c r="B1664" t="s">
        <v>151</v>
      </c>
      <c r="C1664" t="s">
        <v>152</v>
      </c>
      <c r="D1664" t="s">
        <v>153</v>
      </c>
      <c r="E1664" t="s">
        <v>154</v>
      </c>
      <c r="F1664" t="s">
        <v>155</v>
      </c>
      <c r="G1664" t="s">
        <v>156</v>
      </c>
      <c r="H1664" t="s">
        <v>170</v>
      </c>
      <c r="I1664" t="s">
        <v>168</v>
      </c>
      <c r="J1664" t="s">
        <v>171</v>
      </c>
      <c r="K1664" t="s">
        <v>160</v>
      </c>
      <c r="L1664">
        <v>1</v>
      </c>
      <c r="M1664" t="s">
        <v>161</v>
      </c>
      <c r="N1664" t="s">
        <v>162</v>
      </c>
      <c r="O1664" t="s">
        <v>214</v>
      </c>
      <c r="P1664" t="s">
        <v>215</v>
      </c>
      <c r="Q1664">
        <v>2025</v>
      </c>
      <c r="R1664">
        <v>4</v>
      </c>
      <c r="S1664" t="b">
        <v>0</v>
      </c>
      <c r="T1664">
        <v>804</v>
      </c>
    </row>
    <row r="1665" spans="1:20" x14ac:dyDescent="0.2">
      <c r="A1665">
        <v>12</v>
      </c>
      <c r="B1665" t="s">
        <v>151</v>
      </c>
      <c r="C1665" t="s">
        <v>152</v>
      </c>
      <c r="D1665" t="s">
        <v>153</v>
      </c>
      <c r="E1665" t="s">
        <v>154</v>
      </c>
      <c r="F1665" t="s">
        <v>155</v>
      </c>
      <c r="G1665" t="s">
        <v>156</v>
      </c>
      <c r="H1665" t="s">
        <v>170</v>
      </c>
      <c r="I1665" t="s">
        <v>169</v>
      </c>
      <c r="J1665" t="s">
        <v>171</v>
      </c>
      <c r="K1665" t="s">
        <v>160</v>
      </c>
      <c r="L1665">
        <v>1</v>
      </c>
      <c r="M1665" t="s">
        <v>161</v>
      </c>
      <c r="N1665" t="s">
        <v>162</v>
      </c>
      <c r="O1665" t="s">
        <v>214</v>
      </c>
      <c r="P1665" t="s">
        <v>215</v>
      </c>
      <c r="Q1665">
        <v>2025</v>
      </c>
      <c r="R1665">
        <v>4</v>
      </c>
      <c r="S1665" t="b">
        <v>0</v>
      </c>
      <c r="T1665">
        <v>8179</v>
      </c>
    </row>
    <row r="1666" spans="1:20" x14ac:dyDescent="0.2">
      <c r="A1666">
        <v>13</v>
      </c>
      <c r="B1666" t="s">
        <v>151</v>
      </c>
      <c r="C1666" t="s">
        <v>152</v>
      </c>
      <c r="D1666" t="s">
        <v>153</v>
      </c>
      <c r="E1666" t="s">
        <v>154</v>
      </c>
      <c r="F1666" t="s">
        <v>155</v>
      </c>
      <c r="G1666" t="s">
        <v>156</v>
      </c>
      <c r="H1666" t="s">
        <v>172</v>
      </c>
      <c r="I1666" t="s">
        <v>158</v>
      </c>
      <c r="J1666" t="s">
        <v>173</v>
      </c>
      <c r="K1666" t="s">
        <v>160</v>
      </c>
      <c r="L1666">
        <v>1</v>
      </c>
      <c r="M1666" t="s">
        <v>174</v>
      </c>
      <c r="N1666" t="s">
        <v>162</v>
      </c>
      <c r="O1666" t="s">
        <v>214</v>
      </c>
      <c r="P1666" t="s">
        <v>215</v>
      </c>
      <c r="Q1666">
        <v>2025</v>
      </c>
      <c r="R1666">
        <v>4</v>
      </c>
      <c r="S1666" t="b">
        <v>0</v>
      </c>
      <c r="T1666">
        <v>951624</v>
      </c>
    </row>
    <row r="1667" spans="1:20" x14ac:dyDescent="0.2">
      <c r="A1667">
        <v>14</v>
      </c>
      <c r="B1667" t="s">
        <v>151</v>
      </c>
      <c r="C1667" t="s">
        <v>152</v>
      </c>
      <c r="D1667" t="s">
        <v>153</v>
      </c>
      <c r="E1667" t="s">
        <v>154</v>
      </c>
      <c r="F1667" t="s">
        <v>155</v>
      </c>
      <c r="G1667" t="s">
        <v>156</v>
      </c>
      <c r="H1667" t="s">
        <v>172</v>
      </c>
      <c r="I1667" t="s">
        <v>165</v>
      </c>
      <c r="J1667" t="s">
        <v>173</v>
      </c>
      <c r="K1667" t="s">
        <v>160</v>
      </c>
      <c r="L1667">
        <v>1</v>
      </c>
      <c r="M1667" t="s">
        <v>174</v>
      </c>
      <c r="N1667" t="s">
        <v>162</v>
      </c>
      <c r="O1667" t="s">
        <v>214</v>
      </c>
      <c r="P1667" t="s">
        <v>215</v>
      </c>
      <c r="Q1667">
        <v>2025</v>
      </c>
      <c r="R1667">
        <v>4</v>
      </c>
      <c r="S1667" t="b">
        <v>0</v>
      </c>
      <c r="T1667">
        <v>826830</v>
      </c>
    </row>
    <row r="1668" spans="1:20" x14ac:dyDescent="0.2">
      <c r="A1668">
        <v>15</v>
      </c>
      <c r="B1668" t="s">
        <v>151</v>
      </c>
      <c r="C1668" t="s">
        <v>152</v>
      </c>
      <c r="D1668" t="s">
        <v>153</v>
      </c>
      <c r="E1668" t="s">
        <v>154</v>
      </c>
      <c r="F1668" t="s">
        <v>155</v>
      </c>
      <c r="G1668" t="s">
        <v>156</v>
      </c>
      <c r="H1668" t="s">
        <v>172</v>
      </c>
      <c r="I1668" t="s">
        <v>166</v>
      </c>
      <c r="J1668" t="s">
        <v>173</v>
      </c>
      <c r="K1668" t="s">
        <v>160</v>
      </c>
      <c r="L1668">
        <v>1</v>
      </c>
      <c r="M1668" t="s">
        <v>174</v>
      </c>
      <c r="N1668" t="s">
        <v>162</v>
      </c>
      <c r="O1668" t="s">
        <v>214</v>
      </c>
      <c r="P1668" t="s">
        <v>215</v>
      </c>
      <c r="Q1668">
        <v>2025</v>
      </c>
      <c r="R1668">
        <v>4</v>
      </c>
      <c r="S1668" t="b">
        <v>0</v>
      </c>
      <c r="T1668">
        <v>1945240</v>
      </c>
    </row>
    <row r="1669" spans="1:20" x14ac:dyDescent="0.2">
      <c r="A1669">
        <v>16</v>
      </c>
      <c r="B1669" t="s">
        <v>151</v>
      </c>
      <c r="C1669" t="s">
        <v>152</v>
      </c>
      <c r="D1669" t="s">
        <v>153</v>
      </c>
      <c r="E1669" t="s">
        <v>154</v>
      </c>
      <c r="F1669" t="s">
        <v>155</v>
      </c>
      <c r="G1669" t="s">
        <v>156</v>
      </c>
      <c r="H1669" t="s">
        <v>172</v>
      </c>
      <c r="I1669" t="s">
        <v>167</v>
      </c>
      <c r="J1669" t="s">
        <v>173</v>
      </c>
      <c r="K1669" t="s">
        <v>160</v>
      </c>
      <c r="L1669">
        <v>1</v>
      </c>
      <c r="M1669" t="s">
        <v>174</v>
      </c>
      <c r="N1669" t="s">
        <v>162</v>
      </c>
      <c r="O1669" t="s">
        <v>214</v>
      </c>
      <c r="P1669" t="s">
        <v>215</v>
      </c>
      <c r="Q1669">
        <v>2025</v>
      </c>
      <c r="R1669">
        <v>4</v>
      </c>
      <c r="S1669" t="b">
        <v>0</v>
      </c>
      <c r="T1669">
        <v>1245698</v>
      </c>
    </row>
    <row r="1670" spans="1:20" x14ac:dyDescent="0.2">
      <c r="A1670">
        <v>17</v>
      </c>
      <c r="B1670" t="s">
        <v>151</v>
      </c>
      <c r="C1670" t="s">
        <v>152</v>
      </c>
      <c r="D1670" t="s">
        <v>153</v>
      </c>
      <c r="E1670" t="s">
        <v>154</v>
      </c>
      <c r="F1670" t="s">
        <v>155</v>
      </c>
      <c r="G1670" t="s">
        <v>156</v>
      </c>
      <c r="H1670" t="s">
        <v>172</v>
      </c>
      <c r="I1670" t="s">
        <v>168</v>
      </c>
      <c r="J1670" t="s">
        <v>173</v>
      </c>
      <c r="K1670" t="s">
        <v>160</v>
      </c>
      <c r="L1670">
        <v>1</v>
      </c>
      <c r="M1670" t="s">
        <v>174</v>
      </c>
      <c r="N1670" t="s">
        <v>162</v>
      </c>
      <c r="O1670" t="s">
        <v>214</v>
      </c>
      <c r="P1670" t="s">
        <v>215</v>
      </c>
      <c r="Q1670">
        <v>2025</v>
      </c>
      <c r="R1670">
        <v>4</v>
      </c>
      <c r="S1670" t="b">
        <v>0</v>
      </c>
      <c r="T1670">
        <v>341246</v>
      </c>
    </row>
    <row r="1671" spans="1:20" x14ac:dyDescent="0.2">
      <c r="A1671">
        <v>18</v>
      </c>
      <c r="B1671" t="s">
        <v>151</v>
      </c>
      <c r="C1671" t="s">
        <v>152</v>
      </c>
      <c r="D1671" t="s">
        <v>153</v>
      </c>
      <c r="E1671" t="s">
        <v>154</v>
      </c>
      <c r="F1671" t="s">
        <v>155</v>
      </c>
      <c r="G1671" t="s">
        <v>156</v>
      </c>
      <c r="H1671" t="s">
        <v>175</v>
      </c>
      <c r="I1671" t="s">
        <v>169</v>
      </c>
      <c r="J1671" t="s">
        <v>173</v>
      </c>
      <c r="K1671" t="s">
        <v>160</v>
      </c>
      <c r="L1671">
        <v>1</v>
      </c>
      <c r="M1671" t="s">
        <v>174</v>
      </c>
      <c r="N1671" t="s">
        <v>162</v>
      </c>
      <c r="O1671" t="s">
        <v>214</v>
      </c>
      <c r="P1671" t="s">
        <v>215</v>
      </c>
      <c r="Q1671">
        <v>2025</v>
      </c>
      <c r="R1671">
        <v>4</v>
      </c>
      <c r="S1671" t="b">
        <v>0</v>
      </c>
      <c r="T1671">
        <v>3383901</v>
      </c>
    </row>
    <row r="1672" spans="1:20" x14ac:dyDescent="0.2">
      <c r="A1672">
        <v>19</v>
      </c>
      <c r="B1672" t="s">
        <v>151</v>
      </c>
      <c r="C1672" t="s">
        <v>152</v>
      </c>
      <c r="D1672" t="s">
        <v>153</v>
      </c>
      <c r="E1672" t="s">
        <v>154</v>
      </c>
      <c r="F1672" t="s">
        <v>155</v>
      </c>
      <c r="G1672" t="s">
        <v>156</v>
      </c>
      <c r="H1672" t="s">
        <v>176</v>
      </c>
      <c r="I1672" t="s">
        <v>169</v>
      </c>
      <c r="J1672" t="s">
        <v>177</v>
      </c>
      <c r="K1672" t="s">
        <v>160</v>
      </c>
      <c r="L1672">
        <v>1</v>
      </c>
      <c r="M1672" t="s">
        <v>174</v>
      </c>
      <c r="N1672" t="s">
        <v>162</v>
      </c>
      <c r="O1672" t="s">
        <v>214</v>
      </c>
      <c r="P1672" t="s">
        <v>215</v>
      </c>
      <c r="Q1672">
        <v>2025</v>
      </c>
      <c r="R1672">
        <v>4</v>
      </c>
      <c r="S1672" t="b">
        <v>0</v>
      </c>
      <c r="T1672">
        <v>3538483</v>
      </c>
    </row>
    <row r="1673" spans="1:20" x14ac:dyDescent="0.2">
      <c r="A1673">
        <v>20</v>
      </c>
      <c r="B1673" t="s">
        <v>151</v>
      </c>
      <c r="C1673" t="s">
        <v>152</v>
      </c>
      <c r="D1673" t="s">
        <v>153</v>
      </c>
      <c r="E1673" t="s">
        <v>154</v>
      </c>
      <c r="F1673" t="s">
        <v>155</v>
      </c>
      <c r="G1673" t="s">
        <v>156</v>
      </c>
      <c r="H1673" t="s">
        <v>178</v>
      </c>
      <c r="I1673" t="s">
        <v>158</v>
      </c>
      <c r="J1673" t="s">
        <v>179</v>
      </c>
      <c r="K1673" t="s">
        <v>160</v>
      </c>
      <c r="L1673">
        <v>1</v>
      </c>
      <c r="M1673" t="s">
        <v>174</v>
      </c>
      <c r="N1673" t="s">
        <v>162</v>
      </c>
      <c r="O1673" t="s">
        <v>214</v>
      </c>
      <c r="P1673" t="s">
        <v>215</v>
      </c>
      <c r="Q1673">
        <v>2025</v>
      </c>
      <c r="R1673">
        <v>4</v>
      </c>
      <c r="S1673" t="b">
        <v>0</v>
      </c>
      <c r="T1673">
        <v>0</v>
      </c>
    </row>
    <row r="1674" spans="1:20" x14ac:dyDescent="0.2">
      <c r="A1674">
        <v>21</v>
      </c>
      <c r="B1674" t="s">
        <v>151</v>
      </c>
      <c r="C1674" t="s">
        <v>152</v>
      </c>
      <c r="D1674" t="s">
        <v>153</v>
      </c>
      <c r="E1674" t="s">
        <v>154</v>
      </c>
      <c r="F1674" t="s">
        <v>155</v>
      </c>
      <c r="G1674" t="s">
        <v>156</v>
      </c>
      <c r="H1674" t="s">
        <v>178</v>
      </c>
      <c r="I1674" t="s">
        <v>165</v>
      </c>
      <c r="J1674" t="s">
        <v>179</v>
      </c>
      <c r="K1674" t="s">
        <v>160</v>
      </c>
      <c r="L1674">
        <v>1</v>
      </c>
      <c r="M1674" t="s">
        <v>174</v>
      </c>
      <c r="N1674" t="s">
        <v>162</v>
      </c>
      <c r="O1674" t="s">
        <v>214</v>
      </c>
      <c r="P1674" t="s">
        <v>215</v>
      </c>
      <c r="Q1674">
        <v>2025</v>
      </c>
      <c r="R1674">
        <v>4</v>
      </c>
      <c r="S1674" t="b">
        <v>0</v>
      </c>
      <c r="T1674">
        <v>7440</v>
      </c>
    </row>
    <row r="1675" spans="1:20" x14ac:dyDescent="0.2">
      <c r="A1675">
        <v>22</v>
      </c>
      <c r="B1675" t="s">
        <v>151</v>
      </c>
      <c r="C1675" t="s">
        <v>152</v>
      </c>
      <c r="D1675" t="s">
        <v>153</v>
      </c>
      <c r="E1675" t="s">
        <v>154</v>
      </c>
      <c r="F1675" t="s">
        <v>155</v>
      </c>
      <c r="G1675" t="s">
        <v>156</v>
      </c>
      <c r="H1675" t="s">
        <v>178</v>
      </c>
      <c r="I1675" t="s">
        <v>166</v>
      </c>
      <c r="J1675" t="s">
        <v>179</v>
      </c>
      <c r="K1675" t="s">
        <v>160</v>
      </c>
      <c r="L1675">
        <v>1</v>
      </c>
      <c r="M1675" t="s">
        <v>174</v>
      </c>
      <c r="N1675" t="s">
        <v>162</v>
      </c>
      <c r="O1675" t="s">
        <v>214</v>
      </c>
      <c r="P1675" t="s">
        <v>215</v>
      </c>
      <c r="Q1675">
        <v>2025</v>
      </c>
      <c r="R1675">
        <v>4</v>
      </c>
      <c r="S1675" t="b">
        <v>0</v>
      </c>
      <c r="T1675">
        <v>212611</v>
      </c>
    </row>
    <row r="1676" spans="1:20" x14ac:dyDescent="0.2">
      <c r="A1676">
        <v>23</v>
      </c>
      <c r="B1676" t="s">
        <v>151</v>
      </c>
      <c r="C1676" t="s">
        <v>152</v>
      </c>
      <c r="D1676" t="s">
        <v>153</v>
      </c>
      <c r="E1676" t="s">
        <v>154</v>
      </c>
      <c r="F1676" t="s">
        <v>155</v>
      </c>
      <c r="G1676" t="s">
        <v>156</v>
      </c>
      <c r="H1676" t="s">
        <v>178</v>
      </c>
      <c r="I1676" t="s">
        <v>167</v>
      </c>
      <c r="J1676" t="s">
        <v>179</v>
      </c>
      <c r="K1676" t="s">
        <v>160</v>
      </c>
      <c r="L1676">
        <v>1</v>
      </c>
      <c r="M1676" t="s">
        <v>174</v>
      </c>
      <c r="N1676" t="s">
        <v>162</v>
      </c>
      <c r="O1676" t="s">
        <v>214</v>
      </c>
      <c r="P1676" t="s">
        <v>215</v>
      </c>
      <c r="Q1676">
        <v>2025</v>
      </c>
      <c r="R1676">
        <v>4</v>
      </c>
      <c r="S1676" t="b">
        <v>0</v>
      </c>
      <c r="T1676">
        <v>106485</v>
      </c>
    </row>
    <row r="1677" spans="1:20" x14ac:dyDescent="0.2">
      <c r="A1677">
        <v>24</v>
      </c>
      <c r="B1677" t="s">
        <v>151</v>
      </c>
      <c r="C1677" t="s">
        <v>152</v>
      </c>
      <c r="D1677" t="s">
        <v>153</v>
      </c>
      <c r="E1677" t="s">
        <v>154</v>
      </c>
      <c r="F1677" t="s">
        <v>155</v>
      </c>
      <c r="G1677" t="s">
        <v>156</v>
      </c>
      <c r="H1677" t="s">
        <v>178</v>
      </c>
      <c r="I1677" t="s">
        <v>168</v>
      </c>
      <c r="J1677" t="s">
        <v>179</v>
      </c>
      <c r="K1677" t="s">
        <v>160</v>
      </c>
      <c r="L1677">
        <v>1</v>
      </c>
      <c r="M1677" t="s">
        <v>174</v>
      </c>
      <c r="N1677" t="s">
        <v>162</v>
      </c>
      <c r="O1677" t="s">
        <v>214</v>
      </c>
      <c r="P1677" t="s">
        <v>215</v>
      </c>
      <c r="Q1677">
        <v>2025</v>
      </c>
      <c r="R1677">
        <v>4</v>
      </c>
      <c r="S1677" t="b">
        <v>0</v>
      </c>
      <c r="T1677">
        <v>29169</v>
      </c>
    </row>
    <row r="1678" spans="1:20" x14ac:dyDescent="0.2">
      <c r="A1678">
        <v>25</v>
      </c>
      <c r="B1678" t="s">
        <v>151</v>
      </c>
      <c r="C1678" t="s">
        <v>152</v>
      </c>
      <c r="D1678" t="s">
        <v>153</v>
      </c>
      <c r="E1678" t="s">
        <v>154</v>
      </c>
      <c r="F1678" t="s">
        <v>155</v>
      </c>
      <c r="G1678" t="s">
        <v>156</v>
      </c>
      <c r="H1678" t="s">
        <v>180</v>
      </c>
      <c r="I1678" t="s">
        <v>169</v>
      </c>
      <c r="J1678" t="s">
        <v>179</v>
      </c>
      <c r="K1678" t="s">
        <v>160</v>
      </c>
      <c r="L1678">
        <v>1</v>
      </c>
      <c r="M1678" t="s">
        <v>174</v>
      </c>
      <c r="N1678" t="s">
        <v>162</v>
      </c>
      <c r="O1678" t="s">
        <v>214</v>
      </c>
      <c r="P1678" t="s">
        <v>215</v>
      </c>
      <c r="Q1678">
        <v>2025</v>
      </c>
      <c r="R1678">
        <v>4</v>
      </c>
      <c r="S1678" t="b">
        <v>0</v>
      </c>
      <c r="T1678">
        <v>465506</v>
      </c>
    </row>
    <row r="1679" spans="1:20" x14ac:dyDescent="0.2">
      <c r="A1679">
        <v>27</v>
      </c>
      <c r="B1679" t="s">
        <v>151</v>
      </c>
      <c r="C1679" t="s">
        <v>152</v>
      </c>
      <c r="D1679" t="s">
        <v>153</v>
      </c>
      <c r="E1679" t="s">
        <v>154</v>
      </c>
      <c r="F1679" t="s">
        <v>155</v>
      </c>
      <c r="G1679" t="s">
        <v>156</v>
      </c>
      <c r="H1679" t="s">
        <v>181</v>
      </c>
      <c r="I1679" t="s">
        <v>158</v>
      </c>
      <c r="J1679" t="s">
        <v>182</v>
      </c>
      <c r="K1679" t="s">
        <v>160</v>
      </c>
      <c r="L1679">
        <v>1</v>
      </c>
      <c r="M1679" t="s">
        <v>174</v>
      </c>
      <c r="N1679" t="s">
        <v>162</v>
      </c>
      <c r="O1679" t="s">
        <v>214</v>
      </c>
      <c r="P1679" t="s">
        <v>215</v>
      </c>
      <c r="Q1679">
        <v>2025</v>
      </c>
      <c r="R1679">
        <v>4</v>
      </c>
      <c r="S1679" t="b">
        <v>0</v>
      </c>
      <c r="T1679">
        <v>0</v>
      </c>
    </row>
    <row r="1680" spans="1:20" x14ac:dyDescent="0.2">
      <c r="A1680">
        <v>28</v>
      </c>
      <c r="B1680" t="s">
        <v>151</v>
      </c>
      <c r="C1680" t="s">
        <v>152</v>
      </c>
      <c r="D1680" t="s">
        <v>153</v>
      </c>
      <c r="E1680" t="s">
        <v>154</v>
      </c>
      <c r="F1680" t="s">
        <v>155</v>
      </c>
      <c r="G1680" t="s">
        <v>156</v>
      </c>
      <c r="H1680" t="s">
        <v>181</v>
      </c>
      <c r="I1680" t="s">
        <v>165</v>
      </c>
      <c r="J1680" t="s">
        <v>182</v>
      </c>
      <c r="K1680" t="s">
        <v>160</v>
      </c>
      <c r="L1680">
        <v>1</v>
      </c>
      <c r="M1680" t="s">
        <v>174</v>
      </c>
      <c r="N1680" t="s">
        <v>162</v>
      </c>
      <c r="O1680" t="s">
        <v>214</v>
      </c>
      <c r="P1680" t="s">
        <v>215</v>
      </c>
      <c r="Q1680">
        <v>2025</v>
      </c>
      <c r="R1680">
        <v>4</v>
      </c>
      <c r="S1680" t="b">
        <v>0</v>
      </c>
      <c r="T1680">
        <v>27224</v>
      </c>
    </row>
    <row r="1681" spans="1:20" x14ac:dyDescent="0.2">
      <c r="A1681">
        <v>29</v>
      </c>
      <c r="B1681" t="s">
        <v>151</v>
      </c>
      <c r="C1681" t="s">
        <v>152</v>
      </c>
      <c r="D1681" t="s">
        <v>153</v>
      </c>
      <c r="E1681" t="s">
        <v>154</v>
      </c>
      <c r="F1681" t="s">
        <v>155</v>
      </c>
      <c r="G1681" t="s">
        <v>156</v>
      </c>
      <c r="H1681" t="s">
        <v>181</v>
      </c>
      <c r="I1681" t="s">
        <v>166</v>
      </c>
      <c r="J1681" t="s">
        <v>182</v>
      </c>
      <c r="K1681" t="s">
        <v>160</v>
      </c>
      <c r="L1681">
        <v>1</v>
      </c>
      <c r="M1681" t="s">
        <v>174</v>
      </c>
      <c r="N1681" t="s">
        <v>162</v>
      </c>
      <c r="O1681" t="s">
        <v>214</v>
      </c>
      <c r="P1681" t="s">
        <v>215</v>
      </c>
      <c r="Q1681">
        <v>2025</v>
      </c>
      <c r="R1681">
        <v>4</v>
      </c>
      <c r="S1681" t="b">
        <v>0</v>
      </c>
      <c r="T1681">
        <v>471593</v>
      </c>
    </row>
    <row r="1682" spans="1:20" x14ac:dyDescent="0.2">
      <c r="A1682">
        <v>30</v>
      </c>
      <c r="B1682" t="s">
        <v>151</v>
      </c>
      <c r="C1682" t="s">
        <v>152</v>
      </c>
      <c r="D1682" t="s">
        <v>153</v>
      </c>
      <c r="E1682" t="s">
        <v>154</v>
      </c>
      <c r="F1682" t="s">
        <v>155</v>
      </c>
      <c r="G1682" t="s">
        <v>156</v>
      </c>
      <c r="H1682" t="s">
        <v>181</v>
      </c>
      <c r="I1682" t="s">
        <v>167</v>
      </c>
      <c r="J1682" t="s">
        <v>182</v>
      </c>
      <c r="K1682" t="s">
        <v>160</v>
      </c>
      <c r="L1682">
        <v>1</v>
      </c>
      <c r="M1682" t="s">
        <v>174</v>
      </c>
      <c r="N1682" t="s">
        <v>162</v>
      </c>
      <c r="O1682" t="s">
        <v>214</v>
      </c>
      <c r="P1682" t="s">
        <v>215</v>
      </c>
      <c r="Q1682">
        <v>2025</v>
      </c>
      <c r="R1682">
        <v>4</v>
      </c>
      <c r="S1682" t="b">
        <v>0</v>
      </c>
      <c r="T1682">
        <v>247867</v>
      </c>
    </row>
    <row r="1683" spans="1:20" x14ac:dyDescent="0.2">
      <c r="A1683">
        <v>31</v>
      </c>
      <c r="B1683" t="s">
        <v>151</v>
      </c>
      <c r="C1683" t="s">
        <v>152</v>
      </c>
      <c r="D1683" t="s">
        <v>153</v>
      </c>
      <c r="E1683" t="s">
        <v>154</v>
      </c>
      <c r="F1683" t="s">
        <v>155</v>
      </c>
      <c r="G1683" t="s">
        <v>156</v>
      </c>
      <c r="H1683" t="s">
        <v>181</v>
      </c>
      <c r="I1683" t="s">
        <v>168</v>
      </c>
      <c r="J1683" t="s">
        <v>182</v>
      </c>
      <c r="K1683" t="s">
        <v>160</v>
      </c>
      <c r="L1683">
        <v>1</v>
      </c>
      <c r="M1683" t="s">
        <v>174</v>
      </c>
      <c r="N1683" t="s">
        <v>162</v>
      </c>
      <c r="O1683" t="s">
        <v>214</v>
      </c>
      <c r="P1683" t="s">
        <v>215</v>
      </c>
      <c r="Q1683">
        <v>2025</v>
      </c>
      <c r="R1683">
        <v>4</v>
      </c>
      <c r="S1683" t="b">
        <v>0</v>
      </c>
      <c r="T1683">
        <v>79464</v>
      </c>
    </row>
    <row r="1684" spans="1:20" x14ac:dyDescent="0.2">
      <c r="A1684">
        <v>32</v>
      </c>
      <c r="B1684" t="s">
        <v>151</v>
      </c>
      <c r="C1684" t="s">
        <v>152</v>
      </c>
      <c r="D1684" t="s">
        <v>153</v>
      </c>
      <c r="E1684" t="s">
        <v>154</v>
      </c>
      <c r="F1684" t="s">
        <v>155</v>
      </c>
      <c r="G1684" t="s">
        <v>156</v>
      </c>
      <c r="H1684" t="s">
        <v>183</v>
      </c>
      <c r="I1684" t="s">
        <v>169</v>
      </c>
      <c r="J1684" t="s">
        <v>182</v>
      </c>
      <c r="K1684" t="s">
        <v>160</v>
      </c>
      <c r="L1684">
        <v>1</v>
      </c>
      <c r="M1684" t="s">
        <v>174</v>
      </c>
      <c r="N1684" t="s">
        <v>162</v>
      </c>
      <c r="O1684" t="s">
        <v>214</v>
      </c>
      <c r="P1684" t="s">
        <v>215</v>
      </c>
      <c r="Q1684">
        <v>2025</v>
      </c>
      <c r="R1684">
        <v>4</v>
      </c>
      <c r="S1684" t="b">
        <v>0</v>
      </c>
      <c r="T1684">
        <v>930281</v>
      </c>
    </row>
    <row r="1685" spans="1:20" x14ac:dyDescent="0.2">
      <c r="A1685">
        <v>33</v>
      </c>
      <c r="B1685" t="s">
        <v>151</v>
      </c>
      <c r="C1685" t="s">
        <v>152</v>
      </c>
      <c r="D1685" t="s">
        <v>153</v>
      </c>
      <c r="E1685" t="s">
        <v>154</v>
      </c>
      <c r="F1685" t="s">
        <v>155</v>
      </c>
      <c r="G1685" t="s">
        <v>156</v>
      </c>
      <c r="H1685" t="s">
        <v>184</v>
      </c>
      <c r="I1685" t="s">
        <v>158</v>
      </c>
      <c r="J1685" t="s">
        <v>185</v>
      </c>
      <c r="K1685" t="s">
        <v>160</v>
      </c>
      <c r="L1685">
        <v>1</v>
      </c>
      <c r="M1685" t="s">
        <v>174</v>
      </c>
      <c r="N1685" t="s">
        <v>162</v>
      </c>
      <c r="O1685" t="s">
        <v>214</v>
      </c>
      <c r="P1685" t="s">
        <v>215</v>
      </c>
      <c r="Q1685">
        <v>2025</v>
      </c>
      <c r="R1685">
        <v>4</v>
      </c>
      <c r="S1685" t="b">
        <v>0</v>
      </c>
      <c r="T1685">
        <v>951624</v>
      </c>
    </row>
    <row r="1686" spans="1:20" x14ac:dyDescent="0.2">
      <c r="A1686">
        <v>34</v>
      </c>
      <c r="B1686" t="s">
        <v>151</v>
      </c>
      <c r="C1686" t="s">
        <v>152</v>
      </c>
      <c r="D1686" t="s">
        <v>153</v>
      </c>
      <c r="E1686" t="s">
        <v>154</v>
      </c>
      <c r="F1686" t="s">
        <v>155</v>
      </c>
      <c r="G1686" t="s">
        <v>156</v>
      </c>
      <c r="H1686" t="s">
        <v>184</v>
      </c>
      <c r="I1686" t="s">
        <v>165</v>
      </c>
      <c r="J1686" t="s">
        <v>185</v>
      </c>
      <c r="K1686" t="s">
        <v>160</v>
      </c>
      <c r="L1686">
        <v>1</v>
      </c>
      <c r="M1686" t="s">
        <v>174</v>
      </c>
      <c r="N1686" t="s">
        <v>162</v>
      </c>
      <c r="O1686" t="s">
        <v>214</v>
      </c>
      <c r="P1686" t="s">
        <v>215</v>
      </c>
      <c r="Q1686">
        <v>2025</v>
      </c>
      <c r="R1686">
        <v>4</v>
      </c>
      <c r="S1686" t="b">
        <v>0</v>
      </c>
      <c r="T1686">
        <v>861494</v>
      </c>
    </row>
    <row r="1687" spans="1:20" x14ac:dyDescent="0.2">
      <c r="A1687">
        <v>35</v>
      </c>
      <c r="B1687" t="s">
        <v>151</v>
      </c>
      <c r="C1687" t="s">
        <v>152</v>
      </c>
      <c r="D1687" t="s">
        <v>153</v>
      </c>
      <c r="E1687" t="s">
        <v>154</v>
      </c>
      <c r="F1687" t="s">
        <v>155</v>
      </c>
      <c r="G1687" t="s">
        <v>156</v>
      </c>
      <c r="H1687" t="s">
        <v>184</v>
      </c>
      <c r="I1687" t="s">
        <v>166</v>
      </c>
      <c r="J1687" t="s">
        <v>185</v>
      </c>
      <c r="K1687" t="s">
        <v>160</v>
      </c>
      <c r="L1687">
        <v>1</v>
      </c>
      <c r="M1687" t="s">
        <v>174</v>
      </c>
      <c r="N1687" t="s">
        <v>162</v>
      </c>
      <c r="O1687" t="s">
        <v>214</v>
      </c>
      <c r="P1687" t="s">
        <v>215</v>
      </c>
      <c r="Q1687">
        <v>2025</v>
      </c>
      <c r="R1687">
        <v>4</v>
      </c>
      <c r="S1687" t="b">
        <v>0</v>
      </c>
      <c r="T1687">
        <v>2629444</v>
      </c>
    </row>
    <row r="1688" spans="1:20" x14ac:dyDescent="0.2">
      <c r="A1688">
        <v>36</v>
      </c>
      <c r="B1688" t="s">
        <v>151</v>
      </c>
      <c r="C1688" t="s">
        <v>152</v>
      </c>
      <c r="D1688" t="s">
        <v>153</v>
      </c>
      <c r="E1688" t="s">
        <v>154</v>
      </c>
      <c r="F1688" t="s">
        <v>155</v>
      </c>
      <c r="G1688" t="s">
        <v>156</v>
      </c>
      <c r="H1688" t="s">
        <v>184</v>
      </c>
      <c r="I1688" t="s">
        <v>167</v>
      </c>
      <c r="J1688" t="s">
        <v>185</v>
      </c>
      <c r="K1688" t="s">
        <v>160</v>
      </c>
      <c r="L1688">
        <v>1</v>
      </c>
      <c r="M1688" t="s">
        <v>174</v>
      </c>
      <c r="N1688" t="s">
        <v>162</v>
      </c>
      <c r="O1688" t="s">
        <v>214</v>
      </c>
      <c r="P1688" t="s">
        <v>215</v>
      </c>
      <c r="Q1688">
        <v>2025</v>
      </c>
      <c r="R1688">
        <v>4</v>
      </c>
      <c r="S1688" t="b">
        <v>0</v>
      </c>
      <c r="T1688">
        <v>1600050</v>
      </c>
    </row>
    <row r="1689" spans="1:20" x14ac:dyDescent="0.2">
      <c r="A1689">
        <v>37</v>
      </c>
      <c r="B1689" t="s">
        <v>151</v>
      </c>
      <c r="C1689" t="s">
        <v>152</v>
      </c>
      <c r="D1689" t="s">
        <v>153</v>
      </c>
      <c r="E1689" t="s">
        <v>154</v>
      </c>
      <c r="F1689" t="s">
        <v>155</v>
      </c>
      <c r="G1689" t="s">
        <v>156</v>
      </c>
      <c r="H1689" t="s">
        <v>184</v>
      </c>
      <c r="I1689" t="s">
        <v>168</v>
      </c>
      <c r="J1689" t="s">
        <v>185</v>
      </c>
      <c r="K1689" t="s">
        <v>160</v>
      </c>
      <c r="L1689">
        <v>1</v>
      </c>
      <c r="M1689" t="s">
        <v>174</v>
      </c>
      <c r="N1689" t="s">
        <v>162</v>
      </c>
      <c r="O1689" t="s">
        <v>214</v>
      </c>
      <c r="P1689" t="s">
        <v>215</v>
      </c>
      <c r="Q1689">
        <v>2025</v>
      </c>
      <c r="R1689">
        <v>4</v>
      </c>
      <c r="S1689" t="b">
        <v>0</v>
      </c>
      <c r="T1689">
        <v>449879</v>
      </c>
    </row>
    <row r="1690" spans="1:20" x14ac:dyDescent="0.2">
      <c r="A1690">
        <v>38</v>
      </c>
      <c r="B1690" t="s">
        <v>151</v>
      </c>
      <c r="C1690" t="s">
        <v>152</v>
      </c>
      <c r="D1690" t="s">
        <v>153</v>
      </c>
      <c r="E1690" t="s">
        <v>154</v>
      </c>
      <c r="F1690" t="s">
        <v>155</v>
      </c>
      <c r="G1690" t="s">
        <v>156</v>
      </c>
      <c r="H1690" t="s">
        <v>186</v>
      </c>
      <c r="I1690" t="s">
        <v>169</v>
      </c>
      <c r="J1690" t="s">
        <v>185</v>
      </c>
      <c r="K1690" t="s">
        <v>160</v>
      </c>
      <c r="L1690">
        <v>1</v>
      </c>
      <c r="M1690" t="s">
        <v>174</v>
      </c>
      <c r="N1690" t="s">
        <v>162</v>
      </c>
      <c r="O1690" t="s">
        <v>214</v>
      </c>
      <c r="P1690" t="s">
        <v>215</v>
      </c>
      <c r="Q1690">
        <v>2025</v>
      </c>
      <c r="R1690">
        <v>4</v>
      </c>
      <c r="S1690" t="b">
        <v>0</v>
      </c>
      <c r="T1690">
        <v>4934270</v>
      </c>
    </row>
    <row r="1691" spans="1:20" x14ac:dyDescent="0.2">
      <c r="A1691">
        <v>39</v>
      </c>
      <c r="B1691" t="s">
        <v>151</v>
      </c>
      <c r="C1691" t="s">
        <v>152</v>
      </c>
      <c r="D1691" t="s">
        <v>153</v>
      </c>
      <c r="E1691" t="s">
        <v>154</v>
      </c>
      <c r="F1691" t="s">
        <v>155</v>
      </c>
      <c r="G1691" t="s">
        <v>156</v>
      </c>
      <c r="H1691" t="s">
        <v>187</v>
      </c>
      <c r="I1691" t="s">
        <v>158</v>
      </c>
      <c r="J1691" t="s">
        <v>188</v>
      </c>
      <c r="K1691" t="s">
        <v>160</v>
      </c>
      <c r="L1691">
        <v>1</v>
      </c>
      <c r="M1691" t="s">
        <v>189</v>
      </c>
      <c r="N1691" t="s">
        <v>162</v>
      </c>
      <c r="O1691" t="s">
        <v>214</v>
      </c>
      <c r="P1691" t="s">
        <v>215</v>
      </c>
      <c r="Q1691">
        <v>2025</v>
      </c>
      <c r="R1691">
        <v>4</v>
      </c>
      <c r="S1691" t="b">
        <v>0</v>
      </c>
      <c r="T1691">
        <v>62148018</v>
      </c>
    </row>
    <row r="1692" spans="1:20" x14ac:dyDescent="0.2">
      <c r="A1692">
        <v>40</v>
      </c>
      <c r="B1692" t="s">
        <v>151</v>
      </c>
      <c r="C1692" t="s">
        <v>152</v>
      </c>
      <c r="D1692" t="s">
        <v>153</v>
      </c>
      <c r="E1692" t="s">
        <v>154</v>
      </c>
      <c r="F1692" t="s">
        <v>155</v>
      </c>
      <c r="G1692" t="s">
        <v>156</v>
      </c>
      <c r="H1692" t="s">
        <v>187</v>
      </c>
      <c r="I1692" t="s">
        <v>165</v>
      </c>
      <c r="J1692" t="s">
        <v>188</v>
      </c>
      <c r="K1692" t="s">
        <v>160</v>
      </c>
      <c r="L1692">
        <v>1</v>
      </c>
      <c r="M1692" t="s">
        <v>189</v>
      </c>
      <c r="N1692" t="s">
        <v>162</v>
      </c>
      <c r="O1692" t="s">
        <v>214</v>
      </c>
      <c r="P1692" t="s">
        <v>215</v>
      </c>
      <c r="Q1692">
        <v>2025</v>
      </c>
      <c r="R1692">
        <v>4</v>
      </c>
      <c r="S1692" t="b">
        <v>0</v>
      </c>
      <c r="T1692">
        <v>43750726</v>
      </c>
    </row>
    <row r="1693" spans="1:20" x14ac:dyDescent="0.2">
      <c r="A1693">
        <v>41</v>
      </c>
      <c r="B1693" t="s">
        <v>151</v>
      </c>
      <c r="C1693" t="s">
        <v>152</v>
      </c>
      <c r="D1693" t="s">
        <v>153</v>
      </c>
      <c r="E1693" t="s">
        <v>154</v>
      </c>
      <c r="F1693" t="s">
        <v>155</v>
      </c>
      <c r="G1693" t="s">
        <v>156</v>
      </c>
      <c r="H1693" t="s">
        <v>187</v>
      </c>
      <c r="I1693" t="s">
        <v>166</v>
      </c>
      <c r="J1693" t="s">
        <v>188</v>
      </c>
      <c r="K1693" t="s">
        <v>160</v>
      </c>
      <c r="L1693">
        <v>1</v>
      </c>
      <c r="M1693" t="s">
        <v>189</v>
      </c>
      <c r="N1693" t="s">
        <v>162</v>
      </c>
      <c r="O1693" t="s">
        <v>214</v>
      </c>
      <c r="P1693" t="s">
        <v>215</v>
      </c>
      <c r="Q1693">
        <v>2025</v>
      </c>
      <c r="R1693">
        <v>4</v>
      </c>
      <c r="S1693" t="b">
        <v>0</v>
      </c>
      <c r="T1693">
        <v>81414286</v>
      </c>
    </row>
    <row r="1694" spans="1:20" x14ac:dyDescent="0.2">
      <c r="A1694">
        <v>42</v>
      </c>
      <c r="B1694" t="s">
        <v>151</v>
      </c>
      <c r="C1694" t="s">
        <v>152</v>
      </c>
      <c r="D1694" t="s">
        <v>153</v>
      </c>
      <c r="E1694" t="s">
        <v>154</v>
      </c>
      <c r="F1694" t="s">
        <v>155</v>
      </c>
      <c r="G1694" t="s">
        <v>156</v>
      </c>
      <c r="H1694" t="s">
        <v>187</v>
      </c>
      <c r="I1694" t="s">
        <v>167</v>
      </c>
      <c r="J1694" t="s">
        <v>188</v>
      </c>
      <c r="K1694" t="s">
        <v>160</v>
      </c>
      <c r="L1694">
        <v>1</v>
      </c>
      <c r="M1694" t="s">
        <v>189</v>
      </c>
      <c r="N1694" t="s">
        <v>162</v>
      </c>
      <c r="O1694" t="s">
        <v>214</v>
      </c>
      <c r="P1694" t="s">
        <v>215</v>
      </c>
      <c r="Q1694">
        <v>2025</v>
      </c>
      <c r="R1694">
        <v>4</v>
      </c>
      <c r="S1694" t="b">
        <v>0</v>
      </c>
      <c r="T1694">
        <v>51576108</v>
      </c>
    </row>
    <row r="1695" spans="1:20" x14ac:dyDescent="0.2">
      <c r="A1695">
        <v>43</v>
      </c>
      <c r="B1695" t="s">
        <v>151</v>
      </c>
      <c r="C1695" t="s">
        <v>152</v>
      </c>
      <c r="D1695" t="s">
        <v>153</v>
      </c>
      <c r="E1695" t="s">
        <v>154</v>
      </c>
      <c r="F1695" t="s">
        <v>155</v>
      </c>
      <c r="G1695" t="s">
        <v>156</v>
      </c>
      <c r="H1695" t="s">
        <v>187</v>
      </c>
      <c r="I1695" t="s">
        <v>168</v>
      </c>
      <c r="J1695" t="s">
        <v>188</v>
      </c>
      <c r="K1695" t="s">
        <v>160</v>
      </c>
      <c r="L1695">
        <v>1</v>
      </c>
      <c r="M1695" t="s">
        <v>189</v>
      </c>
      <c r="N1695" t="s">
        <v>162</v>
      </c>
      <c r="O1695" t="s">
        <v>214</v>
      </c>
      <c r="P1695" t="s">
        <v>215</v>
      </c>
      <c r="Q1695">
        <v>2025</v>
      </c>
      <c r="R1695">
        <v>4</v>
      </c>
      <c r="S1695" t="b">
        <v>0</v>
      </c>
      <c r="T1695">
        <v>17970237</v>
      </c>
    </row>
    <row r="1696" spans="1:20" x14ac:dyDescent="0.2">
      <c r="A1696">
        <v>44</v>
      </c>
      <c r="B1696" t="s">
        <v>151</v>
      </c>
      <c r="C1696" t="s">
        <v>152</v>
      </c>
      <c r="D1696" t="s">
        <v>153</v>
      </c>
      <c r="E1696" t="s">
        <v>154</v>
      </c>
      <c r="F1696" t="s">
        <v>155</v>
      </c>
      <c r="G1696" t="s">
        <v>156</v>
      </c>
      <c r="H1696" t="s">
        <v>190</v>
      </c>
      <c r="I1696" t="s">
        <v>169</v>
      </c>
      <c r="J1696" t="s">
        <v>188</v>
      </c>
      <c r="K1696" t="s">
        <v>160</v>
      </c>
      <c r="L1696">
        <v>1</v>
      </c>
      <c r="M1696" t="s">
        <v>189</v>
      </c>
      <c r="N1696" t="s">
        <v>162</v>
      </c>
      <c r="O1696" t="s">
        <v>214</v>
      </c>
      <c r="P1696" t="s">
        <v>215</v>
      </c>
      <c r="Q1696">
        <v>2025</v>
      </c>
      <c r="R1696">
        <v>4</v>
      </c>
      <c r="S1696" t="b">
        <v>0</v>
      </c>
      <c r="T1696">
        <v>136317496</v>
      </c>
    </row>
    <row r="1697" spans="1:20" x14ac:dyDescent="0.2">
      <c r="A1697">
        <v>45</v>
      </c>
      <c r="B1697" t="s">
        <v>151</v>
      </c>
      <c r="C1697" t="s">
        <v>152</v>
      </c>
      <c r="D1697" t="s">
        <v>153</v>
      </c>
      <c r="E1697" t="s">
        <v>154</v>
      </c>
      <c r="F1697" t="s">
        <v>155</v>
      </c>
      <c r="G1697" t="s">
        <v>156</v>
      </c>
      <c r="H1697" t="s">
        <v>191</v>
      </c>
      <c r="I1697" t="s">
        <v>158</v>
      </c>
      <c r="J1697" t="s">
        <v>192</v>
      </c>
      <c r="K1697" t="s">
        <v>160</v>
      </c>
      <c r="L1697">
        <v>1</v>
      </c>
      <c r="M1697" t="s">
        <v>189</v>
      </c>
      <c r="N1697" t="s">
        <v>162</v>
      </c>
      <c r="O1697" t="s">
        <v>214</v>
      </c>
      <c r="P1697" t="s">
        <v>215</v>
      </c>
      <c r="Q1697">
        <v>2025</v>
      </c>
      <c r="R1697">
        <v>4</v>
      </c>
      <c r="S1697" t="b">
        <v>0</v>
      </c>
      <c r="T1697">
        <v>0</v>
      </c>
    </row>
    <row r="1698" spans="1:20" x14ac:dyDescent="0.2">
      <c r="A1698">
        <v>46</v>
      </c>
      <c r="B1698" t="s">
        <v>151</v>
      </c>
      <c r="C1698" t="s">
        <v>152</v>
      </c>
      <c r="D1698" t="s">
        <v>153</v>
      </c>
      <c r="E1698" t="s">
        <v>154</v>
      </c>
      <c r="F1698" t="s">
        <v>155</v>
      </c>
      <c r="G1698" t="s">
        <v>156</v>
      </c>
      <c r="H1698" t="s">
        <v>191</v>
      </c>
      <c r="I1698" t="s">
        <v>165</v>
      </c>
      <c r="J1698" t="s">
        <v>192</v>
      </c>
      <c r="K1698" t="s">
        <v>160</v>
      </c>
      <c r="L1698">
        <v>1</v>
      </c>
      <c r="M1698" t="s">
        <v>189</v>
      </c>
      <c r="N1698" t="s">
        <v>162</v>
      </c>
      <c r="O1698" t="s">
        <v>214</v>
      </c>
      <c r="P1698" t="s">
        <v>215</v>
      </c>
      <c r="Q1698">
        <v>2025</v>
      </c>
      <c r="R1698">
        <v>4</v>
      </c>
      <c r="S1698" t="b">
        <v>0</v>
      </c>
      <c r="T1698">
        <v>458019</v>
      </c>
    </row>
    <row r="1699" spans="1:20" x14ac:dyDescent="0.2">
      <c r="A1699">
        <v>47</v>
      </c>
      <c r="B1699" t="s">
        <v>151</v>
      </c>
      <c r="C1699" t="s">
        <v>152</v>
      </c>
      <c r="D1699" t="s">
        <v>153</v>
      </c>
      <c r="E1699" t="s">
        <v>154</v>
      </c>
      <c r="F1699" t="s">
        <v>155</v>
      </c>
      <c r="G1699" t="s">
        <v>156</v>
      </c>
      <c r="H1699" t="s">
        <v>191</v>
      </c>
      <c r="I1699" t="s">
        <v>166</v>
      </c>
      <c r="J1699" t="s">
        <v>192</v>
      </c>
      <c r="K1699" t="s">
        <v>160</v>
      </c>
      <c r="L1699">
        <v>1</v>
      </c>
      <c r="M1699" t="s">
        <v>189</v>
      </c>
      <c r="N1699" t="s">
        <v>162</v>
      </c>
      <c r="O1699" t="s">
        <v>214</v>
      </c>
      <c r="P1699" t="s">
        <v>215</v>
      </c>
      <c r="Q1699">
        <v>2025</v>
      </c>
      <c r="R1699">
        <v>4</v>
      </c>
      <c r="S1699" t="b">
        <v>0</v>
      </c>
      <c r="T1699">
        <v>12894953</v>
      </c>
    </row>
    <row r="1700" spans="1:20" x14ac:dyDescent="0.2">
      <c r="A1700">
        <v>48</v>
      </c>
      <c r="B1700" t="s">
        <v>151</v>
      </c>
      <c r="C1700" t="s">
        <v>152</v>
      </c>
      <c r="D1700" t="s">
        <v>153</v>
      </c>
      <c r="E1700" t="s">
        <v>154</v>
      </c>
      <c r="F1700" t="s">
        <v>155</v>
      </c>
      <c r="G1700" t="s">
        <v>156</v>
      </c>
      <c r="H1700" t="s">
        <v>191</v>
      </c>
      <c r="I1700" t="s">
        <v>167</v>
      </c>
      <c r="J1700" t="s">
        <v>192</v>
      </c>
      <c r="K1700" t="s">
        <v>160</v>
      </c>
      <c r="L1700">
        <v>1</v>
      </c>
      <c r="M1700" t="s">
        <v>189</v>
      </c>
      <c r="N1700" t="s">
        <v>162</v>
      </c>
      <c r="O1700" t="s">
        <v>214</v>
      </c>
      <c r="P1700" t="s">
        <v>215</v>
      </c>
      <c r="Q1700">
        <v>2025</v>
      </c>
      <c r="R1700">
        <v>4</v>
      </c>
      <c r="S1700" t="b">
        <v>0</v>
      </c>
      <c r="T1700">
        <v>6646625</v>
      </c>
    </row>
    <row r="1701" spans="1:20" x14ac:dyDescent="0.2">
      <c r="A1701">
        <v>49</v>
      </c>
      <c r="B1701" t="s">
        <v>151</v>
      </c>
      <c r="C1701" t="s">
        <v>152</v>
      </c>
      <c r="D1701" t="s">
        <v>153</v>
      </c>
      <c r="E1701" t="s">
        <v>154</v>
      </c>
      <c r="F1701" t="s">
        <v>155</v>
      </c>
      <c r="G1701" t="s">
        <v>156</v>
      </c>
      <c r="H1701" t="s">
        <v>191</v>
      </c>
      <c r="I1701" t="s">
        <v>168</v>
      </c>
      <c r="J1701" t="s">
        <v>192</v>
      </c>
      <c r="K1701" t="s">
        <v>160</v>
      </c>
      <c r="L1701">
        <v>1</v>
      </c>
      <c r="M1701" t="s">
        <v>189</v>
      </c>
      <c r="N1701" t="s">
        <v>162</v>
      </c>
      <c r="O1701" t="s">
        <v>214</v>
      </c>
      <c r="P1701" t="s">
        <v>215</v>
      </c>
      <c r="Q1701">
        <v>2025</v>
      </c>
      <c r="R1701">
        <v>4</v>
      </c>
      <c r="S1701" t="b">
        <v>0</v>
      </c>
      <c r="T1701">
        <v>2042709</v>
      </c>
    </row>
    <row r="1702" spans="1:20" x14ac:dyDescent="0.2">
      <c r="A1702">
        <v>50</v>
      </c>
      <c r="B1702" t="s">
        <v>151</v>
      </c>
      <c r="C1702" t="s">
        <v>152</v>
      </c>
      <c r="D1702" t="s">
        <v>153</v>
      </c>
      <c r="E1702" t="s">
        <v>154</v>
      </c>
      <c r="F1702" t="s">
        <v>155</v>
      </c>
      <c r="G1702" t="s">
        <v>156</v>
      </c>
      <c r="H1702" t="s">
        <v>193</v>
      </c>
      <c r="I1702" t="s">
        <v>169</v>
      </c>
      <c r="J1702" t="s">
        <v>192</v>
      </c>
      <c r="K1702" t="s">
        <v>160</v>
      </c>
      <c r="L1702">
        <v>1</v>
      </c>
      <c r="M1702" t="s">
        <v>189</v>
      </c>
      <c r="N1702" t="s">
        <v>162</v>
      </c>
      <c r="O1702" t="s">
        <v>214</v>
      </c>
      <c r="P1702" t="s">
        <v>215</v>
      </c>
      <c r="Q1702">
        <v>2025</v>
      </c>
      <c r="R1702">
        <v>4</v>
      </c>
      <c r="S1702" t="b">
        <v>0</v>
      </c>
      <c r="T1702">
        <v>27642886</v>
      </c>
    </row>
    <row r="1703" spans="1:20" x14ac:dyDescent="0.2">
      <c r="A1703">
        <v>51</v>
      </c>
      <c r="B1703" t="s">
        <v>151</v>
      </c>
      <c r="C1703" t="s">
        <v>152</v>
      </c>
      <c r="D1703" t="s">
        <v>153</v>
      </c>
      <c r="E1703" t="s">
        <v>154</v>
      </c>
      <c r="F1703" t="s">
        <v>155</v>
      </c>
      <c r="G1703" t="s">
        <v>156</v>
      </c>
      <c r="H1703" t="s">
        <v>194</v>
      </c>
      <c r="I1703" t="s">
        <v>158</v>
      </c>
      <c r="J1703" t="s">
        <v>195</v>
      </c>
      <c r="K1703" t="s">
        <v>160</v>
      </c>
      <c r="L1703">
        <v>1</v>
      </c>
      <c r="M1703" t="s">
        <v>189</v>
      </c>
      <c r="N1703" t="s">
        <v>162</v>
      </c>
      <c r="O1703" t="s">
        <v>214</v>
      </c>
      <c r="P1703" t="s">
        <v>215</v>
      </c>
      <c r="Q1703">
        <v>2025</v>
      </c>
      <c r="R1703">
        <v>4</v>
      </c>
      <c r="S1703" t="b">
        <v>0</v>
      </c>
      <c r="T1703">
        <v>0</v>
      </c>
    </row>
    <row r="1704" spans="1:20" x14ac:dyDescent="0.2">
      <c r="A1704">
        <v>52</v>
      </c>
      <c r="B1704" t="s">
        <v>151</v>
      </c>
      <c r="C1704" t="s">
        <v>152</v>
      </c>
      <c r="D1704" t="s">
        <v>153</v>
      </c>
      <c r="E1704" t="s">
        <v>154</v>
      </c>
      <c r="F1704" t="s">
        <v>155</v>
      </c>
      <c r="G1704" t="s">
        <v>156</v>
      </c>
      <c r="H1704" t="s">
        <v>194</v>
      </c>
      <c r="I1704" t="s">
        <v>165</v>
      </c>
      <c r="J1704" t="s">
        <v>195</v>
      </c>
      <c r="K1704" t="s">
        <v>160</v>
      </c>
      <c r="L1704">
        <v>1</v>
      </c>
      <c r="M1704" t="s">
        <v>189</v>
      </c>
      <c r="N1704" t="s">
        <v>162</v>
      </c>
      <c r="O1704" t="s">
        <v>214</v>
      </c>
      <c r="P1704" t="s">
        <v>215</v>
      </c>
      <c r="Q1704">
        <v>2025</v>
      </c>
      <c r="R1704">
        <v>4</v>
      </c>
      <c r="S1704" t="b">
        <v>0</v>
      </c>
      <c r="T1704">
        <v>1120498</v>
      </c>
    </row>
    <row r="1705" spans="1:20" x14ac:dyDescent="0.2">
      <c r="A1705">
        <v>53</v>
      </c>
      <c r="B1705" t="s">
        <v>151</v>
      </c>
      <c r="C1705" t="s">
        <v>152</v>
      </c>
      <c r="D1705" t="s">
        <v>153</v>
      </c>
      <c r="E1705" t="s">
        <v>154</v>
      </c>
      <c r="F1705" t="s">
        <v>155</v>
      </c>
      <c r="G1705" t="s">
        <v>156</v>
      </c>
      <c r="H1705" t="s">
        <v>194</v>
      </c>
      <c r="I1705" t="s">
        <v>166</v>
      </c>
      <c r="J1705" t="s">
        <v>195</v>
      </c>
      <c r="K1705" t="s">
        <v>160</v>
      </c>
      <c r="L1705">
        <v>1</v>
      </c>
      <c r="M1705" t="s">
        <v>189</v>
      </c>
      <c r="N1705" t="s">
        <v>162</v>
      </c>
      <c r="O1705" t="s">
        <v>214</v>
      </c>
      <c r="P1705" t="s">
        <v>215</v>
      </c>
      <c r="Q1705">
        <v>2025</v>
      </c>
      <c r="R1705">
        <v>4</v>
      </c>
      <c r="S1705" t="b">
        <v>0</v>
      </c>
      <c r="T1705">
        <v>22116721</v>
      </c>
    </row>
    <row r="1706" spans="1:20" x14ac:dyDescent="0.2">
      <c r="A1706">
        <v>54</v>
      </c>
      <c r="B1706" t="s">
        <v>151</v>
      </c>
      <c r="C1706" t="s">
        <v>152</v>
      </c>
      <c r="D1706" t="s">
        <v>153</v>
      </c>
      <c r="E1706" t="s">
        <v>154</v>
      </c>
      <c r="F1706" t="s">
        <v>155</v>
      </c>
      <c r="G1706" t="s">
        <v>156</v>
      </c>
      <c r="H1706" t="s">
        <v>194</v>
      </c>
      <c r="I1706" t="s">
        <v>167</v>
      </c>
      <c r="J1706" t="s">
        <v>195</v>
      </c>
      <c r="K1706" t="s">
        <v>160</v>
      </c>
      <c r="L1706">
        <v>1</v>
      </c>
      <c r="M1706" t="s">
        <v>189</v>
      </c>
      <c r="N1706" t="s">
        <v>162</v>
      </c>
      <c r="O1706" t="s">
        <v>214</v>
      </c>
      <c r="P1706" t="s">
        <v>215</v>
      </c>
      <c r="Q1706">
        <v>2025</v>
      </c>
      <c r="R1706">
        <v>4</v>
      </c>
      <c r="S1706" t="b">
        <v>0</v>
      </c>
      <c r="T1706">
        <v>10846115</v>
      </c>
    </row>
    <row r="1707" spans="1:20" x14ac:dyDescent="0.2">
      <c r="A1707">
        <v>55</v>
      </c>
      <c r="B1707" t="s">
        <v>151</v>
      </c>
      <c r="C1707" t="s">
        <v>152</v>
      </c>
      <c r="D1707" t="s">
        <v>153</v>
      </c>
      <c r="E1707" t="s">
        <v>154</v>
      </c>
      <c r="F1707" t="s">
        <v>155</v>
      </c>
      <c r="G1707" t="s">
        <v>156</v>
      </c>
      <c r="H1707" t="s">
        <v>194</v>
      </c>
      <c r="I1707" t="s">
        <v>168</v>
      </c>
      <c r="J1707" t="s">
        <v>195</v>
      </c>
      <c r="K1707" t="s">
        <v>160</v>
      </c>
      <c r="L1707">
        <v>1</v>
      </c>
      <c r="M1707" t="s">
        <v>189</v>
      </c>
      <c r="N1707" t="s">
        <v>162</v>
      </c>
      <c r="O1707" t="s">
        <v>214</v>
      </c>
      <c r="P1707" t="s">
        <v>215</v>
      </c>
      <c r="Q1707">
        <v>2025</v>
      </c>
      <c r="R1707">
        <v>4</v>
      </c>
      <c r="S1707" t="b">
        <v>0</v>
      </c>
      <c r="T1707">
        <v>3892236</v>
      </c>
    </row>
    <row r="1708" spans="1:20" x14ac:dyDescent="0.2">
      <c r="A1708">
        <v>56</v>
      </c>
      <c r="B1708" t="s">
        <v>151</v>
      </c>
      <c r="C1708" t="s">
        <v>152</v>
      </c>
      <c r="D1708" t="s">
        <v>153</v>
      </c>
      <c r="E1708" t="s">
        <v>154</v>
      </c>
      <c r="F1708" t="s">
        <v>155</v>
      </c>
      <c r="G1708" t="s">
        <v>156</v>
      </c>
      <c r="H1708" t="s">
        <v>196</v>
      </c>
      <c r="I1708" t="s">
        <v>169</v>
      </c>
      <c r="J1708" t="s">
        <v>195</v>
      </c>
      <c r="K1708" t="s">
        <v>160</v>
      </c>
      <c r="L1708">
        <v>1</v>
      </c>
      <c r="M1708" t="s">
        <v>189</v>
      </c>
      <c r="N1708" t="s">
        <v>162</v>
      </c>
      <c r="O1708" t="s">
        <v>214</v>
      </c>
      <c r="P1708" t="s">
        <v>215</v>
      </c>
      <c r="Q1708">
        <v>2025</v>
      </c>
      <c r="R1708">
        <v>4</v>
      </c>
      <c r="S1708" t="b">
        <v>0</v>
      </c>
      <c r="T1708">
        <v>49645201</v>
      </c>
    </row>
    <row r="1709" spans="1:20" x14ac:dyDescent="0.2">
      <c r="A1709">
        <v>57</v>
      </c>
      <c r="B1709" t="s">
        <v>151</v>
      </c>
      <c r="C1709" t="s">
        <v>152</v>
      </c>
      <c r="D1709" t="s">
        <v>153</v>
      </c>
      <c r="E1709" t="s">
        <v>154</v>
      </c>
      <c r="F1709" t="s">
        <v>155</v>
      </c>
      <c r="G1709" t="s">
        <v>156</v>
      </c>
      <c r="H1709" t="s">
        <v>197</v>
      </c>
      <c r="I1709" t="s">
        <v>158</v>
      </c>
      <c r="J1709" t="s">
        <v>198</v>
      </c>
      <c r="K1709" t="s">
        <v>160</v>
      </c>
      <c r="L1709">
        <v>1</v>
      </c>
      <c r="M1709" t="s">
        <v>189</v>
      </c>
      <c r="N1709" t="s">
        <v>162</v>
      </c>
      <c r="O1709" t="s">
        <v>214</v>
      </c>
      <c r="P1709" t="s">
        <v>215</v>
      </c>
      <c r="Q1709">
        <v>2025</v>
      </c>
      <c r="R1709">
        <v>4</v>
      </c>
      <c r="S1709" t="b">
        <v>0</v>
      </c>
      <c r="T1709">
        <v>62148018</v>
      </c>
    </row>
    <row r="1710" spans="1:20" x14ac:dyDescent="0.2">
      <c r="A1710">
        <v>58</v>
      </c>
      <c r="B1710" t="s">
        <v>151</v>
      </c>
      <c r="C1710" t="s">
        <v>152</v>
      </c>
      <c r="D1710" t="s">
        <v>153</v>
      </c>
      <c r="E1710" t="s">
        <v>154</v>
      </c>
      <c r="F1710" t="s">
        <v>155</v>
      </c>
      <c r="G1710" t="s">
        <v>156</v>
      </c>
      <c r="H1710" t="s">
        <v>197</v>
      </c>
      <c r="I1710" t="s">
        <v>165</v>
      </c>
      <c r="J1710" t="s">
        <v>198</v>
      </c>
      <c r="K1710" t="s">
        <v>160</v>
      </c>
      <c r="L1710">
        <v>1</v>
      </c>
      <c r="M1710" t="s">
        <v>189</v>
      </c>
      <c r="N1710" t="s">
        <v>162</v>
      </c>
      <c r="O1710" t="s">
        <v>214</v>
      </c>
      <c r="P1710" t="s">
        <v>215</v>
      </c>
      <c r="Q1710">
        <v>2025</v>
      </c>
      <c r="R1710">
        <v>4</v>
      </c>
      <c r="S1710" t="b">
        <v>0</v>
      </c>
      <c r="T1710">
        <v>45329243</v>
      </c>
    </row>
    <row r="1711" spans="1:20" x14ac:dyDescent="0.2">
      <c r="A1711">
        <v>59</v>
      </c>
      <c r="B1711" t="s">
        <v>151</v>
      </c>
      <c r="C1711" t="s">
        <v>152</v>
      </c>
      <c r="D1711" t="s">
        <v>153</v>
      </c>
      <c r="E1711" t="s">
        <v>154</v>
      </c>
      <c r="F1711" t="s">
        <v>155</v>
      </c>
      <c r="G1711" t="s">
        <v>156</v>
      </c>
      <c r="H1711" t="s">
        <v>197</v>
      </c>
      <c r="I1711" t="s">
        <v>166</v>
      </c>
      <c r="J1711" t="s">
        <v>198</v>
      </c>
      <c r="K1711" t="s">
        <v>160</v>
      </c>
      <c r="L1711">
        <v>1</v>
      </c>
      <c r="M1711" t="s">
        <v>189</v>
      </c>
      <c r="N1711" t="s">
        <v>162</v>
      </c>
      <c r="O1711" t="s">
        <v>214</v>
      </c>
      <c r="P1711" t="s">
        <v>215</v>
      </c>
      <c r="Q1711">
        <v>2025</v>
      </c>
      <c r="R1711">
        <v>4</v>
      </c>
      <c r="S1711" t="b">
        <v>0</v>
      </c>
      <c r="T1711">
        <v>116425960</v>
      </c>
    </row>
    <row r="1712" spans="1:20" x14ac:dyDescent="0.2">
      <c r="A1712">
        <v>60</v>
      </c>
      <c r="B1712" t="s">
        <v>151</v>
      </c>
      <c r="C1712" t="s">
        <v>152</v>
      </c>
      <c r="D1712" t="s">
        <v>153</v>
      </c>
      <c r="E1712" t="s">
        <v>154</v>
      </c>
      <c r="F1712" t="s">
        <v>155</v>
      </c>
      <c r="G1712" t="s">
        <v>156</v>
      </c>
      <c r="H1712" t="s">
        <v>197</v>
      </c>
      <c r="I1712" t="s">
        <v>167</v>
      </c>
      <c r="J1712" t="s">
        <v>198</v>
      </c>
      <c r="K1712" t="s">
        <v>160</v>
      </c>
      <c r="L1712">
        <v>1</v>
      </c>
      <c r="M1712" t="s">
        <v>189</v>
      </c>
      <c r="N1712" t="s">
        <v>162</v>
      </c>
      <c r="O1712" t="s">
        <v>214</v>
      </c>
      <c r="P1712" t="s">
        <v>215</v>
      </c>
      <c r="Q1712">
        <v>2025</v>
      </c>
      <c r="R1712">
        <v>4</v>
      </c>
      <c r="S1712" t="b">
        <v>0</v>
      </c>
      <c r="T1712">
        <v>69068848</v>
      </c>
    </row>
    <row r="1713" spans="1:20" x14ac:dyDescent="0.2">
      <c r="A1713">
        <v>61</v>
      </c>
      <c r="B1713" t="s">
        <v>151</v>
      </c>
      <c r="C1713" t="s">
        <v>152</v>
      </c>
      <c r="D1713" t="s">
        <v>153</v>
      </c>
      <c r="E1713" t="s">
        <v>154</v>
      </c>
      <c r="F1713" t="s">
        <v>155</v>
      </c>
      <c r="G1713" t="s">
        <v>156</v>
      </c>
      <c r="H1713" t="s">
        <v>197</v>
      </c>
      <c r="I1713" t="s">
        <v>168</v>
      </c>
      <c r="J1713" t="s">
        <v>198</v>
      </c>
      <c r="K1713" t="s">
        <v>160</v>
      </c>
      <c r="L1713">
        <v>1</v>
      </c>
      <c r="M1713" t="s">
        <v>189</v>
      </c>
      <c r="N1713" t="s">
        <v>162</v>
      </c>
      <c r="O1713" t="s">
        <v>214</v>
      </c>
      <c r="P1713" t="s">
        <v>215</v>
      </c>
      <c r="Q1713">
        <v>2025</v>
      </c>
      <c r="R1713">
        <v>4</v>
      </c>
      <c r="S1713" t="b">
        <v>0</v>
      </c>
      <c r="T1713">
        <v>23905182</v>
      </c>
    </row>
    <row r="1714" spans="1:20" x14ac:dyDescent="0.2">
      <c r="A1714">
        <v>62</v>
      </c>
      <c r="B1714" t="s">
        <v>151</v>
      </c>
      <c r="C1714" t="s">
        <v>152</v>
      </c>
      <c r="D1714" t="s">
        <v>153</v>
      </c>
      <c r="E1714" t="s">
        <v>154</v>
      </c>
      <c r="F1714" t="s">
        <v>155</v>
      </c>
      <c r="G1714" t="s">
        <v>156</v>
      </c>
      <c r="H1714" t="s">
        <v>197</v>
      </c>
      <c r="I1714" t="s">
        <v>169</v>
      </c>
      <c r="J1714" t="s">
        <v>198</v>
      </c>
      <c r="K1714" t="s">
        <v>160</v>
      </c>
      <c r="L1714">
        <v>1</v>
      </c>
      <c r="M1714" t="s">
        <v>189</v>
      </c>
      <c r="N1714" t="s">
        <v>162</v>
      </c>
      <c r="O1714" t="s">
        <v>214</v>
      </c>
      <c r="P1714" t="s">
        <v>215</v>
      </c>
      <c r="Q1714">
        <v>2025</v>
      </c>
      <c r="R1714">
        <v>4</v>
      </c>
      <c r="S1714" t="b">
        <v>0</v>
      </c>
      <c r="T1714">
        <v>213605583</v>
      </c>
    </row>
    <row r="1715" spans="1:20" x14ac:dyDescent="0.2">
      <c r="A1715">
        <v>63</v>
      </c>
      <c r="B1715" t="s">
        <v>151</v>
      </c>
      <c r="C1715" t="s">
        <v>152</v>
      </c>
      <c r="D1715" t="s">
        <v>153</v>
      </c>
      <c r="E1715" t="s">
        <v>154</v>
      </c>
      <c r="F1715" t="s">
        <v>155</v>
      </c>
      <c r="G1715" t="s">
        <v>156</v>
      </c>
      <c r="H1715" t="s">
        <v>201</v>
      </c>
      <c r="I1715" t="s">
        <v>169</v>
      </c>
      <c r="J1715" t="s">
        <v>202</v>
      </c>
      <c r="K1715" t="s">
        <v>160</v>
      </c>
      <c r="L1715">
        <v>1</v>
      </c>
      <c r="M1715" t="s">
        <v>203</v>
      </c>
      <c r="N1715" t="s">
        <v>162</v>
      </c>
      <c r="O1715" t="s">
        <v>214</v>
      </c>
      <c r="P1715" t="s">
        <v>215</v>
      </c>
      <c r="Q1715">
        <v>2025</v>
      </c>
      <c r="R1715">
        <v>4</v>
      </c>
      <c r="S1715" t="b">
        <v>0</v>
      </c>
      <c r="T1715">
        <v>43383628</v>
      </c>
    </row>
    <row r="1716" spans="1:20" x14ac:dyDescent="0.2">
      <c r="A1716">
        <v>64</v>
      </c>
      <c r="B1716" t="s">
        <v>151</v>
      </c>
      <c r="C1716" t="s">
        <v>152</v>
      </c>
      <c r="D1716" t="s">
        <v>153</v>
      </c>
      <c r="E1716" t="s">
        <v>154</v>
      </c>
      <c r="F1716" t="s">
        <v>155</v>
      </c>
      <c r="G1716" t="s">
        <v>156</v>
      </c>
      <c r="H1716" t="s">
        <v>204</v>
      </c>
      <c r="I1716" t="s">
        <v>169</v>
      </c>
      <c r="J1716" t="s">
        <v>205</v>
      </c>
      <c r="K1716" t="s">
        <v>160</v>
      </c>
      <c r="L1716">
        <v>1</v>
      </c>
      <c r="M1716" t="s">
        <v>203</v>
      </c>
      <c r="N1716" t="s">
        <v>162</v>
      </c>
      <c r="O1716" t="s">
        <v>214</v>
      </c>
      <c r="P1716" t="s">
        <v>215</v>
      </c>
      <c r="Q1716">
        <v>2025</v>
      </c>
      <c r="R1716">
        <v>4</v>
      </c>
      <c r="S1716" t="b">
        <v>0</v>
      </c>
      <c r="T1716">
        <v>11650690</v>
      </c>
    </row>
    <row r="1717" spans="1:20" x14ac:dyDescent="0.2">
      <c r="A1717">
        <v>65</v>
      </c>
      <c r="B1717" t="s">
        <v>151</v>
      </c>
      <c r="C1717" t="s">
        <v>152</v>
      </c>
      <c r="D1717" t="s">
        <v>153</v>
      </c>
      <c r="E1717" t="s">
        <v>154</v>
      </c>
      <c r="F1717" t="s">
        <v>155</v>
      </c>
      <c r="G1717" t="s">
        <v>156</v>
      </c>
      <c r="H1717" t="s">
        <v>206</v>
      </c>
      <c r="I1717" t="s">
        <v>169</v>
      </c>
      <c r="J1717" t="s">
        <v>207</v>
      </c>
      <c r="K1717" t="s">
        <v>160</v>
      </c>
      <c r="L1717">
        <v>1</v>
      </c>
      <c r="M1717" t="s">
        <v>208</v>
      </c>
      <c r="N1717" t="s">
        <v>209</v>
      </c>
      <c r="O1717" t="s">
        <v>214</v>
      </c>
      <c r="P1717" t="s">
        <v>215</v>
      </c>
      <c r="Q1717">
        <v>2025</v>
      </c>
      <c r="R1717">
        <v>4</v>
      </c>
      <c r="S1717" t="b">
        <v>0</v>
      </c>
      <c r="T1717">
        <v>374938</v>
      </c>
    </row>
    <row r="1718" spans="1:20" x14ac:dyDescent="0.2">
      <c r="A1718">
        <v>1</v>
      </c>
      <c r="B1718" t="s">
        <v>151</v>
      </c>
      <c r="C1718" t="s">
        <v>152</v>
      </c>
      <c r="D1718" t="s">
        <v>153</v>
      </c>
      <c r="E1718" t="s">
        <v>154</v>
      </c>
      <c r="F1718" t="s">
        <v>155</v>
      </c>
      <c r="G1718" t="s">
        <v>156</v>
      </c>
      <c r="H1718" t="s">
        <v>157</v>
      </c>
      <c r="I1718" t="s">
        <v>158</v>
      </c>
      <c r="J1718" t="s">
        <v>159</v>
      </c>
      <c r="K1718" t="s">
        <v>160</v>
      </c>
      <c r="L1718">
        <v>1</v>
      </c>
      <c r="M1718" t="s">
        <v>161</v>
      </c>
      <c r="N1718" t="s">
        <v>162</v>
      </c>
      <c r="O1718" t="s">
        <v>216</v>
      </c>
      <c r="P1718" t="s">
        <v>217</v>
      </c>
      <c r="Q1718">
        <v>2025</v>
      </c>
      <c r="R1718">
        <v>4</v>
      </c>
      <c r="S1718" t="b">
        <v>0</v>
      </c>
      <c r="T1718">
        <v>3080</v>
      </c>
    </row>
    <row r="1719" spans="1:20" x14ac:dyDescent="0.2">
      <c r="A1719">
        <v>2</v>
      </c>
      <c r="B1719" t="s">
        <v>151</v>
      </c>
      <c r="C1719" t="s">
        <v>152</v>
      </c>
      <c r="D1719" t="s">
        <v>153</v>
      </c>
      <c r="E1719" t="s">
        <v>154</v>
      </c>
      <c r="F1719" t="s">
        <v>155</v>
      </c>
      <c r="G1719" t="s">
        <v>156</v>
      </c>
      <c r="H1719" t="s">
        <v>157</v>
      </c>
      <c r="I1719" t="s">
        <v>165</v>
      </c>
      <c r="J1719" t="s">
        <v>159</v>
      </c>
      <c r="K1719" t="s">
        <v>160</v>
      </c>
      <c r="L1719">
        <v>1</v>
      </c>
      <c r="M1719" t="s">
        <v>161</v>
      </c>
      <c r="N1719" t="s">
        <v>162</v>
      </c>
      <c r="O1719" t="s">
        <v>216</v>
      </c>
      <c r="P1719" t="s">
        <v>217</v>
      </c>
      <c r="Q1719">
        <v>2025</v>
      </c>
      <c r="R1719">
        <v>4</v>
      </c>
      <c r="S1719" t="b">
        <v>0</v>
      </c>
      <c r="T1719">
        <v>1650</v>
      </c>
    </row>
    <row r="1720" spans="1:20" x14ac:dyDescent="0.2">
      <c r="A1720">
        <v>3</v>
      </c>
      <c r="B1720" t="s">
        <v>151</v>
      </c>
      <c r="C1720" t="s">
        <v>152</v>
      </c>
      <c r="D1720" t="s">
        <v>153</v>
      </c>
      <c r="E1720" t="s">
        <v>154</v>
      </c>
      <c r="F1720" t="s">
        <v>155</v>
      </c>
      <c r="G1720" t="s">
        <v>156</v>
      </c>
      <c r="H1720" t="s">
        <v>157</v>
      </c>
      <c r="I1720" t="s">
        <v>166</v>
      </c>
      <c r="J1720" t="s">
        <v>159</v>
      </c>
      <c r="K1720" t="s">
        <v>160</v>
      </c>
      <c r="L1720">
        <v>1</v>
      </c>
      <c r="M1720" t="s">
        <v>161</v>
      </c>
      <c r="N1720" t="s">
        <v>162</v>
      </c>
      <c r="O1720" t="s">
        <v>216</v>
      </c>
      <c r="P1720" t="s">
        <v>217</v>
      </c>
      <c r="Q1720">
        <v>2025</v>
      </c>
      <c r="R1720">
        <v>4</v>
      </c>
      <c r="S1720" t="b">
        <v>0</v>
      </c>
      <c r="T1720">
        <v>7736</v>
      </c>
    </row>
    <row r="1721" spans="1:20" x14ac:dyDescent="0.2">
      <c r="A1721">
        <v>4</v>
      </c>
      <c r="B1721" t="s">
        <v>151</v>
      </c>
      <c r="C1721" t="s">
        <v>152</v>
      </c>
      <c r="D1721" t="s">
        <v>153</v>
      </c>
      <c r="E1721" t="s">
        <v>154</v>
      </c>
      <c r="F1721" t="s">
        <v>155</v>
      </c>
      <c r="G1721" t="s">
        <v>156</v>
      </c>
      <c r="H1721" t="s">
        <v>157</v>
      </c>
      <c r="I1721" t="s">
        <v>167</v>
      </c>
      <c r="J1721" t="s">
        <v>159</v>
      </c>
      <c r="K1721" t="s">
        <v>160</v>
      </c>
      <c r="L1721">
        <v>1</v>
      </c>
      <c r="M1721" t="s">
        <v>161</v>
      </c>
      <c r="N1721" t="s">
        <v>162</v>
      </c>
      <c r="O1721" t="s">
        <v>216</v>
      </c>
      <c r="P1721" t="s">
        <v>217</v>
      </c>
      <c r="Q1721">
        <v>2025</v>
      </c>
      <c r="R1721">
        <v>4</v>
      </c>
      <c r="S1721" t="b">
        <v>0</v>
      </c>
      <c r="T1721">
        <v>3829</v>
      </c>
    </row>
    <row r="1722" spans="1:20" x14ac:dyDescent="0.2">
      <c r="A1722">
        <v>5</v>
      </c>
      <c r="B1722" t="s">
        <v>151</v>
      </c>
      <c r="C1722" t="s">
        <v>152</v>
      </c>
      <c r="D1722" t="s">
        <v>153</v>
      </c>
      <c r="E1722" t="s">
        <v>154</v>
      </c>
      <c r="F1722" t="s">
        <v>155</v>
      </c>
      <c r="G1722" t="s">
        <v>156</v>
      </c>
      <c r="H1722" t="s">
        <v>157</v>
      </c>
      <c r="I1722" t="s">
        <v>168</v>
      </c>
      <c r="J1722" t="s">
        <v>159</v>
      </c>
      <c r="K1722" t="s">
        <v>160</v>
      </c>
      <c r="L1722">
        <v>1</v>
      </c>
      <c r="M1722" t="s">
        <v>161</v>
      </c>
      <c r="N1722" t="s">
        <v>162</v>
      </c>
      <c r="O1722" t="s">
        <v>216</v>
      </c>
      <c r="P1722" t="s">
        <v>217</v>
      </c>
      <c r="Q1722">
        <v>2025</v>
      </c>
      <c r="R1722">
        <v>4</v>
      </c>
      <c r="S1722" t="b">
        <v>0</v>
      </c>
      <c r="T1722">
        <v>675</v>
      </c>
    </row>
    <row r="1723" spans="1:20" x14ac:dyDescent="0.2">
      <c r="A1723">
        <v>6</v>
      </c>
      <c r="B1723" t="s">
        <v>151</v>
      </c>
      <c r="C1723" t="s">
        <v>152</v>
      </c>
      <c r="D1723" t="s">
        <v>153</v>
      </c>
      <c r="E1723" t="s">
        <v>154</v>
      </c>
      <c r="F1723" t="s">
        <v>155</v>
      </c>
      <c r="G1723" t="s">
        <v>156</v>
      </c>
      <c r="H1723" t="s">
        <v>157</v>
      </c>
      <c r="I1723" t="s">
        <v>169</v>
      </c>
      <c r="J1723" t="s">
        <v>159</v>
      </c>
      <c r="K1723" t="s">
        <v>160</v>
      </c>
      <c r="L1723">
        <v>1</v>
      </c>
      <c r="M1723" t="s">
        <v>161</v>
      </c>
      <c r="N1723" t="s">
        <v>162</v>
      </c>
      <c r="O1723" t="s">
        <v>216</v>
      </c>
      <c r="P1723" t="s">
        <v>217</v>
      </c>
      <c r="Q1723">
        <v>2025</v>
      </c>
      <c r="R1723">
        <v>4</v>
      </c>
      <c r="S1723" t="b">
        <v>0</v>
      </c>
      <c r="T1723">
        <v>14044</v>
      </c>
    </row>
    <row r="1724" spans="1:20" x14ac:dyDescent="0.2">
      <c r="A1724">
        <v>7</v>
      </c>
      <c r="B1724" t="s">
        <v>151</v>
      </c>
      <c r="C1724" t="s">
        <v>152</v>
      </c>
      <c r="D1724" t="s">
        <v>153</v>
      </c>
      <c r="E1724" t="s">
        <v>154</v>
      </c>
      <c r="F1724" t="s">
        <v>155</v>
      </c>
      <c r="G1724" t="s">
        <v>156</v>
      </c>
      <c r="H1724" t="s">
        <v>170</v>
      </c>
      <c r="I1724" t="s">
        <v>158</v>
      </c>
      <c r="J1724" t="s">
        <v>171</v>
      </c>
      <c r="K1724" t="s">
        <v>160</v>
      </c>
      <c r="L1724">
        <v>1</v>
      </c>
      <c r="M1724" t="s">
        <v>161</v>
      </c>
      <c r="N1724" t="s">
        <v>162</v>
      </c>
      <c r="O1724" t="s">
        <v>216</v>
      </c>
      <c r="P1724" t="s">
        <v>217</v>
      </c>
      <c r="Q1724">
        <v>2025</v>
      </c>
      <c r="R1724">
        <v>4</v>
      </c>
      <c r="S1724" t="b">
        <v>0</v>
      </c>
      <c r="T1724">
        <v>3082</v>
      </c>
    </row>
    <row r="1725" spans="1:20" x14ac:dyDescent="0.2">
      <c r="A1725">
        <v>8</v>
      </c>
      <c r="B1725" t="s">
        <v>151</v>
      </c>
      <c r="C1725" t="s">
        <v>152</v>
      </c>
      <c r="D1725" t="s">
        <v>153</v>
      </c>
      <c r="E1725" t="s">
        <v>154</v>
      </c>
      <c r="F1725" t="s">
        <v>155</v>
      </c>
      <c r="G1725" t="s">
        <v>156</v>
      </c>
      <c r="H1725" t="s">
        <v>170</v>
      </c>
      <c r="I1725" t="s">
        <v>165</v>
      </c>
      <c r="J1725" t="s">
        <v>171</v>
      </c>
      <c r="K1725" t="s">
        <v>160</v>
      </c>
      <c r="L1725">
        <v>1</v>
      </c>
      <c r="M1725" t="s">
        <v>161</v>
      </c>
      <c r="N1725" t="s">
        <v>162</v>
      </c>
      <c r="O1725" t="s">
        <v>216</v>
      </c>
      <c r="P1725" t="s">
        <v>217</v>
      </c>
      <c r="Q1725">
        <v>2025</v>
      </c>
      <c r="R1725">
        <v>4</v>
      </c>
      <c r="S1725" t="b">
        <v>0</v>
      </c>
      <c r="T1725">
        <v>1653</v>
      </c>
    </row>
    <row r="1726" spans="1:20" x14ac:dyDescent="0.2">
      <c r="A1726">
        <v>9</v>
      </c>
      <c r="B1726" t="s">
        <v>151</v>
      </c>
      <c r="C1726" t="s">
        <v>152</v>
      </c>
      <c r="D1726" t="s">
        <v>153</v>
      </c>
      <c r="E1726" t="s">
        <v>154</v>
      </c>
      <c r="F1726" t="s">
        <v>155</v>
      </c>
      <c r="G1726" t="s">
        <v>156</v>
      </c>
      <c r="H1726" t="s">
        <v>170</v>
      </c>
      <c r="I1726" t="s">
        <v>166</v>
      </c>
      <c r="J1726" t="s">
        <v>171</v>
      </c>
      <c r="K1726" t="s">
        <v>160</v>
      </c>
      <c r="L1726">
        <v>1</v>
      </c>
      <c r="M1726" t="s">
        <v>161</v>
      </c>
      <c r="N1726" t="s">
        <v>162</v>
      </c>
      <c r="O1726" t="s">
        <v>216</v>
      </c>
      <c r="P1726" t="s">
        <v>217</v>
      </c>
      <c r="Q1726">
        <v>2025</v>
      </c>
      <c r="R1726">
        <v>4</v>
      </c>
      <c r="S1726" t="b">
        <v>0</v>
      </c>
      <c r="T1726">
        <v>7769</v>
      </c>
    </row>
    <row r="1727" spans="1:20" x14ac:dyDescent="0.2">
      <c r="A1727">
        <v>10</v>
      </c>
      <c r="B1727" t="s">
        <v>151</v>
      </c>
      <c r="C1727" t="s">
        <v>152</v>
      </c>
      <c r="D1727" t="s">
        <v>153</v>
      </c>
      <c r="E1727" t="s">
        <v>154</v>
      </c>
      <c r="F1727" t="s">
        <v>155</v>
      </c>
      <c r="G1727" t="s">
        <v>156</v>
      </c>
      <c r="H1727" t="s">
        <v>170</v>
      </c>
      <c r="I1727" t="s">
        <v>167</v>
      </c>
      <c r="J1727" t="s">
        <v>171</v>
      </c>
      <c r="K1727" t="s">
        <v>160</v>
      </c>
      <c r="L1727">
        <v>1</v>
      </c>
      <c r="M1727" t="s">
        <v>161</v>
      </c>
      <c r="N1727" t="s">
        <v>162</v>
      </c>
      <c r="O1727" t="s">
        <v>216</v>
      </c>
      <c r="P1727" t="s">
        <v>217</v>
      </c>
      <c r="Q1727">
        <v>2025</v>
      </c>
      <c r="R1727">
        <v>4</v>
      </c>
      <c r="S1727" t="b">
        <v>0</v>
      </c>
      <c r="T1727">
        <v>3854</v>
      </c>
    </row>
    <row r="1728" spans="1:20" x14ac:dyDescent="0.2">
      <c r="A1728">
        <v>11</v>
      </c>
      <c r="B1728" t="s">
        <v>151</v>
      </c>
      <c r="C1728" t="s">
        <v>152</v>
      </c>
      <c r="D1728" t="s">
        <v>153</v>
      </c>
      <c r="E1728" t="s">
        <v>154</v>
      </c>
      <c r="F1728" t="s">
        <v>155</v>
      </c>
      <c r="G1728" t="s">
        <v>156</v>
      </c>
      <c r="H1728" t="s">
        <v>170</v>
      </c>
      <c r="I1728" t="s">
        <v>168</v>
      </c>
      <c r="J1728" t="s">
        <v>171</v>
      </c>
      <c r="K1728" t="s">
        <v>160</v>
      </c>
      <c r="L1728">
        <v>1</v>
      </c>
      <c r="M1728" t="s">
        <v>161</v>
      </c>
      <c r="N1728" t="s">
        <v>162</v>
      </c>
      <c r="O1728" t="s">
        <v>216</v>
      </c>
      <c r="P1728" t="s">
        <v>217</v>
      </c>
      <c r="Q1728">
        <v>2025</v>
      </c>
      <c r="R1728">
        <v>4</v>
      </c>
      <c r="S1728" t="b">
        <v>0</v>
      </c>
      <c r="T1728">
        <v>676</v>
      </c>
    </row>
    <row r="1729" spans="1:20" x14ac:dyDescent="0.2">
      <c r="A1729">
        <v>12</v>
      </c>
      <c r="B1729" t="s">
        <v>151</v>
      </c>
      <c r="C1729" t="s">
        <v>152</v>
      </c>
      <c r="D1729" t="s">
        <v>153</v>
      </c>
      <c r="E1729" t="s">
        <v>154</v>
      </c>
      <c r="F1729" t="s">
        <v>155</v>
      </c>
      <c r="G1729" t="s">
        <v>156</v>
      </c>
      <c r="H1729" t="s">
        <v>170</v>
      </c>
      <c r="I1729" t="s">
        <v>169</v>
      </c>
      <c r="J1729" t="s">
        <v>171</v>
      </c>
      <c r="K1729" t="s">
        <v>160</v>
      </c>
      <c r="L1729">
        <v>1</v>
      </c>
      <c r="M1729" t="s">
        <v>161</v>
      </c>
      <c r="N1729" t="s">
        <v>162</v>
      </c>
      <c r="O1729" t="s">
        <v>216</v>
      </c>
      <c r="P1729" t="s">
        <v>217</v>
      </c>
      <c r="Q1729">
        <v>2025</v>
      </c>
      <c r="R1729">
        <v>4</v>
      </c>
      <c r="S1729" t="b">
        <v>0</v>
      </c>
      <c r="T1729">
        <v>14177</v>
      </c>
    </row>
    <row r="1730" spans="1:20" x14ac:dyDescent="0.2">
      <c r="A1730">
        <v>13</v>
      </c>
      <c r="B1730" t="s">
        <v>151</v>
      </c>
      <c r="C1730" t="s">
        <v>152</v>
      </c>
      <c r="D1730" t="s">
        <v>153</v>
      </c>
      <c r="E1730" t="s">
        <v>154</v>
      </c>
      <c r="F1730" t="s">
        <v>155</v>
      </c>
      <c r="G1730" t="s">
        <v>156</v>
      </c>
      <c r="H1730" t="s">
        <v>172</v>
      </c>
      <c r="I1730" t="s">
        <v>158</v>
      </c>
      <c r="J1730" t="s">
        <v>173</v>
      </c>
      <c r="K1730" t="s">
        <v>160</v>
      </c>
      <c r="L1730">
        <v>1</v>
      </c>
      <c r="M1730" t="s">
        <v>174</v>
      </c>
      <c r="N1730" t="s">
        <v>162</v>
      </c>
      <c r="O1730" t="s">
        <v>216</v>
      </c>
      <c r="P1730" t="s">
        <v>217</v>
      </c>
      <c r="Q1730">
        <v>2025</v>
      </c>
      <c r="R1730">
        <v>4</v>
      </c>
      <c r="S1730" t="b">
        <v>0</v>
      </c>
      <c r="T1730">
        <v>1647923</v>
      </c>
    </row>
    <row r="1731" spans="1:20" x14ac:dyDescent="0.2">
      <c r="A1731">
        <v>14</v>
      </c>
      <c r="B1731" t="s">
        <v>151</v>
      </c>
      <c r="C1731" t="s">
        <v>152</v>
      </c>
      <c r="D1731" t="s">
        <v>153</v>
      </c>
      <c r="E1731" t="s">
        <v>154</v>
      </c>
      <c r="F1731" t="s">
        <v>155</v>
      </c>
      <c r="G1731" t="s">
        <v>156</v>
      </c>
      <c r="H1731" t="s">
        <v>172</v>
      </c>
      <c r="I1731" t="s">
        <v>165</v>
      </c>
      <c r="J1731" t="s">
        <v>173</v>
      </c>
      <c r="K1731" t="s">
        <v>160</v>
      </c>
      <c r="L1731">
        <v>1</v>
      </c>
      <c r="M1731" t="s">
        <v>174</v>
      </c>
      <c r="N1731" t="s">
        <v>162</v>
      </c>
      <c r="O1731" t="s">
        <v>216</v>
      </c>
      <c r="P1731" t="s">
        <v>217</v>
      </c>
      <c r="Q1731">
        <v>2025</v>
      </c>
      <c r="R1731">
        <v>4</v>
      </c>
      <c r="S1731" t="b">
        <v>0</v>
      </c>
      <c r="T1731">
        <v>772837</v>
      </c>
    </row>
    <row r="1732" spans="1:20" x14ac:dyDescent="0.2">
      <c r="A1732">
        <v>15</v>
      </c>
      <c r="B1732" t="s">
        <v>151</v>
      </c>
      <c r="C1732" t="s">
        <v>152</v>
      </c>
      <c r="D1732" t="s">
        <v>153</v>
      </c>
      <c r="E1732" t="s">
        <v>154</v>
      </c>
      <c r="F1732" t="s">
        <v>155</v>
      </c>
      <c r="G1732" t="s">
        <v>156</v>
      </c>
      <c r="H1732" t="s">
        <v>172</v>
      </c>
      <c r="I1732" t="s">
        <v>166</v>
      </c>
      <c r="J1732" t="s">
        <v>173</v>
      </c>
      <c r="K1732" t="s">
        <v>160</v>
      </c>
      <c r="L1732">
        <v>1</v>
      </c>
      <c r="M1732" t="s">
        <v>174</v>
      </c>
      <c r="N1732" t="s">
        <v>162</v>
      </c>
      <c r="O1732" t="s">
        <v>216</v>
      </c>
      <c r="P1732" t="s">
        <v>217</v>
      </c>
      <c r="Q1732">
        <v>2025</v>
      </c>
      <c r="R1732">
        <v>4</v>
      </c>
      <c r="S1732" t="b">
        <v>0</v>
      </c>
      <c r="T1732">
        <v>3136510</v>
      </c>
    </row>
    <row r="1733" spans="1:20" x14ac:dyDescent="0.2">
      <c r="A1733">
        <v>16</v>
      </c>
      <c r="B1733" t="s">
        <v>151</v>
      </c>
      <c r="C1733" t="s">
        <v>152</v>
      </c>
      <c r="D1733" t="s">
        <v>153</v>
      </c>
      <c r="E1733" t="s">
        <v>154</v>
      </c>
      <c r="F1733" t="s">
        <v>155</v>
      </c>
      <c r="G1733" t="s">
        <v>156</v>
      </c>
      <c r="H1733" t="s">
        <v>172</v>
      </c>
      <c r="I1733" t="s">
        <v>167</v>
      </c>
      <c r="J1733" t="s">
        <v>173</v>
      </c>
      <c r="K1733" t="s">
        <v>160</v>
      </c>
      <c r="L1733">
        <v>1</v>
      </c>
      <c r="M1733" t="s">
        <v>174</v>
      </c>
      <c r="N1733" t="s">
        <v>162</v>
      </c>
      <c r="O1733" t="s">
        <v>216</v>
      </c>
      <c r="P1733" t="s">
        <v>217</v>
      </c>
      <c r="Q1733">
        <v>2025</v>
      </c>
      <c r="R1733">
        <v>4</v>
      </c>
      <c r="S1733" t="b">
        <v>0</v>
      </c>
      <c r="T1733">
        <v>1614652</v>
      </c>
    </row>
    <row r="1734" spans="1:20" x14ac:dyDescent="0.2">
      <c r="A1734">
        <v>17</v>
      </c>
      <c r="B1734" t="s">
        <v>151</v>
      </c>
      <c r="C1734" t="s">
        <v>152</v>
      </c>
      <c r="D1734" t="s">
        <v>153</v>
      </c>
      <c r="E1734" t="s">
        <v>154</v>
      </c>
      <c r="F1734" t="s">
        <v>155</v>
      </c>
      <c r="G1734" t="s">
        <v>156</v>
      </c>
      <c r="H1734" t="s">
        <v>172</v>
      </c>
      <c r="I1734" t="s">
        <v>168</v>
      </c>
      <c r="J1734" t="s">
        <v>173</v>
      </c>
      <c r="K1734" t="s">
        <v>160</v>
      </c>
      <c r="L1734">
        <v>1</v>
      </c>
      <c r="M1734" t="s">
        <v>174</v>
      </c>
      <c r="N1734" t="s">
        <v>162</v>
      </c>
      <c r="O1734" t="s">
        <v>216</v>
      </c>
      <c r="P1734" t="s">
        <v>217</v>
      </c>
      <c r="Q1734">
        <v>2025</v>
      </c>
      <c r="R1734">
        <v>4</v>
      </c>
      <c r="S1734" t="b">
        <v>0</v>
      </c>
      <c r="T1734">
        <v>379750</v>
      </c>
    </row>
    <row r="1735" spans="1:20" x14ac:dyDescent="0.2">
      <c r="A1735">
        <v>18</v>
      </c>
      <c r="B1735" t="s">
        <v>151</v>
      </c>
      <c r="C1735" t="s">
        <v>152</v>
      </c>
      <c r="D1735" t="s">
        <v>153</v>
      </c>
      <c r="E1735" t="s">
        <v>154</v>
      </c>
      <c r="F1735" t="s">
        <v>155</v>
      </c>
      <c r="G1735" t="s">
        <v>156</v>
      </c>
      <c r="H1735" t="s">
        <v>175</v>
      </c>
      <c r="I1735" t="s">
        <v>169</v>
      </c>
      <c r="J1735" t="s">
        <v>173</v>
      </c>
      <c r="K1735" t="s">
        <v>160</v>
      </c>
      <c r="L1735">
        <v>1</v>
      </c>
      <c r="M1735" t="s">
        <v>174</v>
      </c>
      <c r="N1735" t="s">
        <v>162</v>
      </c>
      <c r="O1735" t="s">
        <v>216</v>
      </c>
      <c r="P1735" t="s">
        <v>217</v>
      </c>
      <c r="Q1735">
        <v>2025</v>
      </c>
      <c r="R1735">
        <v>4</v>
      </c>
      <c r="S1735" t="b">
        <v>0</v>
      </c>
      <c r="T1735">
        <v>4700104</v>
      </c>
    </row>
    <row r="1736" spans="1:20" x14ac:dyDescent="0.2">
      <c r="A1736">
        <v>19</v>
      </c>
      <c r="B1736" t="s">
        <v>151</v>
      </c>
      <c r="C1736" t="s">
        <v>152</v>
      </c>
      <c r="D1736" t="s">
        <v>153</v>
      </c>
      <c r="E1736" t="s">
        <v>154</v>
      </c>
      <c r="F1736" t="s">
        <v>155</v>
      </c>
      <c r="G1736" t="s">
        <v>156</v>
      </c>
      <c r="H1736" t="s">
        <v>176</v>
      </c>
      <c r="I1736" t="s">
        <v>169</v>
      </c>
      <c r="J1736" t="s">
        <v>177</v>
      </c>
      <c r="K1736" t="s">
        <v>160</v>
      </c>
      <c r="L1736">
        <v>1</v>
      </c>
      <c r="M1736" t="s">
        <v>174</v>
      </c>
      <c r="N1736" t="s">
        <v>162</v>
      </c>
      <c r="O1736" t="s">
        <v>216</v>
      </c>
      <c r="P1736" t="s">
        <v>217</v>
      </c>
      <c r="Q1736">
        <v>2025</v>
      </c>
      <c r="R1736">
        <v>4</v>
      </c>
      <c r="S1736" t="b">
        <v>0</v>
      </c>
      <c r="T1736">
        <v>5839551</v>
      </c>
    </row>
    <row r="1737" spans="1:20" x14ac:dyDescent="0.2">
      <c r="A1737">
        <v>20</v>
      </c>
      <c r="B1737" t="s">
        <v>151</v>
      </c>
      <c r="C1737" t="s">
        <v>152</v>
      </c>
      <c r="D1737" t="s">
        <v>153</v>
      </c>
      <c r="E1737" t="s">
        <v>154</v>
      </c>
      <c r="F1737" t="s">
        <v>155</v>
      </c>
      <c r="G1737" t="s">
        <v>156</v>
      </c>
      <c r="H1737" t="s">
        <v>178</v>
      </c>
      <c r="I1737" t="s">
        <v>158</v>
      </c>
      <c r="J1737" t="s">
        <v>179</v>
      </c>
      <c r="K1737" t="s">
        <v>160</v>
      </c>
      <c r="L1737">
        <v>1</v>
      </c>
      <c r="M1737" t="s">
        <v>174</v>
      </c>
      <c r="N1737" t="s">
        <v>162</v>
      </c>
      <c r="O1737" t="s">
        <v>216</v>
      </c>
      <c r="P1737" t="s">
        <v>217</v>
      </c>
      <c r="Q1737">
        <v>2025</v>
      </c>
      <c r="R1737">
        <v>4</v>
      </c>
      <c r="S1737" t="b">
        <v>0</v>
      </c>
      <c r="T1737">
        <v>74</v>
      </c>
    </row>
    <row r="1738" spans="1:20" x14ac:dyDescent="0.2">
      <c r="A1738">
        <v>21</v>
      </c>
      <c r="B1738" t="s">
        <v>151</v>
      </c>
      <c r="C1738" t="s">
        <v>152</v>
      </c>
      <c r="D1738" t="s">
        <v>153</v>
      </c>
      <c r="E1738" t="s">
        <v>154</v>
      </c>
      <c r="F1738" t="s">
        <v>155</v>
      </c>
      <c r="G1738" t="s">
        <v>156</v>
      </c>
      <c r="H1738" t="s">
        <v>178</v>
      </c>
      <c r="I1738" t="s">
        <v>165</v>
      </c>
      <c r="J1738" t="s">
        <v>179</v>
      </c>
      <c r="K1738" t="s">
        <v>160</v>
      </c>
      <c r="L1738">
        <v>1</v>
      </c>
      <c r="M1738" t="s">
        <v>174</v>
      </c>
      <c r="N1738" t="s">
        <v>162</v>
      </c>
      <c r="O1738" t="s">
        <v>216</v>
      </c>
      <c r="P1738" t="s">
        <v>217</v>
      </c>
      <c r="Q1738">
        <v>2025</v>
      </c>
      <c r="R1738">
        <v>4</v>
      </c>
      <c r="S1738" t="b">
        <v>0</v>
      </c>
      <c r="T1738">
        <v>42298</v>
      </c>
    </row>
    <row r="1739" spans="1:20" x14ac:dyDescent="0.2">
      <c r="A1739">
        <v>22</v>
      </c>
      <c r="B1739" t="s">
        <v>151</v>
      </c>
      <c r="C1739" t="s">
        <v>152</v>
      </c>
      <c r="D1739" t="s">
        <v>153</v>
      </c>
      <c r="E1739" t="s">
        <v>154</v>
      </c>
      <c r="F1739" t="s">
        <v>155</v>
      </c>
      <c r="G1739" t="s">
        <v>156</v>
      </c>
      <c r="H1739" t="s">
        <v>178</v>
      </c>
      <c r="I1739" t="s">
        <v>166</v>
      </c>
      <c r="J1739" t="s">
        <v>179</v>
      </c>
      <c r="K1739" t="s">
        <v>160</v>
      </c>
      <c r="L1739">
        <v>1</v>
      </c>
      <c r="M1739" t="s">
        <v>174</v>
      </c>
      <c r="N1739" t="s">
        <v>162</v>
      </c>
      <c r="O1739" t="s">
        <v>216</v>
      </c>
      <c r="P1739" t="s">
        <v>217</v>
      </c>
      <c r="Q1739">
        <v>2025</v>
      </c>
      <c r="R1739">
        <v>4</v>
      </c>
      <c r="S1739" t="b">
        <v>0</v>
      </c>
      <c r="T1739">
        <v>414176</v>
      </c>
    </row>
    <row r="1740" spans="1:20" x14ac:dyDescent="0.2">
      <c r="A1740">
        <v>23</v>
      </c>
      <c r="B1740" t="s">
        <v>151</v>
      </c>
      <c r="C1740" t="s">
        <v>152</v>
      </c>
      <c r="D1740" t="s">
        <v>153</v>
      </c>
      <c r="E1740" t="s">
        <v>154</v>
      </c>
      <c r="F1740" t="s">
        <v>155</v>
      </c>
      <c r="G1740" t="s">
        <v>156</v>
      </c>
      <c r="H1740" t="s">
        <v>178</v>
      </c>
      <c r="I1740" t="s">
        <v>167</v>
      </c>
      <c r="J1740" t="s">
        <v>179</v>
      </c>
      <c r="K1740" t="s">
        <v>160</v>
      </c>
      <c r="L1740">
        <v>1</v>
      </c>
      <c r="M1740" t="s">
        <v>174</v>
      </c>
      <c r="N1740" t="s">
        <v>162</v>
      </c>
      <c r="O1740" t="s">
        <v>216</v>
      </c>
      <c r="P1740" t="s">
        <v>217</v>
      </c>
      <c r="Q1740">
        <v>2025</v>
      </c>
      <c r="R1740">
        <v>4</v>
      </c>
      <c r="S1740" t="b">
        <v>0</v>
      </c>
      <c r="T1740">
        <v>204557</v>
      </c>
    </row>
    <row r="1741" spans="1:20" x14ac:dyDescent="0.2">
      <c r="A1741">
        <v>24</v>
      </c>
      <c r="B1741" t="s">
        <v>151</v>
      </c>
      <c r="C1741" t="s">
        <v>152</v>
      </c>
      <c r="D1741" t="s">
        <v>153</v>
      </c>
      <c r="E1741" t="s">
        <v>154</v>
      </c>
      <c r="F1741" t="s">
        <v>155</v>
      </c>
      <c r="G1741" t="s">
        <v>156</v>
      </c>
      <c r="H1741" t="s">
        <v>178</v>
      </c>
      <c r="I1741" t="s">
        <v>168</v>
      </c>
      <c r="J1741" t="s">
        <v>179</v>
      </c>
      <c r="K1741" t="s">
        <v>160</v>
      </c>
      <c r="L1741">
        <v>1</v>
      </c>
      <c r="M1741" t="s">
        <v>174</v>
      </c>
      <c r="N1741" t="s">
        <v>162</v>
      </c>
      <c r="O1741" t="s">
        <v>216</v>
      </c>
      <c r="P1741" t="s">
        <v>217</v>
      </c>
      <c r="Q1741">
        <v>2025</v>
      </c>
      <c r="R1741">
        <v>4</v>
      </c>
      <c r="S1741" t="b">
        <v>0</v>
      </c>
      <c r="T1741">
        <v>9027</v>
      </c>
    </row>
    <row r="1742" spans="1:20" x14ac:dyDescent="0.2">
      <c r="A1742">
        <v>25</v>
      </c>
      <c r="B1742" t="s">
        <v>151</v>
      </c>
      <c r="C1742" t="s">
        <v>152</v>
      </c>
      <c r="D1742" t="s">
        <v>153</v>
      </c>
      <c r="E1742" t="s">
        <v>154</v>
      </c>
      <c r="F1742" t="s">
        <v>155</v>
      </c>
      <c r="G1742" t="s">
        <v>156</v>
      </c>
      <c r="H1742" t="s">
        <v>180</v>
      </c>
      <c r="I1742" t="s">
        <v>169</v>
      </c>
      <c r="J1742" t="s">
        <v>179</v>
      </c>
      <c r="K1742" t="s">
        <v>160</v>
      </c>
      <c r="L1742">
        <v>1</v>
      </c>
      <c r="M1742" t="s">
        <v>174</v>
      </c>
      <c r="N1742" t="s">
        <v>162</v>
      </c>
      <c r="O1742" t="s">
        <v>216</v>
      </c>
      <c r="P1742" t="s">
        <v>217</v>
      </c>
      <c r="Q1742">
        <v>2025</v>
      </c>
      <c r="R1742">
        <v>4</v>
      </c>
      <c r="S1742" t="b">
        <v>0</v>
      </c>
      <c r="T1742">
        <v>573420</v>
      </c>
    </row>
    <row r="1743" spans="1:20" x14ac:dyDescent="0.2">
      <c r="A1743">
        <v>27</v>
      </c>
      <c r="B1743" t="s">
        <v>151</v>
      </c>
      <c r="C1743" t="s">
        <v>152</v>
      </c>
      <c r="D1743" t="s">
        <v>153</v>
      </c>
      <c r="E1743" t="s">
        <v>154</v>
      </c>
      <c r="F1743" t="s">
        <v>155</v>
      </c>
      <c r="G1743" t="s">
        <v>156</v>
      </c>
      <c r="H1743" t="s">
        <v>181</v>
      </c>
      <c r="I1743" t="s">
        <v>158</v>
      </c>
      <c r="J1743" t="s">
        <v>182</v>
      </c>
      <c r="K1743" t="s">
        <v>160</v>
      </c>
      <c r="L1743">
        <v>1</v>
      </c>
      <c r="M1743" t="s">
        <v>174</v>
      </c>
      <c r="N1743" t="s">
        <v>162</v>
      </c>
      <c r="O1743" t="s">
        <v>216</v>
      </c>
      <c r="P1743" t="s">
        <v>217</v>
      </c>
      <c r="Q1743">
        <v>2025</v>
      </c>
      <c r="R1743">
        <v>4</v>
      </c>
      <c r="S1743" t="b">
        <v>0</v>
      </c>
      <c r="T1743">
        <v>185913</v>
      </c>
    </row>
    <row r="1744" spans="1:20" x14ac:dyDescent="0.2">
      <c r="A1744">
        <v>28</v>
      </c>
      <c r="B1744" t="s">
        <v>151</v>
      </c>
      <c r="C1744" t="s">
        <v>152</v>
      </c>
      <c r="D1744" t="s">
        <v>153</v>
      </c>
      <c r="E1744" t="s">
        <v>154</v>
      </c>
      <c r="F1744" t="s">
        <v>155</v>
      </c>
      <c r="G1744" t="s">
        <v>156</v>
      </c>
      <c r="H1744" t="s">
        <v>181</v>
      </c>
      <c r="I1744" t="s">
        <v>165</v>
      </c>
      <c r="J1744" t="s">
        <v>182</v>
      </c>
      <c r="K1744" t="s">
        <v>160</v>
      </c>
      <c r="L1744">
        <v>1</v>
      </c>
      <c r="M1744" t="s">
        <v>174</v>
      </c>
      <c r="N1744" t="s">
        <v>162</v>
      </c>
      <c r="O1744" t="s">
        <v>216</v>
      </c>
      <c r="P1744" t="s">
        <v>217</v>
      </c>
      <c r="Q1744">
        <v>2025</v>
      </c>
      <c r="R1744">
        <v>4</v>
      </c>
      <c r="S1744" t="b">
        <v>0</v>
      </c>
      <c r="T1744">
        <v>163156</v>
      </c>
    </row>
    <row r="1745" spans="1:20" x14ac:dyDescent="0.2">
      <c r="A1745">
        <v>29</v>
      </c>
      <c r="B1745" t="s">
        <v>151</v>
      </c>
      <c r="C1745" t="s">
        <v>152</v>
      </c>
      <c r="D1745" t="s">
        <v>153</v>
      </c>
      <c r="E1745" t="s">
        <v>154</v>
      </c>
      <c r="F1745" t="s">
        <v>155</v>
      </c>
      <c r="G1745" t="s">
        <v>156</v>
      </c>
      <c r="H1745" t="s">
        <v>181</v>
      </c>
      <c r="I1745" t="s">
        <v>166</v>
      </c>
      <c r="J1745" t="s">
        <v>182</v>
      </c>
      <c r="K1745" t="s">
        <v>160</v>
      </c>
      <c r="L1745">
        <v>1</v>
      </c>
      <c r="M1745" t="s">
        <v>174</v>
      </c>
      <c r="N1745" t="s">
        <v>162</v>
      </c>
      <c r="O1745" t="s">
        <v>216</v>
      </c>
      <c r="P1745" t="s">
        <v>217</v>
      </c>
      <c r="Q1745">
        <v>2025</v>
      </c>
      <c r="R1745">
        <v>4</v>
      </c>
      <c r="S1745" t="b">
        <v>0</v>
      </c>
      <c r="T1745">
        <v>1065505</v>
      </c>
    </row>
    <row r="1746" spans="1:20" x14ac:dyDescent="0.2">
      <c r="A1746">
        <v>30</v>
      </c>
      <c r="B1746" t="s">
        <v>151</v>
      </c>
      <c r="C1746" t="s">
        <v>152</v>
      </c>
      <c r="D1746" t="s">
        <v>153</v>
      </c>
      <c r="E1746" t="s">
        <v>154</v>
      </c>
      <c r="F1746" t="s">
        <v>155</v>
      </c>
      <c r="G1746" t="s">
        <v>156</v>
      </c>
      <c r="H1746" t="s">
        <v>181</v>
      </c>
      <c r="I1746" t="s">
        <v>167</v>
      </c>
      <c r="J1746" t="s">
        <v>182</v>
      </c>
      <c r="K1746" t="s">
        <v>160</v>
      </c>
      <c r="L1746">
        <v>1</v>
      </c>
      <c r="M1746" t="s">
        <v>174</v>
      </c>
      <c r="N1746" t="s">
        <v>162</v>
      </c>
      <c r="O1746" t="s">
        <v>216</v>
      </c>
      <c r="P1746" t="s">
        <v>217</v>
      </c>
      <c r="Q1746">
        <v>2025</v>
      </c>
      <c r="R1746">
        <v>4</v>
      </c>
      <c r="S1746" t="b">
        <v>0</v>
      </c>
      <c r="T1746">
        <v>425432</v>
      </c>
    </row>
    <row r="1747" spans="1:20" x14ac:dyDescent="0.2">
      <c r="A1747">
        <v>31</v>
      </c>
      <c r="B1747" t="s">
        <v>151</v>
      </c>
      <c r="C1747" t="s">
        <v>152</v>
      </c>
      <c r="D1747" t="s">
        <v>153</v>
      </c>
      <c r="E1747" t="s">
        <v>154</v>
      </c>
      <c r="F1747" t="s">
        <v>155</v>
      </c>
      <c r="G1747" t="s">
        <v>156</v>
      </c>
      <c r="H1747" t="s">
        <v>181</v>
      </c>
      <c r="I1747" t="s">
        <v>168</v>
      </c>
      <c r="J1747" t="s">
        <v>182</v>
      </c>
      <c r="K1747" t="s">
        <v>160</v>
      </c>
      <c r="L1747">
        <v>1</v>
      </c>
      <c r="M1747" t="s">
        <v>174</v>
      </c>
      <c r="N1747" t="s">
        <v>162</v>
      </c>
      <c r="O1747" t="s">
        <v>216</v>
      </c>
      <c r="P1747" t="s">
        <v>217</v>
      </c>
      <c r="Q1747">
        <v>2025</v>
      </c>
      <c r="R1747">
        <v>4</v>
      </c>
      <c r="S1747" t="b">
        <v>0</v>
      </c>
      <c r="T1747">
        <v>44566</v>
      </c>
    </row>
    <row r="1748" spans="1:20" x14ac:dyDescent="0.2">
      <c r="A1748">
        <v>32</v>
      </c>
      <c r="B1748" t="s">
        <v>151</v>
      </c>
      <c r="C1748" t="s">
        <v>152</v>
      </c>
      <c r="D1748" t="s">
        <v>153</v>
      </c>
      <c r="E1748" t="s">
        <v>154</v>
      </c>
      <c r="F1748" t="s">
        <v>155</v>
      </c>
      <c r="G1748" t="s">
        <v>156</v>
      </c>
      <c r="H1748" t="s">
        <v>183</v>
      </c>
      <c r="I1748" t="s">
        <v>169</v>
      </c>
      <c r="J1748" t="s">
        <v>182</v>
      </c>
      <c r="K1748" t="s">
        <v>160</v>
      </c>
      <c r="L1748">
        <v>1</v>
      </c>
      <c r="M1748" t="s">
        <v>174</v>
      </c>
      <c r="N1748" t="s">
        <v>162</v>
      </c>
      <c r="O1748" t="s">
        <v>216</v>
      </c>
      <c r="P1748" t="s">
        <v>217</v>
      </c>
      <c r="Q1748">
        <v>2025</v>
      </c>
      <c r="R1748">
        <v>4</v>
      </c>
      <c r="S1748" t="b">
        <v>0</v>
      </c>
      <c r="T1748">
        <v>1450513</v>
      </c>
    </row>
    <row r="1749" spans="1:20" x14ac:dyDescent="0.2">
      <c r="A1749">
        <v>33</v>
      </c>
      <c r="B1749" t="s">
        <v>151</v>
      </c>
      <c r="C1749" t="s">
        <v>152</v>
      </c>
      <c r="D1749" t="s">
        <v>153</v>
      </c>
      <c r="E1749" t="s">
        <v>154</v>
      </c>
      <c r="F1749" t="s">
        <v>155</v>
      </c>
      <c r="G1749" t="s">
        <v>156</v>
      </c>
      <c r="H1749" t="s">
        <v>184</v>
      </c>
      <c r="I1749" t="s">
        <v>158</v>
      </c>
      <c r="J1749" t="s">
        <v>185</v>
      </c>
      <c r="K1749" t="s">
        <v>160</v>
      </c>
      <c r="L1749">
        <v>1</v>
      </c>
      <c r="M1749" t="s">
        <v>174</v>
      </c>
      <c r="N1749" t="s">
        <v>162</v>
      </c>
      <c r="O1749" t="s">
        <v>216</v>
      </c>
      <c r="P1749" t="s">
        <v>217</v>
      </c>
      <c r="Q1749">
        <v>2025</v>
      </c>
      <c r="R1749">
        <v>4</v>
      </c>
      <c r="S1749" t="b">
        <v>0</v>
      </c>
      <c r="T1749">
        <v>1833909</v>
      </c>
    </row>
    <row r="1750" spans="1:20" x14ac:dyDescent="0.2">
      <c r="A1750">
        <v>34</v>
      </c>
      <c r="B1750" t="s">
        <v>151</v>
      </c>
      <c r="C1750" t="s">
        <v>152</v>
      </c>
      <c r="D1750" t="s">
        <v>153</v>
      </c>
      <c r="E1750" t="s">
        <v>154</v>
      </c>
      <c r="F1750" t="s">
        <v>155</v>
      </c>
      <c r="G1750" t="s">
        <v>156</v>
      </c>
      <c r="H1750" t="s">
        <v>184</v>
      </c>
      <c r="I1750" t="s">
        <v>165</v>
      </c>
      <c r="J1750" t="s">
        <v>185</v>
      </c>
      <c r="K1750" t="s">
        <v>160</v>
      </c>
      <c r="L1750">
        <v>1</v>
      </c>
      <c r="M1750" t="s">
        <v>174</v>
      </c>
      <c r="N1750" t="s">
        <v>162</v>
      </c>
      <c r="O1750" t="s">
        <v>216</v>
      </c>
      <c r="P1750" t="s">
        <v>217</v>
      </c>
      <c r="Q1750">
        <v>2025</v>
      </c>
      <c r="R1750">
        <v>4</v>
      </c>
      <c r="S1750" t="b">
        <v>0</v>
      </c>
      <c r="T1750">
        <v>978292</v>
      </c>
    </row>
    <row r="1751" spans="1:20" x14ac:dyDescent="0.2">
      <c r="A1751">
        <v>35</v>
      </c>
      <c r="B1751" t="s">
        <v>151</v>
      </c>
      <c r="C1751" t="s">
        <v>152</v>
      </c>
      <c r="D1751" t="s">
        <v>153</v>
      </c>
      <c r="E1751" t="s">
        <v>154</v>
      </c>
      <c r="F1751" t="s">
        <v>155</v>
      </c>
      <c r="G1751" t="s">
        <v>156</v>
      </c>
      <c r="H1751" t="s">
        <v>184</v>
      </c>
      <c r="I1751" t="s">
        <v>166</v>
      </c>
      <c r="J1751" t="s">
        <v>185</v>
      </c>
      <c r="K1751" t="s">
        <v>160</v>
      </c>
      <c r="L1751">
        <v>1</v>
      </c>
      <c r="M1751" t="s">
        <v>174</v>
      </c>
      <c r="N1751" t="s">
        <v>162</v>
      </c>
      <c r="O1751" t="s">
        <v>216</v>
      </c>
      <c r="P1751" t="s">
        <v>217</v>
      </c>
      <c r="Q1751">
        <v>2025</v>
      </c>
      <c r="R1751">
        <v>4</v>
      </c>
      <c r="S1751" t="b">
        <v>0</v>
      </c>
      <c r="T1751">
        <v>4616190</v>
      </c>
    </row>
    <row r="1752" spans="1:20" x14ac:dyDescent="0.2">
      <c r="A1752">
        <v>36</v>
      </c>
      <c r="B1752" t="s">
        <v>151</v>
      </c>
      <c r="C1752" t="s">
        <v>152</v>
      </c>
      <c r="D1752" t="s">
        <v>153</v>
      </c>
      <c r="E1752" t="s">
        <v>154</v>
      </c>
      <c r="F1752" t="s">
        <v>155</v>
      </c>
      <c r="G1752" t="s">
        <v>156</v>
      </c>
      <c r="H1752" t="s">
        <v>184</v>
      </c>
      <c r="I1752" t="s">
        <v>167</v>
      </c>
      <c r="J1752" t="s">
        <v>185</v>
      </c>
      <c r="K1752" t="s">
        <v>160</v>
      </c>
      <c r="L1752">
        <v>1</v>
      </c>
      <c r="M1752" t="s">
        <v>174</v>
      </c>
      <c r="N1752" t="s">
        <v>162</v>
      </c>
      <c r="O1752" t="s">
        <v>216</v>
      </c>
      <c r="P1752" t="s">
        <v>217</v>
      </c>
      <c r="Q1752">
        <v>2025</v>
      </c>
      <c r="R1752">
        <v>4</v>
      </c>
      <c r="S1752" t="b">
        <v>0</v>
      </c>
      <c r="T1752">
        <v>2244642</v>
      </c>
    </row>
    <row r="1753" spans="1:20" x14ac:dyDescent="0.2">
      <c r="A1753">
        <v>37</v>
      </c>
      <c r="B1753" t="s">
        <v>151</v>
      </c>
      <c r="C1753" t="s">
        <v>152</v>
      </c>
      <c r="D1753" t="s">
        <v>153</v>
      </c>
      <c r="E1753" t="s">
        <v>154</v>
      </c>
      <c r="F1753" t="s">
        <v>155</v>
      </c>
      <c r="G1753" t="s">
        <v>156</v>
      </c>
      <c r="H1753" t="s">
        <v>184</v>
      </c>
      <c r="I1753" t="s">
        <v>168</v>
      </c>
      <c r="J1753" t="s">
        <v>185</v>
      </c>
      <c r="K1753" t="s">
        <v>160</v>
      </c>
      <c r="L1753">
        <v>1</v>
      </c>
      <c r="M1753" t="s">
        <v>174</v>
      </c>
      <c r="N1753" t="s">
        <v>162</v>
      </c>
      <c r="O1753" t="s">
        <v>216</v>
      </c>
      <c r="P1753" t="s">
        <v>217</v>
      </c>
      <c r="Q1753">
        <v>2025</v>
      </c>
      <c r="R1753">
        <v>4</v>
      </c>
      <c r="S1753" t="b">
        <v>0</v>
      </c>
      <c r="T1753">
        <v>433342</v>
      </c>
    </row>
    <row r="1754" spans="1:20" x14ac:dyDescent="0.2">
      <c r="A1754">
        <v>38</v>
      </c>
      <c r="B1754" t="s">
        <v>151</v>
      </c>
      <c r="C1754" t="s">
        <v>152</v>
      </c>
      <c r="D1754" t="s">
        <v>153</v>
      </c>
      <c r="E1754" t="s">
        <v>154</v>
      </c>
      <c r="F1754" t="s">
        <v>155</v>
      </c>
      <c r="G1754" t="s">
        <v>156</v>
      </c>
      <c r="H1754" t="s">
        <v>186</v>
      </c>
      <c r="I1754" t="s">
        <v>169</v>
      </c>
      <c r="J1754" t="s">
        <v>185</v>
      </c>
      <c r="K1754" t="s">
        <v>160</v>
      </c>
      <c r="L1754">
        <v>1</v>
      </c>
      <c r="M1754" t="s">
        <v>174</v>
      </c>
      <c r="N1754" t="s">
        <v>162</v>
      </c>
      <c r="O1754" t="s">
        <v>216</v>
      </c>
      <c r="P1754" t="s">
        <v>217</v>
      </c>
      <c r="Q1754">
        <v>2025</v>
      </c>
      <c r="R1754">
        <v>4</v>
      </c>
      <c r="S1754" t="b">
        <v>0</v>
      </c>
      <c r="T1754">
        <v>7863485</v>
      </c>
    </row>
    <row r="1755" spans="1:20" x14ac:dyDescent="0.2">
      <c r="A1755">
        <v>39</v>
      </c>
      <c r="B1755" t="s">
        <v>151</v>
      </c>
      <c r="C1755" t="s">
        <v>152</v>
      </c>
      <c r="D1755" t="s">
        <v>153</v>
      </c>
      <c r="E1755" t="s">
        <v>154</v>
      </c>
      <c r="F1755" t="s">
        <v>155</v>
      </c>
      <c r="G1755" t="s">
        <v>156</v>
      </c>
      <c r="H1755" t="s">
        <v>187</v>
      </c>
      <c r="I1755" t="s">
        <v>158</v>
      </c>
      <c r="J1755" t="s">
        <v>188</v>
      </c>
      <c r="K1755" t="s">
        <v>160</v>
      </c>
      <c r="L1755">
        <v>1</v>
      </c>
      <c r="M1755" t="s">
        <v>189</v>
      </c>
      <c r="N1755" t="s">
        <v>162</v>
      </c>
      <c r="O1755" t="s">
        <v>216</v>
      </c>
      <c r="P1755" t="s">
        <v>217</v>
      </c>
      <c r="Q1755">
        <v>2025</v>
      </c>
      <c r="R1755">
        <v>4</v>
      </c>
      <c r="S1755" t="b">
        <v>0</v>
      </c>
      <c r="T1755">
        <v>92116143</v>
      </c>
    </row>
    <row r="1756" spans="1:20" x14ac:dyDescent="0.2">
      <c r="A1756">
        <v>40</v>
      </c>
      <c r="B1756" t="s">
        <v>151</v>
      </c>
      <c r="C1756" t="s">
        <v>152</v>
      </c>
      <c r="D1756" t="s">
        <v>153</v>
      </c>
      <c r="E1756" t="s">
        <v>154</v>
      </c>
      <c r="F1756" t="s">
        <v>155</v>
      </c>
      <c r="G1756" t="s">
        <v>156</v>
      </c>
      <c r="H1756" t="s">
        <v>187</v>
      </c>
      <c r="I1756" t="s">
        <v>165</v>
      </c>
      <c r="J1756" t="s">
        <v>188</v>
      </c>
      <c r="K1756" t="s">
        <v>160</v>
      </c>
      <c r="L1756">
        <v>1</v>
      </c>
      <c r="M1756" t="s">
        <v>189</v>
      </c>
      <c r="N1756" t="s">
        <v>162</v>
      </c>
      <c r="O1756" t="s">
        <v>216</v>
      </c>
      <c r="P1756" t="s">
        <v>217</v>
      </c>
      <c r="Q1756">
        <v>2025</v>
      </c>
      <c r="R1756">
        <v>4</v>
      </c>
      <c r="S1756" t="b">
        <v>0</v>
      </c>
      <c r="T1756">
        <v>37438603</v>
      </c>
    </row>
    <row r="1757" spans="1:20" x14ac:dyDescent="0.2">
      <c r="A1757">
        <v>41</v>
      </c>
      <c r="B1757" t="s">
        <v>151</v>
      </c>
      <c r="C1757" t="s">
        <v>152</v>
      </c>
      <c r="D1757" t="s">
        <v>153</v>
      </c>
      <c r="E1757" t="s">
        <v>154</v>
      </c>
      <c r="F1757" t="s">
        <v>155</v>
      </c>
      <c r="G1757" t="s">
        <v>156</v>
      </c>
      <c r="H1757" t="s">
        <v>187</v>
      </c>
      <c r="I1757" t="s">
        <v>166</v>
      </c>
      <c r="J1757" t="s">
        <v>188</v>
      </c>
      <c r="K1757" t="s">
        <v>160</v>
      </c>
      <c r="L1757">
        <v>1</v>
      </c>
      <c r="M1757" t="s">
        <v>189</v>
      </c>
      <c r="N1757" t="s">
        <v>162</v>
      </c>
      <c r="O1757" t="s">
        <v>216</v>
      </c>
      <c r="P1757" t="s">
        <v>217</v>
      </c>
      <c r="Q1757">
        <v>2025</v>
      </c>
      <c r="R1757">
        <v>4</v>
      </c>
      <c r="S1757" t="b">
        <v>0</v>
      </c>
      <c r="T1757">
        <v>137198114</v>
      </c>
    </row>
    <row r="1758" spans="1:20" x14ac:dyDescent="0.2">
      <c r="A1758">
        <v>42</v>
      </c>
      <c r="B1758" t="s">
        <v>151</v>
      </c>
      <c r="C1758" t="s">
        <v>152</v>
      </c>
      <c r="D1758" t="s">
        <v>153</v>
      </c>
      <c r="E1758" t="s">
        <v>154</v>
      </c>
      <c r="F1758" t="s">
        <v>155</v>
      </c>
      <c r="G1758" t="s">
        <v>156</v>
      </c>
      <c r="H1758" t="s">
        <v>187</v>
      </c>
      <c r="I1758" t="s">
        <v>167</v>
      </c>
      <c r="J1758" t="s">
        <v>188</v>
      </c>
      <c r="K1758" t="s">
        <v>160</v>
      </c>
      <c r="L1758">
        <v>1</v>
      </c>
      <c r="M1758" t="s">
        <v>189</v>
      </c>
      <c r="N1758" t="s">
        <v>162</v>
      </c>
      <c r="O1758" t="s">
        <v>216</v>
      </c>
      <c r="P1758" t="s">
        <v>217</v>
      </c>
      <c r="Q1758">
        <v>2025</v>
      </c>
      <c r="R1758">
        <v>4</v>
      </c>
      <c r="S1758" t="b">
        <v>0</v>
      </c>
      <c r="T1758">
        <v>70711955</v>
      </c>
    </row>
    <row r="1759" spans="1:20" x14ac:dyDescent="0.2">
      <c r="A1759">
        <v>43</v>
      </c>
      <c r="B1759" t="s">
        <v>151</v>
      </c>
      <c r="C1759" t="s">
        <v>152</v>
      </c>
      <c r="D1759" t="s">
        <v>153</v>
      </c>
      <c r="E1759" t="s">
        <v>154</v>
      </c>
      <c r="F1759" t="s">
        <v>155</v>
      </c>
      <c r="G1759" t="s">
        <v>156</v>
      </c>
      <c r="H1759" t="s">
        <v>187</v>
      </c>
      <c r="I1759" t="s">
        <v>168</v>
      </c>
      <c r="J1759" t="s">
        <v>188</v>
      </c>
      <c r="K1759" t="s">
        <v>160</v>
      </c>
      <c r="L1759">
        <v>1</v>
      </c>
      <c r="M1759" t="s">
        <v>189</v>
      </c>
      <c r="N1759" t="s">
        <v>162</v>
      </c>
      <c r="O1759" t="s">
        <v>216</v>
      </c>
      <c r="P1759" t="s">
        <v>217</v>
      </c>
      <c r="Q1759">
        <v>2025</v>
      </c>
      <c r="R1759">
        <v>4</v>
      </c>
      <c r="S1759" t="b">
        <v>0</v>
      </c>
      <c r="T1759">
        <v>17486811</v>
      </c>
    </row>
    <row r="1760" spans="1:20" x14ac:dyDescent="0.2">
      <c r="A1760">
        <v>44</v>
      </c>
      <c r="B1760" t="s">
        <v>151</v>
      </c>
      <c r="C1760" t="s">
        <v>152</v>
      </c>
      <c r="D1760" t="s">
        <v>153</v>
      </c>
      <c r="E1760" t="s">
        <v>154</v>
      </c>
      <c r="F1760" t="s">
        <v>155</v>
      </c>
      <c r="G1760" t="s">
        <v>156</v>
      </c>
      <c r="H1760" t="s">
        <v>190</v>
      </c>
      <c r="I1760" t="s">
        <v>169</v>
      </c>
      <c r="J1760" t="s">
        <v>188</v>
      </c>
      <c r="K1760" t="s">
        <v>160</v>
      </c>
      <c r="L1760">
        <v>1</v>
      </c>
      <c r="M1760" t="s">
        <v>189</v>
      </c>
      <c r="N1760" t="s">
        <v>162</v>
      </c>
      <c r="O1760" t="s">
        <v>216</v>
      </c>
      <c r="P1760" t="s">
        <v>217</v>
      </c>
      <c r="Q1760">
        <v>2025</v>
      </c>
      <c r="R1760">
        <v>4</v>
      </c>
      <c r="S1760" t="b">
        <v>0</v>
      </c>
      <c r="T1760">
        <v>257433091</v>
      </c>
    </row>
    <row r="1761" spans="1:20" x14ac:dyDescent="0.2">
      <c r="A1761">
        <v>45</v>
      </c>
      <c r="B1761" t="s">
        <v>151</v>
      </c>
      <c r="C1761" t="s">
        <v>152</v>
      </c>
      <c r="D1761" t="s">
        <v>153</v>
      </c>
      <c r="E1761" t="s">
        <v>154</v>
      </c>
      <c r="F1761" t="s">
        <v>155</v>
      </c>
      <c r="G1761" t="s">
        <v>156</v>
      </c>
      <c r="H1761" t="s">
        <v>191</v>
      </c>
      <c r="I1761" t="s">
        <v>158</v>
      </c>
      <c r="J1761" t="s">
        <v>192</v>
      </c>
      <c r="K1761" t="s">
        <v>160</v>
      </c>
      <c r="L1761">
        <v>1</v>
      </c>
      <c r="M1761" t="s">
        <v>189</v>
      </c>
      <c r="N1761" t="s">
        <v>162</v>
      </c>
      <c r="O1761" t="s">
        <v>216</v>
      </c>
      <c r="P1761" t="s">
        <v>217</v>
      </c>
      <c r="Q1761">
        <v>2025</v>
      </c>
      <c r="R1761">
        <v>4</v>
      </c>
      <c r="S1761" t="b">
        <v>0</v>
      </c>
      <c r="T1761">
        <v>3105</v>
      </c>
    </row>
    <row r="1762" spans="1:20" x14ac:dyDescent="0.2">
      <c r="A1762">
        <v>46</v>
      </c>
      <c r="B1762" t="s">
        <v>151</v>
      </c>
      <c r="C1762" t="s">
        <v>152</v>
      </c>
      <c r="D1762" t="s">
        <v>153</v>
      </c>
      <c r="E1762" t="s">
        <v>154</v>
      </c>
      <c r="F1762" t="s">
        <v>155</v>
      </c>
      <c r="G1762" t="s">
        <v>156</v>
      </c>
      <c r="H1762" t="s">
        <v>191</v>
      </c>
      <c r="I1762" t="s">
        <v>165</v>
      </c>
      <c r="J1762" t="s">
        <v>192</v>
      </c>
      <c r="K1762" t="s">
        <v>160</v>
      </c>
      <c r="L1762">
        <v>1</v>
      </c>
      <c r="M1762" t="s">
        <v>189</v>
      </c>
      <c r="N1762" t="s">
        <v>162</v>
      </c>
      <c r="O1762" t="s">
        <v>216</v>
      </c>
      <c r="P1762" t="s">
        <v>217</v>
      </c>
      <c r="Q1762">
        <v>2025</v>
      </c>
      <c r="R1762">
        <v>4</v>
      </c>
      <c r="S1762" t="b">
        <v>0</v>
      </c>
      <c r="T1762">
        <v>2254706</v>
      </c>
    </row>
    <row r="1763" spans="1:20" x14ac:dyDescent="0.2">
      <c r="A1763">
        <v>47</v>
      </c>
      <c r="B1763" t="s">
        <v>151</v>
      </c>
      <c r="C1763" t="s">
        <v>152</v>
      </c>
      <c r="D1763" t="s">
        <v>153</v>
      </c>
      <c r="E1763" t="s">
        <v>154</v>
      </c>
      <c r="F1763" t="s">
        <v>155</v>
      </c>
      <c r="G1763" t="s">
        <v>156</v>
      </c>
      <c r="H1763" t="s">
        <v>191</v>
      </c>
      <c r="I1763" t="s">
        <v>166</v>
      </c>
      <c r="J1763" t="s">
        <v>192</v>
      </c>
      <c r="K1763" t="s">
        <v>160</v>
      </c>
      <c r="L1763">
        <v>1</v>
      </c>
      <c r="M1763" t="s">
        <v>189</v>
      </c>
      <c r="N1763" t="s">
        <v>162</v>
      </c>
      <c r="O1763" t="s">
        <v>216</v>
      </c>
      <c r="P1763" t="s">
        <v>217</v>
      </c>
      <c r="Q1763">
        <v>2025</v>
      </c>
      <c r="R1763">
        <v>4</v>
      </c>
      <c r="S1763" t="b">
        <v>0</v>
      </c>
      <c r="T1763">
        <v>27177174</v>
      </c>
    </row>
    <row r="1764" spans="1:20" x14ac:dyDescent="0.2">
      <c r="A1764">
        <v>48</v>
      </c>
      <c r="B1764" t="s">
        <v>151</v>
      </c>
      <c r="C1764" t="s">
        <v>152</v>
      </c>
      <c r="D1764" t="s">
        <v>153</v>
      </c>
      <c r="E1764" t="s">
        <v>154</v>
      </c>
      <c r="F1764" t="s">
        <v>155</v>
      </c>
      <c r="G1764" t="s">
        <v>156</v>
      </c>
      <c r="H1764" t="s">
        <v>191</v>
      </c>
      <c r="I1764" t="s">
        <v>167</v>
      </c>
      <c r="J1764" t="s">
        <v>192</v>
      </c>
      <c r="K1764" t="s">
        <v>160</v>
      </c>
      <c r="L1764">
        <v>1</v>
      </c>
      <c r="M1764" t="s">
        <v>189</v>
      </c>
      <c r="N1764" t="s">
        <v>162</v>
      </c>
      <c r="O1764" t="s">
        <v>216</v>
      </c>
      <c r="P1764" t="s">
        <v>217</v>
      </c>
      <c r="Q1764">
        <v>2025</v>
      </c>
      <c r="R1764">
        <v>4</v>
      </c>
      <c r="S1764" t="b">
        <v>0</v>
      </c>
      <c r="T1764">
        <v>12743339</v>
      </c>
    </row>
    <row r="1765" spans="1:20" x14ac:dyDescent="0.2">
      <c r="A1765">
        <v>49</v>
      </c>
      <c r="B1765" t="s">
        <v>151</v>
      </c>
      <c r="C1765" t="s">
        <v>152</v>
      </c>
      <c r="D1765" t="s">
        <v>153</v>
      </c>
      <c r="E1765" t="s">
        <v>154</v>
      </c>
      <c r="F1765" t="s">
        <v>155</v>
      </c>
      <c r="G1765" t="s">
        <v>156</v>
      </c>
      <c r="H1765" t="s">
        <v>191</v>
      </c>
      <c r="I1765" t="s">
        <v>168</v>
      </c>
      <c r="J1765" t="s">
        <v>192</v>
      </c>
      <c r="K1765" t="s">
        <v>160</v>
      </c>
      <c r="L1765">
        <v>1</v>
      </c>
      <c r="M1765" t="s">
        <v>189</v>
      </c>
      <c r="N1765" t="s">
        <v>162</v>
      </c>
      <c r="O1765" t="s">
        <v>216</v>
      </c>
      <c r="P1765" t="s">
        <v>217</v>
      </c>
      <c r="Q1765">
        <v>2025</v>
      </c>
      <c r="R1765">
        <v>4</v>
      </c>
      <c r="S1765" t="b">
        <v>0</v>
      </c>
      <c r="T1765">
        <v>550635</v>
      </c>
    </row>
    <row r="1766" spans="1:20" x14ac:dyDescent="0.2">
      <c r="A1766">
        <v>50</v>
      </c>
      <c r="B1766" t="s">
        <v>151</v>
      </c>
      <c r="C1766" t="s">
        <v>152</v>
      </c>
      <c r="D1766" t="s">
        <v>153</v>
      </c>
      <c r="E1766" t="s">
        <v>154</v>
      </c>
      <c r="F1766" t="s">
        <v>155</v>
      </c>
      <c r="G1766" t="s">
        <v>156</v>
      </c>
      <c r="H1766" t="s">
        <v>193</v>
      </c>
      <c r="I1766" t="s">
        <v>169</v>
      </c>
      <c r="J1766" t="s">
        <v>192</v>
      </c>
      <c r="K1766" t="s">
        <v>160</v>
      </c>
      <c r="L1766">
        <v>1</v>
      </c>
      <c r="M1766" t="s">
        <v>189</v>
      </c>
      <c r="N1766" t="s">
        <v>162</v>
      </c>
      <c r="O1766" t="s">
        <v>216</v>
      </c>
      <c r="P1766" t="s">
        <v>217</v>
      </c>
      <c r="Q1766">
        <v>2025</v>
      </c>
      <c r="R1766">
        <v>4</v>
      </c>
      <c r="S1766" t="b">
        <v>0</v>
      </c>
      <c r="T1766">
        <v>36761727</v>
      </c>
    </row>
    <row r="1767" spans="1:20" x14ac:dyDescent="0.2">
      <c r="A1767">
        <v>51</v>
      </c>
      <c r="B1767" t="s">
        <v>151</v>
      </c>
      <c r="C1767" t="s">
        <v>152</v>
      </c>
      <c r="D1767" t="s">
        <v>153</v>
      </c>
      <c r="E1767" t="s">
        <v>154</v>
      </c>
      <c r="F1767" t="s">
        <v>155</v>
      </c>
      <c r="G1767" t="s">
        <v>156</v>
      </c>
      <c r="H1767" t="s">
        <v>194</v>
      </c>
      <c r="I1767" t="s">
        <v>158</v>
      </c>
      <c r="J1767" t="s">
        <v>195</v>
      </c>
      <c r="K1767" t="s">
        <v>160</v>
      </c>
      <c r="L1767">
        <v>1</v>
      </c>
      <c r="M1767" t="s">
        <v>189</v>
      </c>
      <c r="N1767" t="s">
        <v>162</v>
      </c>
      <c r="O1767" t="s">
        <v>216</v>
      </c>
      <c r="P1767" t="s">
        <v>217</v>
      </c>
      <c r="Q1767">
        <v>2025</v>
      </c>
      <c r="R1767">
        <v>4</v>
      </c>
      <c r="S1767" t="b">
        <v>0</v>
      </c>
      <c r="T1767">
        <v>13416125</v>
      </c>
    </row>
    <row r="1768" spans="1:20" x14ac:dyDescent="0.2">
      <c r="A1768">
        <v>52</v>
      </c>
      <c r="B1768" t="s">
        <v>151</v>
      </c>
      <c r="C1768" t="s">
        <v>152</v>
      </c>
      <c r="D1768" t="s">
        <v>153</v>
      </c>
      <c r="E1768" t="s">
        <v>154</v>
      </c>
      <c r="F1768" t="s">
        <v>155</v>
      </c>
      <c r="G1768" t="s">
        <v>156</v>
      </c>
      <c r="H1768" t="s">
        <v>194</v>
      </c>
      <c r="I1768" t="s">
        <v>165</v>
      </c>
      <c r="J1768" t="s">
        <v>195</v>
      </c>
      <c r="K1768" t="s">
        <v>160</v>
      </c>
      <c r="L1768">
        <v>1</v>
      </c>
      <c r="M1768" t="s">
        <v>189</v>
      </c>
      <c r="N1768" t="s">
        <v>162</v>
      </c>
      <c r="O1768" t="s">
        <v>216</v>
      </c>
      <c r="P1768" t="s">
        <v>217</v>
      </c>
      <c r="Q1768">
        <v>2025</v>
      </c>
      <c r="R1768">
        <v>4</v>
      </c>
      <c r="S1768" t="b">
        <v>0</v>
      </c>
      <c r="T1768">
        <v>7929273</v>
      </c>
    </row>
    <row r="1769" spans="1:20" x14ac:dyDescent="0.2">
      <c r="A1769">
        <v>53</v>
      </c>
      <c r="B1769" t="s">
        <v>151</v>
      </c>
      <c r="C1769" t="s">
        <v>152</v>
      </c>
      <c r="D1769" t="s">
        <v>153</v>
      </c>
      <c r="E1769" t="s">
        <v>154</v>
      </c>
      <c r="F1769" t="s">
        <v>155</v>
      </c>
      <c r="G1769" t="s">
        <v>156</v>
      </c>
      <c r="H1769" t="s">
        <v>194</v>
      </c>
      <c r="I1769" t="s">
        <v>166</v>
      </c>
      <c r="J1769" t="s">
        <v>195</v>
      </c>
      <c r="K1769" t="s">
        <v>160</v>
      </c>
      <c r="L1769">
        <v>1</v>
      </c>
      <c r="M1769" t="s">
        <v>189</v>
      </c>
      <c r="N1769" t="s">
        <v>162</v>
      </c>
      <c r="O1769" t="s">
        <v>216</v>
      </c>
      <c r="P1769" t="s">
        <v>217</v>
      </c>
      <c r="Q1769">
        <v>2025</v>
      </c>
      <c r="R1769">
        <v>4</v>
      </c>
      <c r="S1769" t="b">
        <v>0</v>
      </c>
      <c r="T1769">
        <v>46864796</v>
      </c>
    </row>
    <row r="1770" spans="1:20" x14ac:dyDescent="0.2">
      <c r="A1770">
        <v>54</v>
      </c>
      <c r="B1770" t="s">
        <v>151</v>
      </c>
      <c r="C1770" t="s">
        <v>152</v>
      </c>
      <c r="D1770" t="s">
        <v>153</v>
      </c>
      <c r="E1770" t="s">
        <v>154</v>
      </c>
      <c r="F1770" t="s">
        <v>155</v>
      </c>
      <c r="G1770" t="s">
        <v>156</v>
      </c>
      <c r="H1770" t="s">
        <v>194</v>
      </c>
      <c r="I1770" t="s">
        <v>167</v>
      </c>
      <c r="J1770" t="s">
        <v>195</v>
      </c>
      <c r="K1770" t="s">
        <v>160</v>
      </c>
      <c r="L1770">
        <v>1</v>
      </c>
      <c r="M1770" t="s">
        <v>189</v>
      </c>
      <c r="N1770" t="s">
        <v>162</v>
      </c>
      <c r="O1770" t="s">
        <v>216</v>
      </c>
      <c r="P1770" t="s">
        <v>217</v>
      </c>
      <c r="Q1770">
        <v>2025</v>
      </c>
      <c r="R1770">
        <v>4</v>
      </c>
      <c r="S1770" t="b">
        <v>0</v>
      </c>
      <c r="T1770">
        <v>18186694</v>
      </c>
    </row>
    <row r="1771" spans="1:20" x14ac:dyDescent="0.2">
      <c r="A1771">
        <v>55</v>
      </c>
      <c r="B1771" t="s">
        <v>151</v>
      </c>
      <c r="C1771" t="s">
        <v>152</v>
      </c>
      <c r="D1771" t="s">
        <v>153</v>
      </c>
      <c r="E1771" t="s">
        <v>154</v>
      </c>
      <c r="F1771" t="s">
        <v>155</v>
      </c>
      <c r="G1771" t="s">
        <v>156</v>
      </c>
      <c r="H1771" t="s">
        <v>194</v>
      </c>
      <c r="I1771" t="s">
        <v>168</v>
      </c>
      <c r="J1771" t="s">
        <v>195</v>
      </c>
      <c r="K1771" t="s">
        <v>160</v>
      </c>
      <c r="L1771">
        <v>1</v>
      </c>
      <c r="M1771" t="s">
        <v>189</v>
      </c>
      <c r="N1771" t="s">
        <v>162</v>
      </c>
      <c r="O1771" t="s">
        <v>216</v>
      </c>
      <c r="P1771" t="s">
        <v>217</v>
      </c>
      <c r="Q1771">
        <v>2025</v>
      </c>
      <c r="R1771">
        <v>4</v>
      </c>
      <c r="S1771" t="b">
        <v>0</v>
      </c>
      <c r="T1771">
        <v>2255896</v>
      </c>
    </row>
    <row r="1772" spans="1:20" x14ac:dyDescent="0.2">
      <c r="A1772">
        <v>56</v>
      </c>
      <c r="B1772" t="s">
        <v>151</v>
      </c>
      <c r="C1772" t="s">
        <v>152</v>
      </c>
      <c r="D1772" t="s">
        <v>153</v>
      </c>
      <c r="E1772" t="s">
        <v>154</v>
      </c>
      <c r="F1772" t="s">
        <v>155</v>
      </c>
      <c r="G1772" t="s">
        <v>156</v>
      </c>
      <c r="H1772" t="s">
        <v>196</v>
      </c>
      <c r="I1772" t="s">
        <v>169</v>
      </c>
      <c r="J1772" t="s">
        <v>195</v>
      </c>
      <c r="K1772" t="s">
        <v>160</v>
      </c>
      <c r="L1772">
        <v>1</v>
      </c>
      <c r="M1772" t="s">
        <v>189</v>
      </c>
      <c r="N1772" t="s">
        <v>162</v>
      </c>
      <c r="O1772" t="s">
        <v>216</v>
      </c>
      <c r="P1772" t="s">
        <v>217</v>
      </c>
      <c r="Q1772">
        <v>2025</v>
      </c>
      <c r="R1772">
        <v>4</v>
      </c>
      <c r="S1772" t="b">
        <v>0</v>
      </c>
      <c r="T1772">
        <v>152251227</v>
      </c>
    </row>
    <row r="1773" spans="1:20" x14ac:dyDescent="0.2">
      <c r="A1773">
        <v>57</v>
      </c>
      <c r="B1773" t="s">
        <v>151</v>
      </c>
      <c r="C1773" t="s">
        <v>152</v>
      </c>
      <c r="D1773" t="s">
        <v>153</v>
      </c>
      <c r="E1773" t="s">
        <v>154</v>
      </c>
      <c r="F1773" t="s">
        <v>155</v>
      </c>
      <c r="G1773" t="s">
        <v>156</v>
      </c>
      <c r="H1773" t="s">
        <v>197</v>
      </c>
      <c r="I1773" t="s">
        <v>158</v>
      </c>
      <c r="J1773" t="s">
        <v>198</v>
      </c>
      <c r="K1773" t="s">
        <v>160</v>
      </c>
      <c r="L1773">
        <v>1</v>
      </c>
      <c r="M1773" t="s">
        <v>189</v>
      </c>
      <c r="N1773" t="s">
        <v>162</v>
      </c>
      <c r="O1773" t="s">
        <v>216</v>
      </c>
      <c r="P1773" t="s">
        <v>217</v>
      </c>
      <c r="Q1773">
        <v>2025</v>
      </c>
      <c r="R1773">
        <v>4</v>
      </c>
      <c r="S1773" t="b">
        <v>0</v>
      </c>
      <c r="T1773">
        <v>105535373</v>
      </c>
    </row>
    <row r="1774" spans="1:20" x14ac:dyDescent="0.2">
      <c r="A1774">
        <v>58</v>
      </c>
      <c r="B1774" t="s">
        <v>151</v>
      </c>
      <c r="C1774" t="s">
        <v>152</v>
      </c>
      <c r="D1774" t="s">
        <v>153</v>
      </c>
      <c r="E1774" t="s">
        <v>154</v>
      </c>
      <c r="F1774" t="s">
        <v>155</v>
      </c>
      <c r="G1774" t="s">
        <v>156</v>
      </c>
      <c r="H1774" t="s">
        <v>197</v>
      </c>
      <c r="I1774" t="s">
        <v>165</v>
      </c>
      <c r="J1774" t="s">
        <v>198</v>
      </c>
      <c r="K1774" t="s">
        <v>160</v>
      </c>
      <c r="L1774">
        <v>1</v>
      </c>
      <c r="M1774" t="s">
        <v>189</v>
      </c>
      <c r="N1774" t="s">
        <v>162</v>
      </c>
      <c r="O1774" t="s">
        <v>216</v>
      </c>
      <c r="P1774" t="s">
        <v>217</v>
      </c>
      <c r="Q1774">
        <v>2025</v>
      </c>
      <c r="R1774">
        <v>4</v>
      </c>
      <c r="S1774" t="b">
        <v>0</v>
      </c>
      <c r="T1774">
        <v>47622582</v>
      </c>
    </row>
    <row r="1775" spans="1:20" x14ac:dyDescent="0.2">
      <c r="A1775">
        <v>59</v>
      </c>
      <c r="B1775" t="s">
        <v>151</v>
      </c>
      <c r="C1775" t="s">
        <v>152</v>
      </c>
      <c r="D1775" t="s">
        <v>153</v>
      </c>
      <c r="E1775" t="s">
        <v>154</v>
      </c>
      <c r="F1775" t="s">
        <v>155</v>
      </c>
      <c r="G1775" t="s">
        <v>156</v>
      </c>
      <c r="H1775" t="s">
        <v>197</v>
      </c>
      <c r="I1775" t="s">
        <v>166</v>
      </c>
      <c r="J1775" t="s">
        <v>198</v>
      </c>
      <c r="K1775" t="s">
        <v>160</v>
      </c>
      <c r="L1775">
        <v>1</v>
      </c>
      <c r="M1775" t="s">
        <v>189</v>
      </c>
      <c r="N1775" t="s">
        <v>162</v>
      </c>
      <c r="O1775" t="s">
        <v>216</v>
      </c>
      <c r="P1775" t="s">
        <v>217</v>
      </c>
      <c r="Q1775">
        <v>2025</v>
      </c>
      <c r="R1775">
        <v>4</v>
      </c>
      <c r="S1775" t="b">
        <v>0</v>
      </c>
      <c r="T1775">
        <v>211240084</v>
      </c>
    </row>
    <row r="1776" spans="1:20" x14ac:dyDescent="0.2">
      <c r="A1776">
        <v>60</v>
      </c>
      <c r="B1776" t="s">
        <v>151</v>
      </c>
      <c r="C1776" t="s">
        <v>152</v>
      </c>
      <c r="D1776" t="s">
        <v>153</v>
      </c>
      <c r="E1776" t="s">
        <v>154</v>
      </c>
      <c r="F1776" t="s">
        <v>155</v>
      </c>
      <c r="G1776" t="s">
        <v>156</v>
      </c>
      <c r="H1776" t="s">
        <v>197</v>
      </c>
      <c r="I1776" t="s">
        <v>167</v>
      </c>
      <c r="J1776" t="s">
        <v>198</v>
      </c>
      <c r="K1776" t="s">
        <v>160</v>
      </c>
      <c r="L1776">
        <v>1</v>
      </c>
      <c r="M1776" t="s">
        <v>189</v>
      </c>
      <c r="N1776" t="s">
        <v>162</v>
      </c>
      <c r="O1776" t="s">
        <v>216</v>
      </c>
      <c r="P1776" t="s">
        <v>217</v>
      </c>
      <c r="Q1776">
        <v>2025</v>
      </c>
      <c r="R1776">
        <v>4</v>
      </c>
      <c r="S1776" t="b">
        <v>0</v>
      </c>
      <c r="T1776">
        <v>101641989</v>
      </c>
    </row>
    <row r="1777" spans="1:20" x14ac:dyDescent="0.2">
      <c r="A1777">
        <v>61</v>
      </c>
      <c r="B1777" t="s">
        <v>151</v>
      </c>
      <c r="C1777" t="s">
        <v>152</v>
      </c>
      <c r="D1777" t="s">
        <v>153</v>
      </c>
      <c r="E1777" t="s">
        <v>154</v>
      </c>
      <c r="F1777" t="s">
        <v>155</v>
      </c>
      <c r="G1777" t="s">
        <v>156</v>
      </c>
      <c r="H1777" t="s">
        <v>197</v>
      </c>
      <c r="I1777" t="s">
        <v>168</v>
      </c>
      <c r="J1777" t="s">
        <v>198</v>
      </c>
      <c r="K1777" t="s">
        <v>160</v>
      </c>
      <c r="L1777">
        <v>1</v>
      </c>
      <c r="M1777" t="s">
        <v>189</v>
      </c>
      <c r="N1777" t="s">
        <v>162</v>
      </c>
      <c r="O1777" t="s">
        <v>216</v>
      </c>
      <c r="P1777" t="s">
        <v>217</v>
      </c>
      <c r="Q1777">
        <v>2025</v>
      </c>
      <c r="R1777">
        <v>4</v>
      </c>
      <c r="S1777" t="b">
        <v>0</v>
      </c>
      <c r="T1777">
        <v>20293342</v>
      </c>
    </row>
    <row r="1778" spans="1:20" x14ac:dyDescent="0.2">
      <c r="A1778">
        <v>62</v>
      </c>
      <c r="B1778" t="s">
        <v>151</v>
      </c>
      <c r="C1778" t="s">
        <v>152</v>
      </c>
      <c r="D1778" t="s">
        <v>153</v>
      </c>
      <c r="E1778" t="s">
        <v>154</v>
      </c>
      <c r="F1778" t="s">
        <v>155</v>
      </c>
      <c r="G1778" t="s">
        <v>156</v>
      </c>
      <c r="H1778" t="s">
        <v>197</v>
      </c>
      <c r="I1778" t="s">
        <v>169</v>
      </c>
      <c r="J1778" t="s">
        <v>198</v>
      </c>
      <c r="K1778" t="s">
        <v>160</v>
      </c>
      <c r="L1778">
        <v>1</v>
      </c>
      <c r="M1778" t="s">
        <v>189</v>
      </c>
      <c r="N1778" t="s">
        <v>162</v>
      </c>
      <c r="O1778" t="s">
        <v>216</v>
      </c>
      <c r="P1778" t="s">
        <v>217</v>
      </c>
      <c r="Q1778">
        <v>2025</v>
      </c>
      <c r="R1778">
        <v>4</v>
      </c>
      <c r="S1778" t="b">
        <v>0</v>
      </c>
      <c r="T1778">
        <v>446446046</v>
      </c>
    </row>
    <row r="1779" spans="1:20" x14ac:dyDescent="0.2">
      <c r="A1779">
        <v>63</v>
      </c>
      <c r="B1779" t="s">
        <v>151</v>
      </c>
      <c r="C1779" t="s">
        <v>152</v>
      </c>
      <c r="D1779" t="s">
        <v>153</v>
      </c>
      <c r="E1779" t="s">
        <v>154</v>
      </c>
      <c r="F1779" t="s">
        <v>155</v>
      </c>
      <c r="G1779" t="s">
        <v>156</v>
      </c>
      <c r="H1779" t="s">
        <v>201</v>
      </c>
      <c r="I1779" t="s">
        <v>169</v>
      </c>
      <c r="J1779" t="s">
        <v>202</v>
      </c>
      <c r="K1779" t="s">
        <v>160</v>
      </c>
      <c r="L1779">
        <v>1</v>
      </c>
      <c r="M1779" t="s">
        <v>203</v>
      </c>
      <c r="N1779" t="s">
        <v>162</v>
      </c>
      <c r="O1779" t="s">
        <v>216</v>
      </c>
      <c r="P1779" t="s">
        <v>217</v>
      </c>
      <c r="Q1779">
        <v>2025</v>
      </c>
      <c r="R1779">
        <v>4</v>
      </c>
      <c r="S1779" t="b">
        <v>0</v>
      </c>
      <c r="T1779">
        <v>85647071</v>
      </c>
    </row>
    <row r="1780" spans="1:20" x14ac:dyDescent="0.2">
      <c r="A1780">
        <v>64</v>
      </c>
      <c r="B1780" t="s">
        <v>151</v>
      </c>
      <c r="C1780" t="s">
        <v>152</v>
      </c>
      <c r="D1780" t="s">
        <v>153</v>
      </c>
      <c r="E1780" t="s">
        <v>154</v>
      </c>
      <c r="F1780" t="s">
        <v>155</v>
      </c>
      <c r="G1780" t="s">
        <v>156</v>
      </c>
      <c r="H1780" t="s">
        <v>204</v>
      </c>
      <c r="I1780" t="s">
        <v>169</v>
      </c>
      <c r="J1780" t="s">
        <v>205</v>
      </c>
      <c r="K1780" t="s">
        <v>160</v>
      </c>
      <c r="L1780">
        <v>1</v>
      </c>
      <c r="M1780" t="s">
        <v>203</v>
      </c>
      <c r="N1780" t="s">
        <v>162</v>
      </c>
      <c r="O1780" t="s">
        <v>216</v>
      </c>
      <c r="P1780" t="s">
        <v>217</v>
      </c>
      <c r="Q1780">
        <v>2025</v>
      </c>
      <c r="R1780">
        <v>4</v>
      </c>
      <c r="S1780" t="b">
        <v>0</v>
      </c>
      <c r="T1780">
        <v>2291838</v>
      </c>
    </row>
    <row r="1781" spans="1:20" x14ac:dyDescent="0.2">
      <c r="A1781">
        <v>65</v>
      </c>
      <c r="B1781" t="s">
        <v>151</v>
      </c>
      <c r="C1781" t="s">
        <v>152</v>
      </c>
      <c r="D1781" t="s">
        <v>153</v>
      </c>
      <c r="E1781" t="s">
        <v>154</v>
      </c>
      <c r="F1781" t="s">
        <v>155</v>
      </c>
      <c r="G1781" t="s">
        <v>156</v>
      </c>
      <c r="H1781" t="s">
        <v>206</v>
      </c>
      <c r="I1781" t="s">
        <v>169</v>
      </c>
      <c r="J1781" t="s">
        <v>207</v>
      </c>
      <c r="K1781" t="s">
        <v>160</v>
      </c>
      <c r="L1781">
        <v>1</v>
      </c>
      <c r="M1781" t="s">
        <v>208</v>
      </c>
      <c r="N1781" t="s">
        <v>209</v>
      </c>
      <c r="O1781" t="s">
        <v>216</v>
      </c>
      <c r="P1781" t="s">
        <v>217</v>
      </c>
      <c r="Q1781">
        <v>2025</v>
      </c>
      <c r="R1781">
        <v>4</v>
      </c>
      <c r="S1781" t="b">
        <v>0</v>
      </c>
      <c r="T1781">
        <v>529326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F5D9-BA35-4AA0-ACC9-88093535159A}">
  <dimension ref="A1:S446"/>
  <sheetViews>
    <sheetView zoomScale="80" zoomScaleNormal="80" workbookViewId="0">
      <selection activeCell="V15" sqref="V15"/>
    </sheetView>
  </sheetViews>
  <sheetFormatPr defaultRowHeight="12.75" x14ac:dyDescent="0.2"/>
  <cols>
    <col min="1" max="19" width="8.7109375" customWidth="1"/>
  </cols>
  <sheetData>
    <row r="1" spans="1:19" s="60" customFormat="1" ht="14.1" customHeight="1" x14ac:dyDescent="0.2">
      <c r="A1" s="60" t="s">
        <v>131</v>
      </c>
      <c r="B1" s="60" t="s">
        <v>132</v>
      </c>
      <c r="C1" s="60" t="s">
        <v>133</v>
      </c>
      <c r="D1" s="60" t="s">
        <v>134</v>
      </c>
      <c r="E1" s="60" t="s">
        <v>135</v>
      </c>
      <c r="F1" s="60" t="s">
        <v>136</v>
      </c>
      <c r="G1" s="60" t="s">
        <v>137</v>
      </c>
      <c r="H1" s="60" t="s">
        <v>138</v>
      </c>
      <c r="I1" s="60" t="s">
        <v>139</v>
      </c>
      <c r="J1" s="60" t="s">
        <v>140</v>
      </c>
      <c r="K1" s="60" t="s">
        <v>141</v>
      </c>
      <c r="L1" s="60" t="s">
        <v>142</v>
      </c>
      <c r="M1" s="60" t="s">
        <v>143</v>
      </c>
      <c r="N1" s="60" t="s">
        <v>144</v>
      </c>
      <c r="O1" s="60" t="s">
        <v>145</v>
      </c>
      <c r="P1" s="60" t="s">
        <v>146</v>
      </c>
      <c r="Q1" s="60" t="s">
        <v>147</v>
      </c>
      <c r="R1" s="60" t="s">
        <v>218</v>
      </c>
      <c r="S1" s="60" t="s">
        <v>150</v>
      </c>
    </row>
    <row r="2" spans="1:19" x14ac:dyDescent="0.2">
      <c r="A2">
        <v>1</v>
      </c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>
        <v>1</v>
      </c>
      <c r="M2" t="s">
        <v>161</v>
      </c>
      <c r="N2" t="s">
        <v>162</v>
      </c>
      <c r="O2" t="s">
        <v>163</v>
      </c>
      <c r="P2" t="s">
        <v>164</v>
      </c>
      <c r="Q2">
        <v>2025</v>
      </c>
      <c r="R2" s="3" t="str">
        <f>MID(I2,2,3)</f>
        <v>100</v>
      </c>
      <c r="S2" s="4">
        <f>IF(LEFT(H2,7)="Average",AVERAGEIFS('STB-1245-ALL-CARRIERS-2025'!T:T,'STB-1245-ALL-CARRIERS-2025'!H:H,'Annual Totals'!H2,'STB-1245-ALL-CARRIERS-2025'!I:I,'Annual Totals'!I2,'STB-1245-ALL-CARRIERS-2025'!O:O,'Annual Totals'!O2),SUMIFS('STB-1245-ALL-CARRIERS-2025'!T:T,'STB-1245-ALL-CARRIERS-2025'!H:H,'Annual Totals'!H2,'STB-1245-ALL-CARRIERS-2025'!I:I,'Annual Totals'!I2,'STB-1245-ALL-CARRIERS-2025'!O:O,'Annual Totals'!O2))</f>
        <v>1606.5</v>
      </c>
    </row>
    <row r="3" spans="1:19" x14ac:dyDescent="0.2">
      <c r="A3">
        <v>2</v>
      </c>
      <c r="B3" t="s">
        <v>151</v>
      </c>
      <c r="C3" t="s">
        <v>152</v>
      </c>
      <c r="D3" t="s">
        <v>153</v>
      </c>
      <c r="E3" t="s">
        <v>154</v>
      </c>
      <c r="F3" t="s">
        <v>155</v>
      </c>
      <c r="G3" t="s">
        <v>156</v>
      </c>
      <c r="H3" t="s">
        <v>157</v>
      </c>
      <c r="I3" t="s">
        <v>165</v>
      </c>
      <c r="J3" t="s">
        <v>159</v>
      </c>
      <c r="K3" t="s">
        <v>160</v>
      </c>
      <c r="L3">
        <v>1</v>
      </c>
      <c r="M3" t="s">
        <v>161</v>
      </c>
      <c r="N3" t="s">
        <v>162</v>
      </c>
      <c r="O3" t="s">
        <v>163</v>
      </c>
      <c r="P3" t="s">
        <v>164</v>
      </c>
      <c r="Q3">
        <v>2025</v>
      </c>
      <c r="R3" s="3" t="str">
        <f t="shared" ref="R3:R66" si="0">MID(I3,2,3)</f>
        <v>200</v>
      </c>
      <c r="S3" s="4">
        <f>IF(LEFT(H3,7)="Average",AVERAGEIFS('STB-1245-ALL-CARRIERS-2025'!T:T,'STB-1245-ALL-CARRIERS-2025'!H:H,'Annual Totals'!H3,'STB-1245-ALL-CARRIERS-2025'!I:I,'Annual Totals'!I3,'STB-1245-ALL-CARRIERS-2025'!O:O,'Annual Totals'!O3),SUMIFS('STB-1245-ALL-CARRIERS-2025'!T:T,'STB-1245-ALL-CARRIERS-2025'!H:H,'Annual Totals'!H3,'STB-1245-ALL-CARRIERS-2025'!I:I,'Annual Totals'!I3,'STB-1245-ALL-CARRIERS-2025'!O:O,'Annual Totals'!O3))</f>
        <v>4963.75</v>
      </c>
    </row>
    <row r="4" spans="1:19" x14ac:dyDescent="0.2">
      <c r="A4">
        <v>3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  <c r="I4" t="s">
        <v>166</v>
      </c>
      <c r="J4" t="s">
        <v>159</v>
      </c>
      <c r="K4" t="s">
        <v>160</v>
      </c>
      <c r="L4">
        <v>1</v>
      </c>
      <c r="M4" t="s">
        <v>161</v>
      </c>
      <c r="N4" t="s">
        <v>162</v>
      </c>
      <c r="O4" t="s">
        <v>163</v>
      </c>
      <c r="P4" t="s">
        <v>164</v>
      </c>
      <c r="Q4">
        <v>2025</v>
      </c>
      <c r="R4" s="3" t="str">
        <f t="shared" si="0"/>
        <v>300</v>
      </c>
      <c r="S4" s="4">
        <f>IF(LEFT(H4,7)="Average",AVERAGEIFS('STB-1245-ALL-CARRIERS-2025'!T:T,'STB-1245-ALL-CARRIERS-2025'!H:H,'Annual Totals'!H4,'STB-1245-ALL-CARRIERS-2025'!I:I,'Annual Totals'!I4,'STB-1245-ALL-CARRIERS-2025'!O:O,'Annual Totals'!O4),SUMIFS('STB-1245-ALL-CARRIERS-2025'!T:T,'STB-1245-ALL-CARRIERS-2025'!H:H,'Annual Totals'!H4,'STB-1245-ALL-CARRIERS-2025'!I:I,'Annual Totals'!I4,'STB-1245-ALL-CARRIERS-2025'!O:O,'Annual Totals'!O4))</f>
        <v>4733.25</v>
      </c>
    </row>
    <row r="5" spans="1:19" x14ac:dyDescent="0.2">
      <c r="A5">
        <v>4</v>
      </c>
      <c r="B5" t="s">
        <v>151</v>
      </c>
      <c r="C5" t="s">
        <v>152</v>
      </c>
      <c r="D5" t="s">
        <v>153</v>
      </c>
      <c r="E5" t="s">
        <v>154</v>
      </c>
      <c r="F5" t="s">
        <v>155</v>
      </c>
      <c r="G5" t="s">
        <v>156</v>
      </c>
      <c r="H5" t="s">
        <v>157</v>
      </c>
      <c r="I5" t="s">
        <v>167</v>
      </c>
      <c r="J5" t="s">
        <v>159</v>
      </c>
      <c r="K5" t="s">
        <v>160</v>
      </c>
      <c r="L5">
        <v>1</v>
      </c>
      <c r="M5" t="s">
        <v>161</v>
      </c>
      <c r="N5" t="s">
        <v>162</v>
      </c>
      <c r="O5" t="s">
        <v>163</v>
      </c>
      <c r="P5" t="s">
        <v>164</v>
      </c>
      <c r="Q5">
        <v>2025</v>
      </c>
      <c r="R5" s="3" t="str">
        <f t="shared" si="0"/>
        <v>400</v>
      </c>
      <c r="S5" s="4">
        <f>IF(LEFT(H5,7)="Average",AVERAGEIFS('STB-1245-ALL-CARRIERS-2025'!T:T,'STB-1245-ALL-CARRIERS-2025'!H:H,'Annual Totals'!H5,'STB-1245-ALL-CARRIERS-2025'!I:I,'Annual Totals'!I5,'STB-1245-ALL-CARRIERS-2025'!O:O,'Annual Totals'!O5),SUMIFS('STB-1245-ALL-CARRIERS-2025'!T:T,'STB-1245-ALL-CARRIERS-2025'!H:H,'Annual Totals'!H5,'STB-1245-ALL-CARRIERS-2025'!I:I,'Annual Totals'!I5,'STB-1245-ALL-CARRIERS-2025'!O:O,'Annual Totals'!O5))</f>
        <v>4654.75</v>
      </c>
    </row>
    <row r="6" spans="1:19" x14ac:dyDescent="0.2">
      <c r="A6">
        <v>5</v>
      </c>
      <c r="B6" t="s">
        <v>151</v>
      </c>
      <c r="C6" t="s">
        <v>152</v>
      </c>
      <c r="D6" t="s">
        <v>153</v>
      </c>
      <c r="E6" t="s">
        <v>154</v>
      </c>
      <c r="F6" t="s">
        <v>155</v>
      </c>
      <c r="G6" t="s">
        <v>156</v>
      </c>
      <c r="H6" t="s">
        <v>157</v>
      </c>
      <c r="I6" t="s">
        <v>168</v>
      </c>
      <c r="J6" t="s">
        <v>159</v>
      </c>
      <c r="K6" t="s">
        <v>160</v>
      </c>
      <c r="L6">
        <v>1</v>
      </c>
      <c r="M6" t="s">
        <v>161</v>
      </c>
      <c r="N6" t="s">
        <v>162</v>
      </c>
      <c r="O6" t="s">
        <v>163</v>
      </c>
      <c r="P6" t="s">
        <v>164</v>
      </c>
      <c r="Q6">
        <v>2025</v>
      </c>
      <c r="R6" s="3" t="str">
        <f t="shared" si="0"/>
        <v>500</v>
      </c>
      <c r="S6" s="4">
        <f>IF(LEFT(H6,7)="Average",AVERAGEIFS('STB-1245-ALL-CARRIERS-2025'!T:T,'STB-1245-ALL-CARRIERS-2025'!H:H,'Annual Totals'!H6,'STB-1245-ALL-CARRIERS-2025'!I:I,'Annual Totals'!I6,'STB-1245-ALL-CARRIERS-2025'!O:O,'Annual Totals'!O6),SUMIFS('STB-1245-ALL-CARRIERS-2025'!T:T,'STB-1245-ALL-CARRIERS-2025'!H:H,'Annual Totals'!H6,'STB-1245-ALL-CARRIERS-2025'!I:I,'Annual Totals'!I6,'STB-1245-ALL-CARRIERS-2025'!O:O,'Annual Totals'!O6))</f>
        <v>2572.5</v>
      </c>
    </row>
    <row r="7" spans="1:19" x14ac:dyDescent="0.2">
      <c r="A7">
        <v>6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156</v>
      </c>
      <c r="H7" t="s">
        <v>157</v>
      </c>
      <c r="I7" t="s">
        <v>169</v>
      </c>
      <c r="J7" t="s">
        <v>159</v>
      </c>
      <c r="K7" t="s">
        <v>160</v>
      </c>
      <c r="L7">
        <v>1</v>
      </c>
      <c r="M7" t="s">
        <v>161</v>
      </c>
      <c r="N7" t="s">
        <v>162</v>
      </c>
      <c r="O7" t="s">
        <v>163</v>
      </c>
      <c r="P7" t="s">
        <v>164</v>
      </c>
      <c r="Q7">
        <v>2025</v>
      </c>
      <c r="R7" s="3" t="str">
        <f t="shared" si="0"/>
        <v>600</v>
      </c>
      <c r="S7" s="4">
        <f>IF(LEFT(H7,7)="Average",AVERAGEIFS('STB-1245-ALL-CARRIERS-2025'!T:T,'STB-1245-ALL-CARRIERS-2025'!H:H,'Annual Totals'!H7,'STB-1245-ALL-CARRIERS-2025'!I:I,'Annual Totals'!I7,'STB-1245-ALL-CARRIERS-2025'!O:O,'Annual Totals'!O7),SUMIFS('STB-1245-ALL-CARRIERS-2025'!T:T,'STB-1245-ALL-CARRIERS-2025'!H:H,'Annual Totals'!H7,'STB-1245-ALL-CARRIERS-2025'!I:I,'Annual Totals'!I7,'STB-1245-ALL-CARRIERS-2025'!O:O,'Annual Totals'!O7))</f>
        <v>3492.25</v>
      </c>
    </row>
    <row r="8" spans="1:19" x14ac:dyDescent="0.2">
      <c r="A8">
        <v>7</v>
      </c>
      <c r="B8" t="s">
        <v>151</v>
      </c>
      <c r="C8" t="s">
        <v>152</v>
      </c>
      <c r="D8" t="s">
        <v>153</v>
      </c>
      <c r="E8" t="s">
        <v>154</v>
      </c>
      <c r="F8" t="s">
        <v>155</v>
      </c>
      <c r="G8" t="s">
        <v>156</v>
      </c>
      <c r="H8" s="2" t="s">
        <v>170</v>
      </c>
      <c r="I8" t="s">
        <v>158</v>
      </c>
      <c r="J8" t="s">
        <v>171</v>
      </c>
      <c r="K8" t="s">
        <v>160</v>
      </c>
      <c r="L8">
        <v>1</v>
      </c>
      <c r="M8" t="s">
        <v>161</v>
      </c>
      <c r="N8" t="s">
        <v>162</v>
      </c>
      <c r="O8" t="s">
        <v>163</v>
      </c>
      <c r="P8" t="s">
        <v>164</v>
      </c>
      <c r="Q8">
        <v>2025</v>
      </c>
      <c r="R8" s="3" t="str">
        <f t="shared" si="0"/>
        <v>100</v>
      </c>
      <c r="S8" s="4">
        <f>IF(LEFT(H8,7)="Average",AVERAGEIFS('STB-1245-ALL-CARRIERS-2025'!T:T,'STB-1245-ALL-CARRIERS-2025'!H:H,'Annual Totals'!H8,'STB-1245-ALL-CARRIERS-2025'!I:I,'Annual Totals'!I8,'STB-1245-ALL-CARRIERS-2025'!O:O,'Annual Totals'!O8),SUMIFS('STB-1245-ALL-CARRIERS-2025'!T:T,'STB-1245-ALL-CARRIERS-2025'!H:H,'Annual Totals'!H8,'STB-1245-ALL-CARRIERS-2025'!I:I,'Annual Totals'!I8,'STB-1245-ALL-CARRIERS-2025'!O:O,'Annual Totals'!O8))</f>
        <v>1662.25</v>
      </c>
    </row>
    <row r="9" spans="1:19" x14ac:dyDescent="0.2">
      <c r="A9">
        <v>8</v>
      </c>
      <c r="B9" t="s">
        <v>151</v>
      </c>
      <c r="C9" t="s">
        <v>152</v>
      </c>
      <c r="D9" t="s">
        <v>153</v>
      </c>
      <c r="E9" t="s">
        <v>154</v>
      </c>
      <c r="F9" t="s">
        <v>155</v>
      </c>
      <c r="G9" t="s">
        <v>156</v>
      </c>
      <c r="H9" t="s">
        <v>170</v>
      </c>
      <c r="I9" t="s">
        <v>165</v>
      </c>
      <c r="J9" t="s">
        <v>171</v>
      </c>
      <c r="K9" t="s">
        <v>160</v>
      </c>
      <c r="L9">
        <v>1</v>
      </c>
      <c r="M9" t="s">
        <v>161</v>
      </c>
      <c r="N9" t="s">
        <v>162</v>
      </c>
      <c r="O9" t="s">
        <v>163</v>
      </c>
      <c r="P9" t="s">
        <v>164</v>
      </c>
      <c r="Q9">
        <v>2025</v>
      </c>
      <c r="R9" s="3" t="str">
        <f t="shared" si="0"/>
        <v>200</v>
      </c>
      <c r="S9" s="4">
        <f>IF(LEFT(H9,7)="Average",AVERAGEIFS('STB-1245-ALL-CARRIERS-2025'!T:T,'STB-1245-ALL-CARRIERS-2025'!H:H,'Annual Totals'!H9,'STB-1245-ALL-CARRIERS-2025'!I:I,'Annual Totals'!I9,'STB-1245-ALL-CARRIERS-2025'!O:O,'Annual Totals'!O9),SUMIFS('STB-1245-ALL-CARRIERS-2025'!T:T,'STB-1245-ALL-CARRIERS-2025'!H:H,'Annual Totals'!H9,'STB-1245-ALL-CARRIERS-2025'!I:I,'Annual Totals'!I9,'STB-1245-ALL-CARRIERS-2025'!O:O,'Annual Totals'!O9))</f>
        <v>5135.5</v>
      </c>
    </row>
    <row r="10" spans="1:19" x14ac:dyDescent="0.2">
      <c r="A10">
        <v>9</v>
      </c>
      <c r="B10" t="s">
        <v>151</v>
      </c>
      <c r="C10" t="s">
        <v>152</v>
      </c>
      <c r="D10" t="s">
        <v>153</v>
      </c>
      <c r="E10" t="s">
        <v>154</v>
      </c>
      <c r="F10" t="s">
        <v>155</v>
      </c>
      <c r="G10" t="s">
        <v>156</v>
      </c>
      <c r="H10" t="s">
        <v>170</v>
      </c>
      <c r="I10" t="s">
        <v>166</v>
      </c>
      <c r="J10" t="s">
        <v>171</v>
      </c>
      <c r="K10" t="s">
        <v>160</v>
      </c>
      <c r="L10">
        <v>1</v>
      </c>
      <c r="M10" t="s">
        <v>161</v>
      </c>
      <c r="N10" t="s">
        <v>162</v>
      </c>
      <c r="O10" t="s">
        <v>163</v>
      </c>
      <c r="P10" t="s">
        <v>164</v>
      </c>
      <c r="Q10">
        <v>2025</v>
      </c>
      <c r="R10" s="3" t="str">
        <f t="shared" si="0"/>
        <v>300</v>
      </c>
      <c r="S10" s="4">
        <f>IF(LEFT(H10,7)="Average",AVERAGEIFS('STB-1245-ALL-CARRIERS-2025'!T:T,'STB-1245-ALL-CARRIERS-2025'!H:H,'Annual Totals'!H10,'STB-1245-ALL-CARRIERS-2025'!I:I,'Annual Totals'!I10,'STB-1245-ALL-CARRIERS-2025'!O:O,'Annual Totals'!O10),SUMIFS('STB-1245-ALL-CARRIERS-2025'!T:T,'STB-1245-ALL-CARRIERS-2025'!H:H,'Annual Totals'!H10,'STB-1245-ALL-CARRIERS-2025'!I:I,'Annual Totals'!I10,'STB-1245-ALL-CARRIERS-2025'!O:O,'Annual Totals'!O10))</f>
        <v>4909.5</v>
      </c>
    </row>
    <row r="11" spans="1:19" x14ac:dyDescent="0.2">
      <c r="A11">
        <v>10</v>
      </c>
      <c r="B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H11" t="s">
        <v>170</v>
      </c>
      <c r="I11" t="s">
        <v>167</v>
      </c>
      <c r="J11" t="s">
        <v>171</v>
      </c>
      <c r="K11" t="s">
        <v>160</v>
      </c>
      <c r="L11">
        <v>1</v>
      </c>
      <c r="M11" t="s">
        <v>161</v>
      </c>
      <c r="N11" t="s">
        <v>162</v>
      </c>
      <c r="O11" t="s">
        <v>163</v>
      </c>
      <c r="P11" t="s">
        <v>164</v>
      </c>
      <c r="Q11">
        <v>2025</v>
      </c>
      <c r="R11" s="3" t="str">
        <f t="shared" si="0"/>
        <v>400</v>
      </c>
      <c r="S11" s="4">
        <f>IF(LEFT(H11,7)="Average",AVERAGEIFS('STB-1245-ALL-CARRIERS-2025'!T:T,'STB-1245-ALL-CARRIERS-2025'!H:H,'Annual Totals'!H11,'STB-1245-ALL-CARRIERS-2025'!I:I,'Annual Totals'!I11,'STB-1245-ALL-CARRIERS-2025'!O:O,'Annual Totals'!O11),SUMIFS('STB-1245-ALL-CARRIERS-2025'!T:T,'STB-1245-ALL-CARRIERS-2025'!H:H,'Annual Totals'!H11,'STB-1245-ALL-CARRIERS-2025'!I:I,'Annual Totals'!I11,'STB-1245-ALL-CARRIERS-2025'!O:O,'Annual Totals'!O11))</f>
        <v>4852</v>
      </c>
    </row>
    <row r="12" spans="1:19" x14ac:dyDescent="0.2">
      <c r="A12">
        <v>11</v>
      </c>
      <c r="B12" t="s">
        <v>151</v>
      </c>
      <c r="C12" t="s">
        <v>152</v>
      </c>
      <c r="D12" t="s">
        <v>153</v>
      </c>
      <c r="E12" t="s">
        <v>154</v>
      </c>
      <c r="F12" t="s">
        <v>155</v>
      </c>
      <c r="G12" t="s">
        <v>156</v>
      </c>
      <c r="H12" t="s">
        <v>170</v>
      </c>
      <c r="I12" t="s">
        <v>168</v>
      </c>
      <c r="J12" t="s">
        <v>171</v>
      </c>
      <c r="K12" t="s">
        <v>160</v>
      </c>
      <c r="L12">
        <v>1</v>
      </c>
      <c r="M12" t="s">
        <v>161</v>
      </c>
      <c r="N12" t="s">
        <v>162</v>
      </c>
      <c r="O12" t="s">
        <v>163</v>
      </c>
      <c r="P12" t="s">
        <v>164</v>
      </c>
      <c r="Q12">
        <v>2025</v>
      </c>
      <c r="R12" s="3" t="str">
        <f t="shared" si="0"/>
        <v>500</v>
      </c>
      <c r="S12" s="4">
        <f>IF(LEFT(H12,7)="Average",AVERAGEIFS('STB-1245-ALL-CARRIERS-2025'!T:T,'STB-1245-ALL-CARRIERS-2025'!H:H,'Annual Totals'!H12,'STB-1245-ALL-CARRIERS-2025'!I:I,'Annual Totals'!I12,'STB-1245-ALL-CARRIERS-2025'!O:O,'Annual Totals'!O12),SUMIFS('STB-1245-ALL-CARRIERS-2025'!T:T,'STB-1245-ALL-CARRIERS-2025'!H:H,'Annual Totals'!H12,'STB-1245-ALL-CARRIERS-2025'!I:I,'Annual Totals'!I12,'STB-1245-ALL-CARRIERS-2025'!O:O,'Annual Totals'!O12))</f>
        <v>2690.75</v>
      </c>
    </row>
    <row r="13" spans="1:19" x14ac:dyDescent="0.2">
      <c r="A13">
        <v>12</v>
      </c>
      <c r="B13" t="s">
        <v>151</v>
      </c>
      <c r="C13" t="s">
        <v>152</v>
      </c>
      <c r="D13" t="s">
        <v>153</v>
      </c>
      <c r="E13" t="s">
        <v>154</v>
      </c>
      <c r="F13" t="s">
        <v>155</v>
      </c>
      <c r="G13" t="s">
        <v>156</v>
      </c>
      <c r="H13" t="s">
        <v>170</v>
      </c>
      <c r="I13" t="s">
        <v>169</v>
      </c>
      <c r="J13" t="s">
        <v>171</v>
      </c>
      <c r="K13" t="s">
        <v>160</v>
      </c>
      <c r="L13">
        <v>1</v>
      </c>
      <c r="M13" t="s">
        <v>161</v>
      </c>
      <c r="N13" t="s">
        <v>162</v>
      </c>
      <c r="O13" t="s">
        <v>163</v>
      </c>
      <c r="P13" t="s">
        <v>164</v>
      </c>
      <c r="Q13">
        <v>2025</v>
      </c>
      <c r="R13" s="3" t="str">
        <f t="shared" si="0"/>
        <v>600</v>
      </c>
      <c r="S13" s="4">
        <f>IF(LEFT(H13,7)="Average",AVERAGEIFS('STB-1245-ALL-CARRIERS-2025'!T:T,'STB-1245-ALL-CARRIERS-2025'!H:H,'Annual Totals'!H13,'STB-1245-ALL-CARRIERS-2025'!I:I,'Annual Totals'!I13,'STB-1245-ALL-CARRIERS-2025'!O:O,'Annual Totals'!O13),SUMIFS('STB-1245-ALL-CARRIERS-2025'!T:T,'STB-1245-ALL-CARRIERS-2025'!H:H,'Annual Totals'!H13,'STB-1245-ALL-CARRIERS-2025'!I:I,'Annual Totals'!I13,'STB-1245-ALL-CARRIERS-2025'!O:O,'Annual Totals'!O13))</f>
        <v>3650.5</v>
      </c>
    </row>
    <row r="14" spans="1:19" x14ac:dyDescent="0.2">
      <c r="A14">
        <v>13</v>
      </c>
      <c r="B14" t="s">
        <v>151</v>
      </c>
      <c r="C14" t="s">
        <v>152</v>
      </c>
      <c r="D14" t="s">
        <v>153</v>
      </c>
      <c r="E14" t="s">
        <v>154</v>
      </c>
      <c r="F14" t="s">
        <v>155</v>
      </c>
      <c r="G14" t="s">
        <v>156</v>
      </c>
      <c r="H14" s="2" t="s">
        <v>172</v>
      </c>
      <c r="I14" t="s">
        <v>158</v>
      </c>
      <c r="J14" t="s">
        <v>173</v>
      </c>
      <c r="K14" t="s">
        <v>160</v>
      </c>
      <c r="L14">
        <v>1</v>
      </c>
      <c r="M14" t="s">
        <v>174</v>
      </c>
      <c r="N14" t="s">
        <v>162</v>
      </c>
      <c r="O14" t="s">
        <v>163</v>
      </c>
      <c r="P14" t="s">
        <v>164</v>
      </c>
      <c r="Q14">
        <v>2025</v>
      </c>
      <c r="R14" s="3" t="str">
        <f t="shared" si="0"/>
        <v>100</v>
      </c>
      <c r="S14" s="4">
        <f>IF(LEFT(H14,7)="Average",AVERAGEIFS('STB-1245-ALL-CARRIERS-2025'!T:T,'STB-1245-ALL-CARRIERS-2025'!H:H,'Annual Totals'!H14,'STB-1245-ALL-CARRIERS-2025'!I:I,'Annual Totals'!I14,'STB-1245-ALL-CARRIERS-2025'!O:O,'Annual Totals'!O14),SUMIFS('STB-1245-ALL-CARRIERS-2025'!T:T,'STB-1245-ALL-CARRIERS-2025'!H:H,'Annual Totals'!H14,'STB-1245-ALL-CARRIERS-2025'!I:I,'Annual Totals'!I14,'STB-1245-ALL-CARRIERS-2025'!O:O,'Annual Totals'!O14))</f>
        <v>2826291</v>
      </c>
    </row>
    <row r="15" spans="1:19" x14ac:dyDescent="0.2">
      <c r="A15">
        <v>14</v>
      </c>
      <c r="B15" t="s">
        <v>151</v>
      </c>
      <c r="C15" t="s">
        <v>152</v>
      </c>
      <c r="D15" t="s">
        <v>153</v>
      </c>
      <c r="E15" t="s">
        <v>154</v>
      </c>
      <c r="F15" t="s">
        <v>155</v>
      </c>
      <c r="G15" t="s">
        <v>156</v>
      </c>
      <c r="H15" t="s">
        <v>172</v>
      </c>
      <c r="I15" t="s">
        <v>165</v>
      </c>
      <c r="J15" t="s">
        <v>173</v>
      </c>
      <c r="K15" t="s">
        <v>160</v>
      </c>
      <c r="L15">
        <v>1</v>
      </c>
      <c r="M15" t="s">
        <v>174</v>
      </c>
      <c r="N15" t="s">
        <v>162</v>
      </c>
      <c r="O15" t="s">
        <v>163</v>
      </c>
      <c r="P15" t="s">
        <v>164</v>
      </c>
      <c r="Q15">
        <v>2025</v>
      </c>
      <c r="R15" s="3" t="str">
        <f t="shared" si="0"/>
        <v>200</v>
      </c>
      <c r="S15" s="4">
        <f>IF(LEFT(H15,7)="Average",AVERAGEIFS('STB-1245-ALL-CARRIERS-2025'!T:T,'STB-1245-ALL-CARRIERS-2025'!H:H,'Annual Totals'!H15,'STB-1245-ALL-CARRIERS-2025'!I:I,'Annual Totals'!I15,'STB-1245-ALL-CARRIERS-2025'!O:O,'Annual Totals'!O15),SUMIFS('STB-1245-ALL-CARRIERS-2025'!T:T,'STB-1245-ALL-CARRIERS-2025'!H:H,'Annual Totals'!H15,'STB-1245-ALL-CARRIERS-2025'!I:I,'Annual Totals'!I15,'STB-1245-ALL-CARRIERS-2025'!O:O,'Annual Totals'!O15))</f>
        <v>8710027</v>
      </c>
    </row>
    <row r="16" spans="1:19" x14ac:dyDescent="0.2">
      <c r="A16">
        <v>15</v>
      </c>
      <c r="B16" t="s">
        <v>151</v>
      </c>
      <c r="C16" t="s">
        <v>152</v>
      </c>
      <c r="D16" t="s">
        <v>153</v>
      </c>
      <c r="E16" t="s">
        <v>154</v>
      </c>
      <c r="F16" t="s">
        <v>155</v>
      </c>
      <c r="G16" t="s">
        <v>156</v>
      </c>
      <c r="H16" t="s">
        <v>172</v>
      </c>
      <c r="I16" t="s">
        <v>166</v>
      </c>
      <c r="J16" t="s">
        <v>173</v>
      </c>
      <c r="K16" t="s">
        <v>160</v>
      </c>
      <c r="L16">
        <v>1</v>
      </c>
      <c r="M16" t="s">
        <v>174</v>
      </c>
      <c r="N16" t="s">
        <v>162</v>
      </c>
      <c r="O16" t="s">
        <v>163</v>
      </c>
      <c r="P16" t="s">
        <v>164</v>
      </c>
      <c r="Q16">
        <v>2025</v>
      </c>
      <c r="R16" s="3" t="str">
        <f t="shared" si="0"/>
        <v>300</v>
      </c>
      <c r="S16" s="4">
        <f>IF(LEFT(H16,7)="Average",AVERAGEIFS('STB-1245-ALL-CARRIERS-2025'!T:T,'STB-1245-ALL-CARRIERS-2025'!H:H,'Annual Totals'!H16,'STB-1245-ALL-CARRIERS-2025'!I:I,'Annual Totals'!I16,'STB-1245-ALL-CARRIERS-2025'!O:O,'Annual Totals'!O16),SUMIFS('STB-1245-ALL-CARRIERS-2025'!T:T,'STB-1245-ALL-CARRIERS-2025'!H:H,'Annual Totals'!H16,'STB-1245-ALL-CARRIERS-2025'!I:I,'Annual Totals'!I16,'STB-1245-ALL-CARRIERS-2025'!O:O,'Annual Totals'!O16))</f>
        <v>8379942</v>
      </c>
    </row>
    <row r="17" spans="1:19" x14ac:dyDescent="0.2">
      <c r="A17">
        <v>16</v>
      </c>
      <c r="B17" t="s">
        <v>151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172</v>
      </c>
      <c r="I17" t="s">
        <v>167</v>
      </c>
      <c r="J17" t="s">
        <v>173</v>
      </c>
      <c r="K17" t="s">
        <v>160</v>
      </c>
      <c r="L17">
        <v>1</v>
      </c>
      <c r="M17" t="s">
        <v>174</v>
      </c>
      <c r="N17" t="s">
        <v>162</v>
      </c>
      <c r="O17" t="s">
        <v>163</v>
      </c>
      <c r="P17" t="s">
        <v>164</v>
      </c>
      <c r="Q17">
        <v>2025</v>
      </c>
      <c r="R17" s="3" t="str">
        <f t="shared" si="0"/>
        <v>400</v>
      </c>
      <c r="S17" s="4">
        <f>IF(LEFT(H17,7)="Average",AVERAGEIFS('STB-1245-ALL-CARRIERS-2025'!T:T,'STB-1245-ALL-CARRIERS-2025'!H:H,'Annual Totals'!H17,'STB-1245-ALL-CARRIERS-2025'!I:I,'Annual Totals'!I17,'STB-1245-ALL-CARRIERS-2025'!O:O,'Annual Totals'!O17),SUMIFS('STB-1245-ALL-CARRIERS-2025'!T:T,'STB-1245-ALL-CARRIERS-2025'!H:H,'Annual Totals'!H17,'STB-1245-ALL-CARRIERS-2025'!I:I,'Annual Totals'!I17,'STB-1245-ALL-CARRIERS-2025'!O:O,'Annual Totals'!O17))</f>
        <v>9569754</v>
      </c>
    </row>
    <row r="18" spans="1:19" x14ac:dyDescent="0.2">
      <c r="A18">
        <v>17</v>
      </c>
      <c r="B18" t="s">
        <v>151</v>
      </c>
      <c r="C18" t="s">
        <v>152</v>
      </c>
      <c r="D18" t="s">
        <v>153</v>
      </c>
      <c r="E18" t="s">
        <v>154</v>
      </c>
      <c r="F18" t="s">
        <v>155</v>
      </c>
      <c r="G18" t="s">
        <v>156</v>
      </c>
      <c r="H18" t="s">
        <v>172</v>
      </c>
      <c r="I18" t="s">
        <v>168</v>
      </c>
      <c r="J18" t="s">
        <v>173</v>
      </c>
      <c r="K18" t="s">
        <v>160</v>
      </c>
      <c r="L18">
        <v>1</v>
      </c>
      <c r="M18" t="s">
        <v>174</v>
      </c>
      <c r="N18" t="s">
        <v>162</v>
      </c>
      <c r="O18" t="s">
        <v>163</v>
      </c>
      <c r="P18" t="s">
        <v>164</v>
      </c>
      <c r="Q18">
        <v>2025</v>
      </c>
      <c r="R18" s="3" t="str">
        <f t="shared" si="0"/>
        <v>500</v>
      </c>
      <c r="S18" s="4">
        <f>IF(LEFT(H18,7)="Average",AVERAGEIFS('STB-1245-ALL-CARRIERS-2025'!T:T,'STB-1245-ALL-CARRIERS-2025'!H:H,'Annual Totals'!H18,'STB-1245-ALL-CARRIERS-2025'!I:I,'Annual Totals'!I18,'STB-1245-ALL-CARRIERS-2025'!O:O,'Annual Totals'!O18),SUMIFS('STB-1245-ALL-CARRIERS-2025'!T:T,'STB-1245-ALL-CARRIERS-2025'!H:H,'Annual Totals'!H18,'STB-1245-ALL-CARRIERS-2025'!I:I,'Annual Totals'!I18,'STB-1245-ALL-CARRIERS-2025'!O:O,'Annual Totals'!O18))</f>
        <v>4849894</v>
      </c>
    </row>
    <row r="19" spans="1:19" x14ac:dyDescent="0.2">
      <c r="A19">
        <v>18</v>
      </c>
      <c r="B19" t="s">
        <v>151</v>
      </c>
      <c r="C19" t="s">
        <v>152</v>
      </c>
      <c r="D19" t="s">
        <v>153</v>
      </c>
      <c r="E19" t="s">
        <v>154</v>
      </c>
      <c r="F19" t="s">
        <v>155</v>
      </c>
      <c r="G19" t="s">
        <v>156</v>
      </c>
      <c r="H19" s="2" t="s">
        <v>175</v>
      </c>
      <c r="I19" t="s">
        <v>169</v>
      </c>
      <c r="J19" t="s">
        <v>173</v>
      </c>
      <c r="K19" t="s">
        <v>160</v>
      </c>
      <c r="L19">
        <v>1</v>
      </c>
      <c r="M19" t="s">
        <v>174</v>
      </c>
      <c r="N19" t="s">
        <v>162</v>
      </c>
      <c r="O19" t="s">
        <v>163</v>
      </c>
      <c r="P19" t="s">
        <v>164</v>
      </c>
      <c r="Q19">
        <v>2025</v>
      </c>
      <c r="R19" s="3" t="str">
        <f t="shared" si="0"/>
        <v>600</v>
      </c>
      <c r="S19" s="4">
        <f>IF(LEFT(H19,7)="Average",AVERAGEIFS('STB-1245-ALL-CARRIERS-2025'!T:T,'STB-1245-ALL-CARRIERS-2025'!H:H,'Annual Totals'!H19,'STB-1245-ALL-CARRIERS-2025'!I:I,'Annual Totals'!I19,'STB-1245-ALL-CARRIERS-2025'!O:O,'Annual Totals'!O19),SUMIFS('STB-1245-ALL-CARRIERS-2025'!T:T,'STB-1245-ALL-CARRIERS-2025'!H:H,'Annual Totals'!H19,'STB-1245-ALL-CARRIERS-2025'!I:I,'Annual Totals'!I19,'STB-1245-ALL-CARRIERS-2025'!O:O,'Annual Totals'!O19))</f>
        <v>5850816</v>
      </c>
    </row>
    <row r="20" spans="1:19" x14ac:dyDescent="0.2">
      <c r="A20">
        <v>19</v>
      </c>
      <c r="B20" t="s">
        <v>151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s="2" t="s">
        <v>176</v>
      </c>
      <c r="I20" t="s">
        <v>169</v>
      </c>
      <c r="J20" t="s">
        <v>177</v>
      </c>
      <c r="K20" t="s">
        <v>160</v>
      </c>
      <c r="L20">
        <v>1</v>
      </c>
      <c r="M20" t="s">
        <v>174</v>
      </c>
      <c r="N20" t="s">
        <v>162</v>
      </c>
      <c r="O20" t="s">
        <v>163</v>
      </c>
      <c r="P20" t="s">
        <v>164</v>
      </c>
      <c r="Q20">
        <v>2025</v>
      </c>
      <c r="R20" s="3" t="str">
        <f t="shared" si="0"/>
        <v>600</v>
      </c>
      <c r="S20" s="4">
        <f>IF(LEFT(H20,7)="Average",AVERAGEIFS('STB-1245-ALL-CARRIERS-2025'!T:T,'STB-1245-ALL-CARRIERS-2025'!H:H,'Annual Totals'!H20,'STB-1245-ALL-CARRIERS-2025'!I:I,'Annual Totals'!I20,'STB-1245-ALL-CARRIERS-2025'!O:O,'Annual Totals'!O20),SUMIFS('STB-1245-ALL-CARRIERS-2025'!T:T,'STB-1245-ALL-CARRIERS-2025'!H:H,'Annual Totals'!H20,'STB-1245-ALL-CARRIERS-2025'!I:I,'Annual Totals'!I20,'STB-1245-ALL-CARRIERS-2025'!O:O,'Annual Totals'!O20))</f>
        <v>5850816</v>
      </c>
    </row>
    <row r="21" spans="1:19" x14ac:dyDescent="0.2">
      <c r="A21">
        <v>20</v>
      </c>
      <c r="B21" t="s">
        <v>151</v>
      </c>
      <c r="C21" t="s">
        <v>152</v>
      </c>
      <c r="D21" t="s">
        <v>153</v>
      </c>
      <c r="E21" t="s">
        <v>154</v>
      </c>
      <c r="F21" t="s">
        <v>155</v>
      </c>
      <c r="G21" t="s">
        <v>156</v>
      </c>
      <c r="H21" s="2" t="s">
        <v>178</v>
      </c>
      <c r="I21" t="s">
        <v>158</v>
      </c>
      <c r="J21" t="s">
        <v>179</v>
      </c>
      <c r="K21" t="s">
        <v>160</v>
      </c>
      <c r="L21">
        <v>1</v>
      </c>
      <c r="M21" t="s">
        <v>174</v>
      </c>
      <c r="N21" t="s">
        <v>162</v>
      </c>
      <c r="O21" t="s">
        <v>163</v>
      </c>
      <c r="P21" t="s">
        <v>164</v>
      </c>
      <c r="Q21">
        <v>2025</v>
      </c>
      <c r="R21" s="3" t="str">
        <f t="shared" si="0"/>
        <v>100</v>
      </c>
      <c r="S21" s="4">
        <f>IF(LEFT(H21,7)="Average",AVERAGEIFS('STB-1245-ALL-CARRIERS-2025'!T:T,'STB-1245-ALL-CARRIERS-2025'!H:H,'Annual Totals'!H21,'STB-1245-ALL-CARRIERS-2025'!I:I,'Annual Totals'!I21,'STB-1245-ALL-CARRIERS-2025'!O:O,'Annual Totals'!O21),SUMIFS('STB-1245-ALL-CARRIERS-2025'!T:T,'STB-1245-ALL-CARRIERS-2025'!H:H,'Annual Totals'!H21,'STB-1245-ALL-CARRIERS-2025'!I:I,'Annual Totals'!I21,'STB-1245-ALL-CARRIERS-2025'!O:O,'Annual Totals'!O21))</f>
        <v>8040</v>
      </c>
    </row>
    <row r="22" spans="1:19" x14ac:dyDescent="0.2">
      <c r="A22">
        <v>21</v>
      </c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178</v>
      </c>
      <c r="I22" t="s">
        <v>165</v>
      </c>
      <c r="J22" t="s">
        <v>179</v>
      </c>
      <c r="K22" t="s">
        <v>160</v>
      </c>
      <c r="L22">
        <v>1</v>
      </c>
      <c r="M22" t="s">
        <v>174</v>
      </c>
      <c r="N22" t="s">
        <v>162</v>
      </c>
      <c r="O22" t="s">
        <v>163</v>
      </c>
      <c r="P22" t="s">
        <v>164</v>
      </c>
      <c r="Q22">
        <v>2025</v>
      </c>
      <c r="R22" s="3" t="str">
        <f t="shared" si="0"/>
        <v>200</v>
      </c>
      <c r="S22" s="4">
        <f>IF(LEFT(H22,7)="Average",AVERAGEIFS('STB-1245-ALL-CARRIERS-2025'!T:T,'STB-1245-ALL-CARRIERS-2025'!H:H,'Annual Totals'!H22,'STB-1245-ALL-CARRIERS-2025'!I:I,'Annual Totals'!I22,'STB-1245-ALL-CARRIERS-2025'!O:O,'Annual Totals'!O22),SUMIFS('STB-1245-ALL-CARRIERS-2025'!T:T,'STB-1245-ALL-CARRIERS-2025'!H:H,'Annual Totals'!H22,'STB-1245-ALL-CARRIERS-2025'!I:I,'Annual Totals'!I22,'STB-1245-ALL-CARRIERS-2025'!O:O,'Annual Totals'!O22))</f>
        <v>476282</v>
      </c>
    </row>
    <row r="23" spans="1:19" x14ac:dyDescent="0.2">
      <c r="A23">
        <v>22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  <c r="H23" t="s">
        <v>178</v>
      </c>
      <c r="I23" t="s">
        <v>166</v>
      </c>
      <c r="J23" t="s">
        <v>179</v>
      </c>
      <c r="K23" t="s">
        <v>160</v>
      </c>
      <c r="L23">
        <v>1</v>
      </c>
      <c r="M23" t="s">
        <v>174</v>
      </c>
      <c r="N23" t="s">
        <v>162</v>
      </c>
      <c r="O23" t="s">
        <v>163</v>
      </c>
      <c r="P23" t="s">
        <v>164</v>
      </c>
      <c r="Q23">
        <v>2025</v>
      </c>
      <c r="R23" s="3" t="str">
        <f t="shared" si="0"/>
        <v>300</v>
      </c>
      <c r="S23" s="4">
        <f>IF(LEFT(H23,7)="Average",AVERAGEIFS('STB-1245-ALL-CARRIERS-2025'!T:T,'STB-1245-ALL-CARRIERS-2025'!H:H,'Annual Totals'!H23,'STB-1245-ALL-CARRIERS-2025'!I:I,'Annual Totals'!I23,'STB-1245-ALL-CARRIERS-2025'!O:O,'Annual Totals'!O23),SUMIFS('STB-1245-ALL-CARRIERS-2025'!T:T,'STB-1245-ALL-CARRIERS-2025'!H:H,'Annual Totals'!H23,'STB-1245-ALL-CARRIERS-2025'!I:I,'Annual Totals'!I23,'STB-1245-ALL-CARRIERS-2025'!O:O,'Annual Totals'!O23))</f>
        <v>1612237</v>
      </c>
    </row>
    <row r="24" spans="1:19" x14ac:dyDescent="0.2">
      <c r="A24">
        <v>23</v>
      </c>
      <c r="B24" t="s">
        <v>151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  <c r="H24" t="s">
        <v>178</v>
      </c>
      <c r="I24" t="s">
        <v>167</v>
      </c>
      <c r="J24" t="s">
        <v>179</v>
      </c>
      <c r="K24" t="s">
        <v>160</v>
      </c>
      <c r="L24">
        <v>1</v>
      </c>
      <c r="M24" t="s">
        <v>174</v>
      </c>
      <c r="N24" t="s">
        <v>162</v>
      </c>
      <c r="O24" t="s">
        <v>163</v>
      </c>
      <c r="P24" t="s">
        <v>164</v>
      </c>
      <c r="Q24">
        <v>2025</v>
      </c>
      <c r="R24" s="3" t="str">
        <f t="shared" si="0"/>
        <v>400</v>
      </c>
      <c r="S24" s="4">
        <f>IF(LEFT(H24,7)="Average",AVERAGEIFS('STB-1245-ALL-CARRIERS-2025'!T:T,'STB-1245-ALL-CARRIERS-2025'!H:H,'Annual Totals'!H24,'STB-1245-ALL-CARRIERS-2025'!I:I,'Annual Totals'!I24,'STB-1245-ALL-CARRIERS-2025'!O:O,'Annual Totals'!O24),SUMIFS('STB-1245-ALL-CARRIERS-2025'!T:T,'STB-1245-ALL-CARRIERS-2025'!H:H,'Annual Totals'!H24,'STB-1245-ALL-CARRIERS-2025'!I:I,'Annual Totals'!I24,'STB-1245-ALL-CARRIERS-2025'!O:O,'Annual Totals'!O24))</f>
        <v>1269245</v>
      </c>
    </row>
    <row r="25" spans="1:19" x14ac:dyDescent="0.2">
      <c r="A25">
        <v>24</v>
      </c>
      <c r="B25" t="s">
        <v>151</v>
      </c>
      <c r="C25" t="s">
        <v>152</v>
      </c>
      <c r="D25" t="s">
        <v>153</v>
      </c>
      <c r="E25" t="s">
        <v>154</v>
      </c>
      <c r="F25" t="s">
        <v>155</v>
      </c>
      <c r="G25" t="s">
        <v>156</v>
      </c>
      <c r="H25" t="s">
        <v>178</v>
      </c>
      <c r="I25" t="s">
        <v>168</v>
      </c>
      <c r="J25" t="s">
        <v>179</v>
      </c>
      <c r="K25" t="s">
        <v>160</v>
      </c>
      <c r="L25">
        <v>1</v>
      </c>
      <c r="M25" t="s">
        <v>174</v>
      </c>
      <c r="N25" t="s">
        <v>162</v>
      </c>
      <c r="O25" t="s">
        <v>163</v>
      </c>
      <c r="P25" t="s">
        <v>164</v>
      </c>
      <c r="Q25">
        <v>2025</v>
      </c>
      <c r="R25" s="3" t="str">
        <f t="shared" si="0"/>
        <v>500</v>
      </c>
      <c r="S25" s="4">
        <f>IF(LEFT(H25,7)="Average",AVERAGEIFS('STB-1245-ALL-CARRIERS-2025'!T:T,'STB-1245-ALL-CARRIERS-2025'!H:H,'Annual Totals'!H25,'STB-1245-ALL-CARRIERS-2025'!I:I,'Annual Totals'!I25,'STB-1245-ALL-CARRIERS-2025'!O:O,'Annual Totals'!O25),SUMIFS('STB-1245-ALL-CARRIERS-2025'!T:T,'STB-1245-ALL-CARRIERS-2025'!H:H,'Annual Totals'!H25,'STB-1245-ALL-CARRIERS-2025'!I:I,'Annual Totals'!I25,'STB-1245-ALL-CARRIERS-2025'!O:O,'Annual Totals'!O25))</f>
        <v>517624</v>
      </c>
    </row>
    <row r="26" spans="1:19" x14ac:dyDescent="0.2">
      <c r="A26">
        <v>25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  <c r="H26" s="2" t="s">
        <v>180</v>
      </c>
      <c r="I26" t="s">
        <v>169</v>
      </c>
      <c r="J26" t="s">
        <v>179</v>
      </c>
      <c r="K26" t="s">
        <v>160</v>
      </c>
      <c r="L26">
        <v>1</v>
      </c>
      <c r="M26" t="s">
        <v>174</v>
      </c>
      <c r="N26" t="s">
        <v>162</v>
      </c>
      <c r="O26" t="s">
        <v>163</v>
      </c>
      <c r="P26" t="s">
        <v>164</v>
      </c>
      <c r="Q26">
        <v>2025</v>
      </c>
      <c r="R26" s="3" t="str">
        <f t="shared" si="0"/>
        <v>600</v>
      </c>
      <c r="S26" s="4">
        <f>IF(LEFT(H26,7)="Average",AVERAGEIFS('STB-1245-ALL-CARRIERS-2025'!T:T,'STB-1245-ALL-CARRIERS-2025'!H:H,'Annual Totals'!H26,'STB-1245-ALL-CARRIERS-2025'!I:I,'Annual Totals'!I26,'STB-1245-ALL-CARRIERS-2025'!O:O,'Annual Totals'!O26),SUMIFS('STB-1245-ALL-CARRIERS-2025'!T:T,'STB-1245-ALL-CARRIERS-2025'!H:H,'Annual Totals'!H26,'STB-1245-ALL-CARRIERS-2025'!I:I,'Annual Totals'!I26,'STB-1245-ALL-CARRIERS-2025'!O:O,'Annual Totals'!O26))</f>
        <v>1239609</v>
      </c>
    </row>
    <row r="27" spans="1:19" x14ac:dyDescent="0.2">
      <c r="A27">
        <v>27</v>
      </c>
      <c r="B27" t="s">
        <v>151</v>
      </c>
      <c r="C27" t="s">
        <v>152</v>
      </c>
      <c r="D27" t="s">
        <v>153</v>
      </c>
      <c r="E27" t="s">
        <v>154</v>
      </c>
      <c r="F27" t="s">
        <v>155</v>
      </c>
      <c r="G27" t="s">
        <v>156</v>
      </c>
      <c r="H27" s="2" t="s">
        <v>181</v>
      </c>
      <c r="I27" t="s">
        <v>158</v>
      </c>
      <c r="J27" t="s">
        <v>182</v>
      </c>
      <c r="K27" t="s">
        <v>160</v>
      </c>
      <c r="L27">
        <v>1</v>
      </c>
      <c r="M27" t="s">
        <v>174</v>
      </c>
      <c r="N27" t="s">
        <v>162</v>
      </c>
      <c r="O27" t="s">
        <v>163</v>
      </c>
      <c r="P27" t="s">
        <v>164</v>
      </c>
      <c r="Q27">
        <v>2025</v>
      </c>
      <c r="R27" s="3" t="str">
        <f t="shared" si="0"/>
        <v>100</v>
      </c>
      <c r="S27" s="4">
        <f>IF(LEFT(H27,7)="Average",AVERAGEIFS('STB-1245-ALL-CARRIERS-2025'!T:T,'STB-1245-ALL-CARRIERS-2025'!H:H,'Annual Totals'!H27,'STB-1245-ALL-CARRIERS-2025'!I:I,'Annual Totals'!I27,'STB-1245-ALL-CARRIERS-2025'!O:O,'Annual Totals'!O27),SUMIFS('STB-1245-ALL-CARRIERS-2025'!T:T,'STB-1245-ALL-CARRIERS-2025'!H:H,'Annual Totals'!H27,'STB-1245-ALL-CARRIERS-2025'!I:I,'Annual Totals'!I27,'STB-1245-ALL-CARRIERS-2025'!O:O,'Annual Totals'!O27))</f>
        <v>38701</v>
      </c>
    </row>
    <row r="28" spans="1:19" x14ac:dyDescent="0.2">
      <c r="A28">
        <v>28</v>
      </c>
      <c r="B28" t="s">
        <v>151</v>
      </c>
      <c r="C28" t="s">
        <v>152</v>
      </c>
      <c r="D28" t="s">
        <v>153</v>
      </c>
      <c r="E28" t="s">
        <v>154</v>
      </c>
      <c r="F28" t="s">
        <v>155</v>
      </c>
      <c r="G28" t="s">
        <v>156</v>
      </c>
      <c r="H28" t="s">
        <v>181</v>
      </c>
      <c r="I28" t="s">
        <v>165</v>
      </c>
      <c r="J28" t="s">
        <v>182</v>
      </c>
      <c r="K28" t="s">
        <v>160</v>
      </c>
      <c r="L28">
        <v>1</v>
      </c>
      <c r="M28" t="s">
        <v>174</v>
      </c>
      <c r="N28" t="s">
        <v>162</v>
      </c>
      <c r="O28" t="s">
        <v>163</v>
      </c>
      <c r="P28" t="s">
        <v>164</v>
      </c>
      <c r="Q28">
        <v>2025</v>
      </c>
      <c r="R28" s="3" t="str">
        <f t="shared" si="0"/>
        <v>200</v>
      </c>
      <c r="S28" s="4">
        <f>IF(LEFT(H28,7)="Average",AVERAGEIFS('STB-1245-ALL-CARRIERS-2025'!T:T,'STB-1245-ALL-CARRIERS-2025'!H:H,'Annual Totals'!H28,'STB-1245-ALL-CARRIERS-2025'!I:I,'Annual Totals'!I28,'STB-1245-ALL-CARRIERS-2025'!O:O,'Annual Totals'!O28),SUMIFS('STB-1245-ALL-CARRIERS-2025'!T:T,'STB-1245-ALL-CARRIERS-2025'!H:H,'Annual Totals'!H28,'STB-1245-ALL-CARRIERS-2025'!I:I,'Annual Totals'!I28,'STB-1245-ALL-CARRIERS-2025'!O:O,'Annual Totals'!O28))</f>
        <v>572962</v>
      </c>
    </row>
    <row r="29" spans="1:19" x14ac:dyDescent="0.2">
      <c r="A29">
        <v>29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 t="s">
        <v>181</v>
      </c>
      <c r="I29" t="s">
        <v>166</v>
      </c>
      <c r="J29" t="s">
        <v>182</v>
      </c>
      <c r="K29" t="s">
        <v>160</v>
      </c>
      <c r="L29">
        <v>1</v>
      </c>
      <c r="M29" t="s">
        <v>174</v>
      </c>
      <c r="N29" t="s">
        <v>162</v>
      </c>
      <c r="O29" t="s">
        <v>163</v>
      </c>
      <c r="P29" t="s">
        <v>164</v>
      </c>
      <c r="Q29">
        <v>2025</v>
      </c>
      <c r="R29" s="3" t="str">
        <f t="shared" si="0"/>
        <v>300</v>
      </c>
      <c r="S29" s="4">
        <f>IF(LEFT(H29,7)="Average",AVERAGEIFS('STB-1245-ALL-CARRIERS-2025'!T:T,'STB-1245-ALL-CARRIERS-2025'!H:H,'Annual Totals'!H29,'STB-1245-ALL-CARRIERS-2025'!I:I,'Annual Totals'!I29,'STB-1245-ALL-CARRIERS-2025'!O:O,'Annual Totals'!O29),SUMIFS('STB-1245-ALL-CARRIERS-2025'!T:T,'STB-1245-ALL-CARRIERS-2025'!H:H,'Annual Totals'!H29,'STB-1245-ALL-CARRIERS-2025'!I:I,'Annual Totals'!I29,'STB-1245-ALL-CARRIERS-2025'!O:O,'Annual Totals'!O29))</f>
        <v>698619</v>
      </c>
    </row>
    <row r="30" spans="1:19" x14ac:dyDescent="0.2">
      <c r="A30">
        <v>30</v>
      </c>
      <c r="B30" t="s">
        <v>151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  <c r="H30" t="s">
        <v>181</v>
      </c>
      <c r="I30" t="s">
        <v>167</v>
      </c>
      <c r="J30" t="s">
        <v>182</v>
      </c>
      <c r="K30" t="s">
        <v>160</v>
      </c>
      <c r="L30">
        <v>1</v>
      </c>
      <c r="M30" t="s">
        <v>174</v>
      </c>
      <c r="N30" t="s">
        <v>162</v>
      </c>
      <c r="O30" t="s">
        <v>163</v>
      </c>
      <c r="P30" t="s">
        <v>164</v>
      </c>
      <c r="Q30">
        <v>2025</v>
      </c>
      <c r="R30" s="3" t="str">
        <f t="shared" si="0"/>
        <v>400</v>
      </c>
      <c r="S30" s="4">
        <f>IF(LEFT(H30,7)="Average",AVERAGEIFS('STB-1245-ALL-CARRIERS-2025'!T:T,'STB-1245-ALL-CARRIERS-2025'!H:H,'Annual Totals'!H30,'STB-1245-ALL-CARRIERS-2025'!I:I,'Annual Totals'!I30,'STB-1245-ALL-CARRIERS-2025'!O:O,'Annual Totals'!O30),SUMIFS('STB-1245-ALL-CARRIERS-2025'!T:T,'STB-1245-ALL-CARRIERS-2025'!H:H,'Annual Totals'!H30,'STB-1245-ALL-CARRIERS-2025'!I:I,'Annual Totals'!I30,'STB-1245-ALL-CARRIERS-2025'!O:O,'Annual Totals'!O30))</f>
        <v>644530</v>
      </c>
    </row>
    <row r="31" spans="1:19" x14ac:dyDescent="0.2">
      <c r="A31">
        <v>31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156</v>
      </c>
      <c r="H31" t="s">
        <v>181</v>
      </c>
      <c r="I31" t="s">
        <v>168</v>
      </c>
      <c r="J31" t="s">
        <v>182</v>
      </c>
      <c r="K31" t="s">
        <v>160</v>
      </c>
      <c r="L31">
        <v>1</v>
      </c>
      <c r="M31" t="s">
        <v>174</v>
      </c>
      <c r="N31" t="s">
        <v>162</v>
      </c>
      <c r="O31" t="s">
        <v>163</v>
      </c>
      <c r="P31" t="s">
        <v>164</v>
      </c>
      <c r="Q31">
        <v>2025</v>
      </c>
      <c r="R31" s="3" t="str">
        <f t="shared" si="0"/>
        <v>500</v>
      </c>
      <c r="S31" s="4">
        <f>IF(LEFT(H31,7)="Average",AVERAGEIFS('STB-1245-ALL-CARRIERS-2025'!T:T,'STB-1245-ALL-CARRIERS-2025'!H:H,'Annual Totals'!H31,'STB-1245-ALL-CARRIERS-2025'!I:I,'Annual Totals'!I31,'STB-1245-ALL-CARRIERS-2025'!O:O,'Annual Totals'!O31),SUMIFS('STB-1245-ALL-CARRIERS-2025'!T:T,'STB-1245-ALL-CARRIERS-2025'!H:H,'Annual Totals'!H31,'STB-1245-ALL-CARRIERS-2025'!I:I,'Annual Totals'!I31,'STB-1245-ALL-CARRIERS-2025'!O:O,'Annual Totals'!O31))</f>
        <v>484912</v>
      </c>
    </row>
    <row r="32" spans="1:19" x14ac:dyDescent="0.2">
      <c r="A32">
        <v>32</v>
      </c>
      <c r="B32" t="s">
        <v>151</v>
      </c>
      <c r="C32" t="s">
        <v>152</v>
      </c>
      <c r="D32" t="s">
        <v>153</v>
      </c>
      <c r="E32" t="s">
        <v>154</v>
      </c>
      <c r="F32" t="s">
        <v>155</v>
      </c>
      <c r="G32" t="s">
        <v>156</v>
      </c>
      <c r="H32" s="2" t="s">
        <v>183</v>
      </c>
      <c r="I32" t="s">
        <v>169</v>
      </c>
      <c r="J32" t="s">
        <v>182</v>
      </c>
      <c r="K32" t="s">
        <v>160</v>
      </c>
      <c r="L32">
        <v>1</v>
      </c>
      <c r="M32" t="s">
        <v>174</v>
      </c>
      <c r="N32" t="s">
        <v>162</v>
      </c>
      <c r="O32" t="s">
        <v>163</v>
      </c>
      <c r="P32" t="s">
        <v>164</v>
      </c>
      <c r="Q32">
        <v>2025</v>
      </c>
      <c r="R32" s="3" t="str">
        <f t="shared" si="0"/>
        <v>600</v>
      </c>
      <c r="S32" s="4">
        <f>IF(LEFT(H32,7)="Average",AVERAGEIFS('STB-1245-ALL-CARRIERS-2025'!T:T,'STB-1245-ALL-CARRIERS-2025'!H:H,'Annual Totals'!H32,'STB-1245-ALL-CARRIERS-2025'!I:I,'Annual Totals'!I32,'STB-1245-ALL-CARRIERS-2025'!O:O,'Annual Totals'!O32),SUMIFS('STB-1245-ALL-CARRIERS-2025'!T:T,'STB-1245-ALL-CARRIERS-2025'!H:H,'Annual Totals'!H32,'STB-1245-ALL-CARRIERS-2025'!I:I,'Annual Totals'!I32,'STB-1245-ALL-CARRIERS-2025'!O:O,'Annual Totals'!O32))</f>
        <v>1311002</v>
      </c>
    </row>
    <row r="33" spans="1:19" x14ac:dyDescent="0.2">
      <c r="A33">
        <v>33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156</v>
      </c>
      <c r="H33" t="s">
        <v>184</v>
      </c>
      <c r="I33" t="s">
        <v>158</v>
      </c>
      <c r="J33" t="s">
        <v>185</v>
      </c>
      <c r="K33" t="s">
        <v>160</v>
      </c>
      <c r="L33">
        <v>1</v>
      </c>
      <c r="M33" t="s">
        <v>174</v>
      </c>
      <c r="N33" t="s">
        <v>162</v>
      </c>
      <c r="O33" t="s">
        <v>163</v>
      </c>
      <c r="P33" t="s">
        <v>164</v>
      </c>
      <c r="Q33">
        <v>2025</v>
      </c>
      <c r="R33" s="3" t="str">
        <f t="shared" si="0"/>
        <v>100</v>
      </c>
      <c r="S33" s="4">
        <f>IF(LEFT(H33,7)="Average",AVERAGEIFS('STB-1245-ALL-CARRIERS-2025'!T:T,'STB-1245-ALL-CARRIERS-2025'!H:H,'Annual Totals'!H33,'STB-1245-ALL-CARRIERS-2025'!I:I,'Annual Totals'!I33,'STB-1245-ALL-CARRIERS-2025'!O:O,'Annual Totals'!O33),SUMIFS('STB-1245-ALL-CARRIERS-2025'!T:T,'STB-1245-ALL-CARRIERS-2025'!H:H,'Annual Totals'!H33,'STB-1245-ALL-CARRIERS-2025'!I:I,'Annual Totals'!I33,'STB-1245-ALL-CARRIERS-2025'!O:O,'Annual Totals'!O33))</f>
        <v>2873032</v>
      </c>
    </row>
    <row r="34" spans="1:19" x14ac:dyDescent="0.2">
      <c r="A34">
        <v>34</v>
      </c>
      <c r="B34" t="s">
        <v>151</v>
      </c>
      <c r="C34" t="s">
        <v>152</v>
      </c>
      <c r="D34" t="s">
        <v>153</v>
      </c>
      <c r="E34" t="s">
        <v>154</v>
      </c>
      <c r="F34" t="s">
        <v>155</v>
      </c>
      <c r="G34" t="s">
        <v>156</v>
      </c>
      <c r="H34" t="s">
        <v>184</v>
      </c>
      <c r="I34" t="s">
        <v>165</v>
      </c>
      <c r="J34" t="s">
        <v>185</v>
      </c>
      <c r="K34" t="s">
        <v>160</v>
      </c>
      <c r="L34">
        <v>1</v>
      </c>
      <c r="M34" t="s">
        <v>174</v>
      </c>
      <c r="N34" t="s">
        <v>162</v>
      </c>
      <c r="O34" t="s">
        <v>163</v>
      </c>
      <c r="P34" t="s">
        <v>164</v>
      </c>
      <c r="Q34">
        <v>2025</v>
      </c>
      <c r="R34" s="3" t="str">
        <f t="shared" si="0"/>
        <v>200</v>
      </c>
      <c r="S34" s="4">
        <f>IF(LEFT(H34,7)="Average",AVERAGEIFS('STB-1245-ALL-CARRIERS-2025'!T:T,'STB-1245-ALL-CARRIERS-2025'!H:H,'Annual Totals'!H34,'STB-1245-ALL-CARRIERS-2025'!I:I,'Annual Totals'!I34,'STB-1245-ALL-CARRIERS-2025'!O:O,'Annual Totals'!O34),SUMIFS('STB-1245-ALL-CARRIERS-2025'!T:T,'STB-1245-ALL-CARRIERS-2025'!H:H,'Annual Totals'!H34,'STB-1245-ALL-CARRIERS-2025'!I:I,'Annual Totals'!I34,'STB-1245-ALL-CARRIERS-2025'!O:O,'Annual Totals'!O34))</f>
        <v>9759271</v>
      </c>
    </row>
    <row r="35" spans="1:19" x14ac:dyDescent="0.2">
      <c r="A35">
        <v>35</v>
      </c>
      <c r="B35" t="s">
        <v>151</v>
      </c>
      <c r="C35" t="s">
        <v>152</v>
      </c>
      <c r="D35" t="s">
        <v>153</v>
      </c>
      <c r="E35" t="s">
        <v>154</v>
      </c>
      <c r="F35" t="s">
        <v>155</v>
      </c>
      <c r="G35" t="s">
        <v>156</v>
      </c>
      <c r="H35" t="s">
        <v>184</v>
      </c>
      <c r="I35" t="s">
        <v>166</v>
      </c>
      <c r="J35" t="s">
        <v>185</v>
      </c>
      <c r="K35" t="s">
        <v>160</v>
      </c>
      <c r="L35">
        <v>1</v>
      </c>
      <c r="M35" t="s">
        <v>174</v>
      </c>
      <c r="N35" t="s">
        <v>162</v>
      </c>
      <c r="O35" t="s">
        <v>163</v>
      </c>
      <c r="P35" t="s">
        <v>164</v>
      </c>
      <c r="Q35">
        <v>2025</v>
      </c>
      <c r="R35" s="3" t="str">
        <f t="shared" si="0"/>
        <v>300</v>
      </c>
      <c r="S35" s="4">
        <f>IF(LEFT(H35,7)="Average",AVERAGEIFS('STB-1245-ALL-CARRIERS-2025'!T:T,'STB-1245-ALL-CARRIERS-2025'!H:H,'Annual Totals'!H35,'STB-1245-ALL-CARRIERS-2025'!I:I,'Annual Totals'!I35,'STB-1245-ALL-CARRIERS-2025'!O:O,'Annual Totals'!O35),SUMIFS('STB-1245-ALL-CARRIERS-2025'!T:T,'STB-1245-ALL-CARRIERS-2025'!H:H,'Annual Totals'!H35,'STB-1245-ALL-CARRIERS-2025'!I:I,'Annual Totals'!I35,'STB-1245-ALL-CARRIERS-2025'!O:O,'Annual Totals'!O35))</f>
        <v>10690799</v>
      </c>
    </row>
    <row r="36" spans="1:19" x14ac:dyDescent="0.2">
      <c r="A36">
        <v>36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t="s">
        <v>184</v>
      </c>
      <c r="I36" t="s">
        <v>167</v>
      </c>
      <c r="J36" t="s">
        <v>185</v>
      </c>
      <c r="K36" t="s">
        <v>160</v>
      </c>
      <c r="L36">
        <v>1</v>
      </c>
      <c r="M36" t="s">
        <v>174</v>
      </c>
      <c r="N36" t="s">
        <v>162</v>
      </c>
      <c r="O36" t="s">
        <v>163</v>
      </c>
      <c r="P36" t="s">
        <v>164</v>
      </c>
      <c r="Q36">
        <v>2025</v>
      </c>
      <c r="R36" s="3" t="str">
        <f t="shared" si="0"/>
        <v>400</v>
      </c>
      <c r="S36" s="4">
        <f>IF(LEFT(H36,7)="Average",AVERAGEIFS('STB-1245-ALL-CARRIERS-2025'!T:T,'STB-1245-ALL-CARRIERS-2025'!H:H,'Annual Totals'!H36,'STB-1245-ALL-CARRIERS-2025'!I:I,'Annual Totals'!I36,'STB-1245-ALL-CARRIERS-2025'!O:O,'Annual Totals'!O36),SUMIFS('STB-1245-ALL-CARRIERS-2025'!T:T,'STB-1245-ALL-CARRIERS-2025'!H:H,'Annual Totals'!H36,'STB-1245-ALL-CARRIERS-2025'!I:I,'Annual Totals'!I36,'STB-1245-ALL-CARRIERS-2025'!O:O,'Annual Totals'!O36))</f>
        <v>11483529</v>
      </c>
    </row>
    <row r="37" spans="1:19" x14ac:dyDescent="0.2">
      <c r="A37">
        <v>37</v>
      </c>
      <c r="B37" t="s">
        <v>151</v>
      </c>
      <c r="C37" t="s">
        <v>152</v>
      </c>
      <c r="D37" t="s">
        <v>153</v>
      </c>
      <c r="E37" t="s">
        <v>154</v>
      </c>
      <c r="F37" t="s">
        <v>155</v>
      </c>
      <c r="G37" t="s">
        <v>156</v>
      </c>
      <c r="H37" t="s">
        <v>184</v>
      </c>
      <c r="I37" t="s">
        <v>168</v>
      </c>
      <c r="J37" t="s">
        <v>185</v>
      </c>
      <c r="K37" t="s">
        <v>160</v>
      </c>
      <c r="L37">
        <v>1</v>
      </c>
      <c r="M37" t="s">
        <v>174</v>
      </c>
      <c r="N37" t="s">
        <v>162</v>
      </c>
      <c r="O37" t="s">
        <v>163</v>
      </c>
      <c r="P37" t="s">
        <v>164</v>
      </c>
      <c r="Q37">
        <v>2025</v>
      </c>
      <c r="R37" s="3" t="str">
        <f t="shared" si="0"/>
        <v>500</v>
      </c>
      <c r="S37" s="4">
        <f>IF(LEFT(H37,7)="Average",AVERAGEIFS('STB-1245-ALL-CARRIERS-2025'!T:T,'STB-1245-ALL-CARRIERS-2025'!H:H,'Annual Totals'!H37,'STB-1245-ALL-CARRIERS-2025'!I:I,'Annual Totals'!I37,'STB-1245-ALL-CARRIERS-2025'!O:O,'Annual Totals'!O37),SUMIFS('STB-1245-ALL-CARRIERS-2025'!T:T,'STB-1245-ALL-CARRIERS-2025'!H:H,'Annual Totals'!H37,'STB-1245-ALL-CARRIERS-2025'!I:I,'Annual Totals'!I37,'STB-1245-ALL-CARRIERS-2025'!O:O,'Annual Totals'!O37))</f>
        <v>5852430</v>
      </c>
    </row>
    <row r="38" spans="1:19" x14ac:dyDescent="0.2">
      <c r="A38">
        <v>38</v>
      </c>
      <c r="B38" t="s">
        <v>151</v>
      </c>
      <c r="C38" t="s">
        <v>152</v>
      </c>
      <c r="D38" t="s">
        <v>153</v>
      </c>
      <c r="E38" t="s">
        <v>154</v>
      </c>
      <c r="F38" t="s">
        <v>155</v>
      </c>
      <c r="G38" t="s">
        <v>156</v>
      </c>
      <c r="H38" t="s">
        <v>186</v>
      </c>
      <c r="I38" t="s">
        <v>169</v>
      </c>
      <c r="J38" t="s">
        <v>185</v>
      </c>
      <c r="K38" t="s">
        <v>160</v>
      </c>
      <c r="L38">
        <v>1</v>
      </c>
      <c r="M38" t="s">
        <v>174</v>
      </c>
      <c r="N38" t="s">
        <v>162</v>
      </c>
      <c r="O38" t="s">
        <v>163</v>
      </c>
      <c r="P38" t="s">
        <v>164</v>
      </c>
      <c r="Q38">
        <v>2025</v>
      </c>
      <c r="R38" s="3" t="str">
        <f t="shared" si="0"/>
        <v>600</v>
      </c>
      <c r="S38" s="4">
        <f>IF(LEFT(H38,7)="Average",AVERAGEIFS('STB-1245-ALL-CARRIERS-2025'!T:T,'STB-1245-ALL-CARRIERS-2025'!H:H,'Annual Totals'!H38,'STB-1245-ALL-CARRIERS-2025'!I:I,'Annual Totals'!I38,'STB-1245-ALL-CARRIERS-2025'!O:O,'Annual Totals'!O38),SUMIFS('STB-1245-ALL-CARRIERS-2025'!T:T,'STB-1245-ALL-CARRIERS-2025'!H:H,'Annual Totals'!H38,'STB-1245-ALL-CARRIERS-2025'!I:I,'Annual Totals'!I38,'STB-1245-ALL-CARRIERS-2025'!O:O,'Annual Totals'!O38))</f>
        <v>8401427</v>
      </c>
    </row>
    <row r="39" spans="1:19" x14ac:dyDescent="0.2">
      <c r="A39">
        <v>39</v>
      </c>
      <c r="B39" t="s">
        <v>151</v>
      </c>
      <c r="C39" t="s">
        <v>152</v>
      </c>
      <c r="D39" t="s">
        <v>153</v>
      </c>
      <c r="E39" t="s">
        <v>154</v>
      </c>
      <c r="F39" t="s">
        <v>155</v>
      </c>
      <c r="G39" t="s">
        <v>156</v>
      </c>
      <c r="H39" t="s">
        <v>187</v>
      </c>
      <c r="I39" t="s">
        <v>158</v>
      </c>
      <c r="J39" t="s">
        <v>188</v>
      </c>
      <c r="K39" t="s">
        <v>160</v>
      </c>
      <c r="L39">
        <v>1</v>
      </c>
      <c r="M39" t="s">
        <v>189</v>
      </c>
      <c r="N39" t="s">
        <v>162</v>
      </c>
      <c r="O39" t="s">
        <v>163</v>
      </c>
      <c r="P39" t="s">
        <v>164</v>
      </c>
      <c r="Q39">
        <v>2025</v>
      </c>
      <c r="R39" s="3" t="str">
        <f t="shared" si="0"/>
        <v>100</v>
      </c>
      <c r="S39" s="4">
        <f>IF(LEFT(H39,7)="Average",AVERAGEIFS('STB-1245-ALL-CARRIERS-2025'!T:T,'STB-1245-ALL-CARRIERS-2025'!H:H,'Annual Totals'!H39,'STB-1245-ALL-CARRIERS-2025'!I:I,'Annual Totals'!I39,'STB-1245-ALL-CARRIERS-2025'!O:O,'Annual Totals'!O39),SUMIFS('STB-1245-ALL-CARRIERS-2025'!T:T,'STB-1245-ALL-CARRIERS-2025'!H:H,'Annual Totals'!H39,'STB-1245-ALL-CARRIERS-2025'!I:I,'Annual Totals'!I39,'STB-1245-ALL-CARRIERS-2025'!O:O,'Annual Totals'!O39))</f>
        <v>235958022</v>
      </c>
    </row>
    <row r="40" spans="1:19" x14ac:dyDescent="0.2">
      <c r="A40">
        <v>40</v>
      </c>
      <c r="B40" t="s">
        <v>151</v>
      </c>
      <c r="C40" t="s">
        <v>152</v>
      </c>
      <c r="D40" t="s">
        <v>153</v>
      </c>
      <c r="E40" t="s">
        <v>154</v>
      </c>
      <c r="F40" t="s">
        <v>155</v>
      </c>
      <c r="G40" t="s">
        <v>156</v>
      </c>
      <c r="H40" t="s">
        <v>187</v>
      </c>
      <c r="I40" t="s">
        <v>165</v>
      </c>
      <c r="J40" t="s">
        <v>188</v>
      </c>
      <c r="K40" t="s">
        <v>160</v>
      </c>
      <c r="L40">
        <v>1</v>
      </c>
      <c r="M40" t="s">
        <v>189</v>
      </c>
      <c r="N40" t="s">
        <v>162</v>
      </c>
      <c r="O40" t="s">
        <v>163</v>
      </c>
      <c r="P40" t="s">
        <v>164</v>
      </c>
      <c r="Q40">
        <v>2025</v>
      </c>
      <c r="R40" s="3" t="str">
        <f t="shared" si="0"/>
        <v>200</v>
      </c>
      <c r="S40" s="4">
        <f>IF(LEFT(H40,7)="Average",AVERAGEIFS('STB-1245-ALL-CARRIERS-2025'!T:T,'STB-1245-ALL-CARRIERS-2025'!H:H,'Annual Totals'!H40,'STB-1245-ALL-CARRIERS-2025'!I:I,'Annual Totals'!I40,'STB-1245-ALL-CARRIERS-2025'!O:O,'Annual Totals'!O40),SUMIFS('STB-1245-ALL-CARRIERS-2025'!T:T,'STB-1245-ALL-CARRIERS-2025'!H:H,'Annual Totals'!H40,'STB-1245-ALL-CARRIERS-2025'!I:I,'Annual Totals'!I40,'STB-1245-ALL-CARRIERS-2025'!O:O,'Annual Totals'!O40))</f>
        <v>424599993</v>
      </c>
    </row>
    <row r="41" spans="1:19" x14ac:dyDescent="0.2">
      <c r="A41">
        <v>41</v>
      </c>
      <c r="B41" t="s">
        <v>151</v>
      </c>
      <c r="C41" t="s">
        <v>152</v>
      </c>
      <c r="D41" t="s">
        <v>153</v>
      </c>
      <c r="E41" t="s">
        <v>154</v>
      </c>
      <c r="F41" t="s">
        <v>155</v>
      </c>
      <c r="G41" t="s">
        <v>156</v>
      </c>
      <c r="H41" t="s">
        <v>187</v>
      </c>
      <c r="I41" t="s">
        <v>166</v>
      </c>
      <c r="J41" t="s">
        <v>188</v>
      </c>
      <c r="K41" t="s">
        <v>160</v>
      </c>
      <c r="L41">
        <v>1</v>
      </c>
      <c r="M41" t="s">
        <v>189</v>
      </c>
      <c r="N41" t="s">
        <v>162</v>
      </c>
      <c r="O41" t="s">
        <v>163</v>
      </c>
      <c r="P41" t="s">
        <v>164</v>
      </c>
      <c r="Q41">
        <v>2025</v>
      </c>
      <c r="R41" s="3" t="str">
        <f t="shared" si="0"/>
        <v>300</v>
      </c>
      <c r="S41" s="4">
        <f>IF(LEFT(H41,7)="Average",AVERAGEIFS('STB-1245-ALL-CARRIERS-2025'!T:T,'STB-1245-ALL-CARRIERS-2025'!H:H,'Annual Totals'!H41,'STB-1245-ALL-CARRIERS-2025'!I:I,'Annual Totals'!I41,'STB-1245-ALL-CARRIERS-2025'!O:O,'Annual Totals'!O41),SUMIFS('STB-1245-ALL-CARRIERS-2025'!T:T,'STB-1245-ALL-CARRIERS-2025'!H:H,'Annual Totals'!H41,'STB-1245-ALL-CARRIERS-2025'!I:I,'Annual Totals'!I41,'STB-1245-ALL-CARRIERS-2025'!O:O,'Annual Totals'!O41))</f>
        <v>363040558</v>
      </c>
    </row>
    <row r="42" spans="1:19" x14ac:dyDescent="0.2">
      <c r="A42">
        <v>42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156</v>
      </c>
      <c r="H42" t="s">
        <v>187</v>
      </c>
      <c r="I42" t="s">
        <v>167</v>
      </c>
      <c r="J42" t="s">
        <v>188</v>
      </c>
      <c r="K42" t="s">
        <v>160</v>
      </c>
      <c r="L42">
        <v>1</v>
      </c>
      <c r="M42" t="s">
        <v>189</v>
      </c>
      <c r="N42" t="s">
        <v>162</v>
      </c>
      <c r="O42" t="s">
        <v>163</v>
      </c>
      <c r="P42" t="s">
        <v>164</v>
      </c>
      <c r="Q42">
        <v>2025</v>
      </c>
      <c r="R42" s="3" t="str">
        <f t="shared" si="0"/>
        <v>400</v>
      </c>
      <c r="S42" s="4">
        <f>IF(LEFT(H42,7)="Average",AVERAGEIFS('STB-1245-ALL-CARRIERS-2025'!T:T,'STB-1245-ALL-CARRIERS-2025'!H:H,'Annual Totals'!H42,'STB-1245-ALL-CARRIERS-2025'!I:I,'Annual Totals'!I42,'STB-1245-ALL-CARRIERS-2025'!O:O,'Annual Totals'!O42),SUMIFS('STB-1245-ALL-CARRIERS-2025'!T:T,'STB-1245-ALL-CARRIERS-2025'!H:H,'Annual Totals'!H42,'STB-1245-ALL-CARRIERS-2025'!I:I,'Annual Totals'!I42,'STB-1245-ALL-CARRIERS-2025'!O:O,'Annual Totals'!O42))</f>
        <v>322723342</v>
      </c>
    </row>
    <row r="43" spans="1:19" x14ac:dyDescent="0.2">
      <c r="A43">
        <v>43</v>
      </c>
      <c r="B43" t="s">
        <v>151</v>
      </c>
      <c r="C43" t="s">
        <v>152</v>
      </c>
      <c r="D43" t="s">
        <v>153</v>
      </c>
      <c r="E43" t="s">
        <v>154</v>
      </c>
      <c r="F43" t="s">
        <v>155</v>
      </c>
      <c r="G43" t="s">
        <v>156</v>
      </c>
      <c r="H43" t="s">
        <v>187</v>
      </c>
      <c r="I43" t="s">
        <v>168</v>
      </c>
      <c r="J43" t="s">
        <v>188</v>
      </c>
      <c r="K43" t="s">
        <v>160</v>
      </c>
      <c r="L43">
        <v>1</v>
      </c>
      <c r="M43" t="s">
        <v>189</v>
      </c>
      <c r="N43" t="s">
        <v>162</v>
      </c>
      <c r="O43" t="s">
        <v>163</v>
      </c>
      <c r="P43" t="s">
        <v>164</v>
      </c>
      <c r="Q43">
        <v>2025</v>
      </c>
      <c r="R43" s="3" t="str">
        <f t="shared" si="0"/>
        <v>500</v>
      </c>
      <c r="S43" s="4">
        <f>IF(LEFT(H43,7)="Average",AVERAGEIFS('STB-1245-ALL-CARRIERS-2025'!T:T,'STB-1245-ALL-CARRIERS-2025'!H:H,'Annual Totals'!H43,'STB-1245-ALL-CARRIERS-2025'!I:I,'Annual Totals'!I43,'STB-1245-ALL-CARRIERS-2025'!O:O,'Annual Totals'!O43),SUMIFS('STB-1245-ALL-CARRIERS-2025'!T:T,'STB-1245-ALL-CARRIERS-2025'!H:H,'Annual Totals'!H43,'STB-1245-ALL-CARRIERS-2025'!I:I,'Annual Totals'!I43,'STB-1245-ALL-CARRIERS-2025'!O:O,'Annual Totals'!O43))</f>
        <v>165361804</v>
      </c>
    </row>
    <row r="44" spans="1:19" x14ac:dyDescent="0.2">
      <c r="A44">
        <v>44</v>
      </c>
      <c r="B44" t="s">
        <v>151</v>
      </c>
      <c r="C44" t="s">
        <v>152</v>
      </c>
      <c r="D44" t="s">
        <v>153</v>
      </c>
      <c r="E44" t="s">
        <v>154</v>
      </c>
      <c r="F44" t="s">
        <v>155</v>
      </c>
      <c r="G44" t="s">
        <v>156</v>
      </c>
      <c r="H44" t="s">
        <v>190</v>
      </c>
      <c r="I44" t="s">
        <v>169</v>
      </c>
      <c r="J44" t="s">
        <v>188</v>
      </c>
      <c r="K44" t="s">
        <v>160</v>
      </c>
      <c r="L44">
        <v>1</v>
      </c>
      <c r="M44" t="s">
        <v>189</v>
      </c>
      <c r="N44" t="s">
        <v>162</v>
      </c>
      <c r="O44" t="s">
        <v>163</v>
      </c>
      <c r="P44" t="s">
        <v>164</v>
      </c>
      <c r="Q44">
        <v>2025</v>
      </c>
      <c r="R44" s="3" t="str">
        <f t="shared" si="0"/>
        <v>600</v>
      </c>
      <c r="S44" s="4">
        <f>IF(LEFT(H44,7)="Average",AVERAGEIFS('STB-1245-ALL-CARRIERS-2025'!T:T,'STB-1245-ALL-CARRIERS-2025'!H:H,'Annual Totals'!H44,'STB-1245-ALL-CARRIERS-2025'!I:I,'Annual Totals'!I44,'STB-1245-ALL-CARRIERS-2025'!O:O,'Annual Totals'!O44),SUMIFS('STB-1245-ALL-CARRIERS-2025'!T:T,'STB-1245-ALL-CARRIERS-2025'!H:H,'Annual Totals'!H44,'STB-1245-ALL-CARRIERS-2025'!I:I,'Annual Totals'!I44,'STB-1245-ALL-CARRIERS-2025'!O:O,'Annual Totals'!O44))</f>
        <v>278293386</v>
      </c>
    </row>
    <row r="45" spans="1:19" x14ac:dyDescent="0.2">
      <c r="A45">
        <v>45</v>
      </c>
      <c r="B45" t="s">
        <v>151</v>
      </c>
      <c r="C45" t="s">
        <v>152</v>
      </c>
      <c r="D45" t="s">
        <v>153</v>
      </c>
      <c r="E45" t="s">
        <v>154</v>
      </c>
      <c r="F45" t="s">
        <v>155</v>
      </c>
      <c r="G45" t="s">
        <v>156</v>
      </c>
      <c r="H45" t="s">
        <v>191</v>
      </c>
      <c r="I45" t="s">
        <v>158</v>
      </c>
      <c r="J45" t="s">
        <v>192</v>
      </c>
      <c r="K45" t="s">
        <v>160</v>
      </c>
      <c r="L45">
        <v>1</v>
      </c>
      <c r="M45" t="s">
        <v>189</v>
      </c>
      <c r="N45" t="s">
        <v>162</v>
      </c>
      <c r="O45" t="s">
        <v>163</v>
      </c>
      <c r="P45" t="s">
        <v>164</v>
      </c>
      <c r="Q45">
        <v>2025</v>
      </c>
      <c r="R45" s="3" t="str">
        <f t="shared" si="0"/>
        <v>100</v>
      </c>
      <c r="S45" s="4">
        <f>IF(LEFT(H45,7)="Average",AVERAGEIFS('STB-1245-ALL-CARRIERS-2025'!T:T,'STB-1245-ALL-CARRIERS-2025'!H:H,'Annual Totals'!H45,'STB-1245-ALL-CARRIERS-2025'!I:I,'Annual Totals'!I45,'STB-1245-ALL-CARRIERS-2025'!O:O,'Annual Totals'!O45),SUMIFS('STB-1245-ALL-CARRIERS-2025'!T:T,'STB-1245-ALL-CARRIERS-2025'!H:H,'Annual Totals'!H45,'STB-1245-ALL-CARRIERS-2025'!I:I,'Annual Totals'!I45,'STB-1245-ALL-CARRIERS-2025'!O:O,'Annual Totals'!O45))</f>
        <v>592089</v>
      </c>
    </row>
    <row r="46" spans="1:19" x14ac:dyDescent="0.2">
      <c r="A46">
        <v>46</v>
      </c>
      <c r="B46" t="s">
        <v>151</v>
      </c>
      <c r="C46" t="s">
        <v>152</v>
      </c>
      <c r="D46" t="s">
        <v>153</v>
      </c>
      <c r="E46" t="s">
        <v>154</v>
      </c>
      <c r="F46" t="s">
        <v>155</v>
      </c>
      <c r="G46" t="s">
        <v>156</v>
      </c>
      <c r="H46" t="s">
        <v>191</v>
      </c>
      <c r="I46" t="s">
        <v>165</v>
      </c>
      <c r="J46" t="s">
        <v>192</v>
      </c>
      <c r="K46" t="s">
        <v>160</v>
      </c>
      <c r="L46">
        <v>1</v>
      </c>
      <c r="M46" t="s">
        <v>189</v>
      </c>
      <c r="N46" t="s">
        <v>162</v>
      </c>
      <c r="O46" t="s">
        <v>163</v>
      </c>
      <c r="P46" t="s">
        <v>164</v>
      </c>
      <c r="Q46">
        <v>2025</v>
      </c>
      <c r="R46" s="3" t="str">
        <f t="shared" si="0"/>
        <v>200</v>
      </c>
      <c r="S46" s="4">
        <f>IF(LEFT(H46,7)="Average",AVERAGEIFS('STB-1245-ALL-CARRIERS-2025'!T:T,'STB-1245-ALL-CARRIERS-2025'!H:H,'Annual Totals'!H46,'STB-1245-ALL-CARRIERS-2025'!I:I,'Annual Totals'!I46,'STB-1245-ALL-CARRIERS-2025'!O:O,'Annual Totals'!O46),SUMIFS('STB-1245-ALL-CARRIERS-2025'!T:T,'STB-1245-ALL-CARRIERS-2025'!H:H,'Annual Totals'!H46,'STB-1245-ALL-CARRIERS-2025'!I:I,'Annual Totals'!I46,'STB-1245-ALL-CARRIERS-2025'!O:O,'Annual Totals'!O46))</f>
        <v>28148153</v>
      </c>
    </row>
    <row r="47" spans="1:19" x14ac:dyDescent="0.2">
      <c r="A47">
        <v>47</v>
      </c>
      <c r="B47" t="s">
        <v>151</v>
      </c>
      <c r="C47" t="s">
        <v>152</v>
      </c>
      <c r="D47" t="s">
        <v>153</v>
      </c>
      <c r="E47" t="s">
        <v>154</v>
      </c>
      <c r="F47" t="s">
        <v>155</v>
      </c>
      <c r="G47" t="s">
        <v>156</v>
      </c>
      <c r="H47" t="s">
        <v>191</v>
      </c>
      <c r="I47" t="s">
        <v>166</v>
      </c>
      <c r="J47" t="s">
        <v>192</v>
      </c>
      <c r="K47" t="s">
        <v>160</v>
      </c>
      <c r="L47">
        <v>1</v>
      </c>
      <c r="M47" t="s">
        <v>189</v>
      </c>
      <c r="N47" t="s">
        <v>162</v>
      </c>
      <c r="O47" t="s">
        <v>163</v>
      </c>
      <c r="P47" t="s">
        <v>164</v>
      </c>
      <c r="Q47">
        <v>2025</v>
      </c>
      <c r="R47" s="3" t="str">
        <f t="shared" si="0"/>
        <v>300</v>
      </c>
      <c r="S47" s="4">
        <f>IF(LEFT(H47,7)="Average",AVERAGEIFS('STB-1245-ALL-CARRIERS-2025'!T:T,'STB-1245-ALL-CARRIERS-2025'!H:H,'Annual Totals'!H47,'STB-1245-ALL-CARRIERS-2025'!I:I,'Annual Totals'!I47,'STB-1245-ALL-CARRIERS-2025'!O:O,'Annual Totals'!O47),SUMIFS('STB-1245-ALL-CARRIERS-2025'!T:T,'STB-1245-ALL-CARRIERS-2025'!H:H,'Annual Totals'!H47,'STB-1245-ALL-CARRIERS-2025'!I:I,'Annual Totals'!I47,'STB-1245-ALL-CARRIERS-2025'!O:O,'Annual Totals'!O47))</f>
        <v>110831972</v>
      </c>
    </row>
    <row r="48" spans="1:19" x14ac:dyDescent="0.2">
      <c r="A48">
        <v>48</v>
      </c>
      <c r="B48" t="s">
        <v>151</v>
      </c>
      <c r="C48" t="s">
        <v>152</v>
      </c>
      <c r="D48" t="s">
        <v>153</v>
      </c>
      <c r="E48" t="s">
        <v>154</v>
      </c>
      <c r="F48" t="s">
        <v>155</v>
      </c>
      <c r="G48" t="s">
        <v>156</v>
      </c>
      <c r="H48" t="s">
        <v>191</v>
      </c>
      <c r="I48" t="s">
        <v>167</v>
      </c>
      <c r="J48" t="s">
        <v>192</v>
      </c>
      <c r="K48" t="s">
        <v>160</v>
      </c>
      <c r="L48">
        <v>1</v>
      </c>
      <c r="M48" t="s">
        <v>189</v>
      </c>
      <c r="N48" t="s">
        <v>162</v>
      </c>
      <c r="O48" t="s">
        <v>163</v>
      </c>
      <c r="P48" t="s">
        <v>164</v>
      </c>
      <c r="Q48">
        <v>2025</v>
      </c>
      <c r="R48" s="3" t="str">
        <f t="shared" si="0"/>
        <v>400</v>
      </c>
      <c r="S48" s="4">
        <f>IF(LEFT(H48,7)="Average",AVERAGEIFS('STB-1245-ALL-CARRIERS-2025'!T:T,'STB-1245-ALL-CARRIERS-2025'!H:H,'Annual Totals'!H48,'STB-1245-ALL-CARRIERS-2025'!I:I,'Annual Totals'!I48,'STB-1245-ALL-CARRIERS-2025'!O:O,'Annual Totals'!O48),SUMIFS('STB-1245-ALL-CARRIERS-2025'!T:T,'STB-1245-ALL-CARRIERS-2025'!H:H,'Annual Totals'!H48,'STB-1245-ALL-CARRIERS-2025'!I:I,'Annual Totals'!I48,'STB-1245-ALL-CARRIERS-2025'!O:O,'Annual Totals'!O48))</f>
        <v>70982341</v>
      </c>
    </row>
    <row r="49" spans="1:19" x14ac:dyDescent="0.2">
      <c r="A49">
        <v>49</v>
      </c>
      <c r="B49" t="s">
        <v>151</v>
      </c>
      <c r="C49" t="s">
        <v>152</v>
      </c>
      <c r="D49" t="s">
        <v>153</v>
      </c>
      <c r="E49" t="s">
        <v>154</v>
      </c>
      <c r="F49" t="s">
        <v>155</v>
      </c>
      <c r="G49" t="s">
        <v>156</v>
      </c>
      <c r="H49" t="s">
        <v>191</v>
      </c>
      <c r="I49" t="s">
        <v>168</v>
      </c>
      <c r="J49" t="s">
        <v>192</v>
      </c>
      <c r="K49" t="s">
        <v>160</v>
      </c>
      <c r="L49">
        <v>1</v>
      </c>
      <c r="M49" t="s">
        <v>189</v>
      </c>
      <c r="N49" t="s">
        <v>162</v>
      </c>
      <c r="O49" t="s">
        <v>163</v>
      </c>
      <c r="P49" t="s">
        <v>164</v>
      </c>
      <c r="Q49">
        <v>2025</v>
      </c>
      <c r="R49" s="3" t="str">
        <f t="shared" si="0"/>
        <v>500</v>
      </c>
      <c r="S49" s="4">
        <f>IF(LEFT(H49,7)="Average",AVERAGEIFS('STB-1245-ALL-CARRIERS-2025'!T:T,'STB-1245-ALL-CARRIERS-2025'!H:H,'Annual Totals'!H49,'STB-1245-ALL-CARRIERS-2025'!I:I,'Annual Totals'!I49,'STB-1245-ALL-CARRIERS-2025'!O:O,'Annual Totals'!O49),SUMIFS('STB-1245-ALL-CARRIERS-2025'!T:T,'STB-1245-ALL-CARRIERS-2025'!H:H,'Annual Totals'!H49,'STB-1245-ALL-CARRIERS-2025'!I:I,'Annual Totals'!I49,'STB-1245-ALL-CARRIERS-2025'!O:O,'Annual Totals'!O49))</f>
        <v>25784561</v>
      </c>
    </row>
    <row r="50" spans="1:19" x14ac:dyDescent="0.2">
      <c r="A50">
        <v>50</v>
      </c>
      <c r="B50" t="s">
        <v>151</v>
      </c>
      <c r="C50" t="s">
        <v>152</v>
      </c>
      <c r="D50" t="s">
        <v>153</v>
      </c>
      <c r="E50" t="s">
        <v>154</v>
      </c>
      <c r="F50" t="s">
        <v>155</v>
      </c>
      <c r="G50" t="s">
        <v>156</v>
      </c>
      <c r="H50" t="s">
        <v>193</v>
      </c>
      <c r="I50" t="s">
        <v>169</v>
      </c>
      <c r="J50" t="s">
        <v>192</v>
      </c>
      <c r="K50" t="s">
        <v>160</v>
      </c>
      <c r="L50">
        <v>1</v>
      </c>
      <c r="M50" t="s">
        <v>189</v>
      </c>
      <c r="N50" t="s">
        <v>162</v>
      </c>
      <c r="O50" t="s">
        <v>163</v>
      </c>
      <c r="P50" t="s">
        <v>164</v>
      </c>
      <c r="Q50">
        <v>2025</v>
      </c>
      <c r="R50" s="3" t="str">
        <f t="shared" si="0"/>
        <v>600</v>
      </c>
      <c r="S50" s="4">
        <f>IF(LEFT(H50,7)="Average",AVERAGEIFS('STB-1245-ALL-CARRIERS-2025'!T:T,'STB-1245-ALL-CARRIERS-2025'!H:H,'Annual Totals'!H50,'STB-1245-ALL-CARRIERS-2025'!I:I,'Annual Totals'!I50,'STB-1245-ALL-CARRIERS-2025'!O:O,'Annual Totals'!O50),SUMIFS('STB-1245-ALL-CARRIERS-2025'!T:T,'STB-1245-ALL-CARRIERS-2025'!H:H,'Annual Totals'!H50,'STB-1245-ALL-CARRIERS-2025'!I:I,'Annual Totals'!I50,'STB-1245-ALL-CARRIERS-2025'!O:O,'Annual Totals'!O50))</f>
        <v>86777222</v>
      </c>
    </row>
    <row r="51" spans="1:19" x14ac:dyDescent="0.2">
      <c r="A51">
        <v>51</v>
      </c>
      <c r="B51" t="s">
        <v>151</v>
      </c>
      <c r="C51" t="s">
        <v>152</v>
      </c>
      <c r="D51" t="s">
        <v>153</v>
      </c>
      <c r="E51" t="s">
        <v>154</v>
      </c>
      <c r="F51" t="s">
        <v>155</v>
      </c>
      <c r="G51" t="s">
        <v>156</v>
      </c>
      <c r="H51" t="s">
        <v>194</v>
      </c>
      <c r="I51" t="s">
        <v>158</v>
      </c>
      <c r="J51" t="s">
        <v>195</v>
      </c>
      <c r="K51" t="s">
        <v>160</v>
      </c>
      <c r="L51">
        <v>1</v>
      </c>
      <c r="M51" t="s">
        <v>189</v>
      </c>
      <c r="N51" t="s">
        <v>162</v>
      </c>
      <c r="O51" t="s">
        <v>163</v>
      </c>
      <c r="P51" t="s">
        <v>164</v>
      </c>
      <c r="Q51">
        <v>2025</v>
      </c>
      <c r="R51" s="3" t="str">
        <f t="shared" si="0"/>
        <v>100</v>
      </c>
      <c r="S51" s="4">
        <f>IF(LEFT(H51,7)="Average",AVERAGEIFS('STB-1245-ALL-CARRIERS-2025'!T:T,'STB-1245-ALL-CARRIERS-2025'!H:H,'Annual Totals'!H51,'STB-1245-ALL-CARRIERS-2025'!I:I,'Annual Totals'!I51,'STB-1245-ALL-CARRIERS-2025'!O:O,'Annual Totals'!O51),SUMIFS('STB-1245-ALL-CARRIERS-2025'!T:T,'STB-1245-ALL-CARRIERS-2025'!H:H,'Annual Totals'!H51,'STB-1245-ALL-CARRIERS-2025'!I:I,'Annual Totals'!I51,'STB-1245-ALL-CARRIERS-2025'!O:O,'Annual Totals'!O51))</f>
        <v>75577549</v>
      </c>
    </row>
    <row r="52" spans="1:19" x14ac:dyDescent="0.2">
      <c r="A52">
        <v>52</v>
      </c>
      <c r="B52" t="s">
        <v>151</v>
      </c>
      <c r="C52" t="s">
        <v>152</v>
      </c>
      <c r="D52" t="s">
        <v>153</v>
      </c>
      <c r="E52" t="s">
        <v>154</v>
      </c>
      <c r="F52" t="s">
        <v>155</v>
      </c>
      <c r="G52" t="s">
        <v>156</v>
      </c>
      <c r="H52" t="s">
        <v>194</v>
      </c>
      <c r="I52" t="s">
        <v>165</v>
      </c>
      <c r="J52" t="s">
        <v>195</v>
      </c>
      <c r="K52" t="s">
        <v>160</v>
      </c>
      <c r="L52">
        <v>1</v>
      </c>
      <c r="M52" t="s">
        <v>189</v>
      </c>
      <c r="N52" t="s">
        <v>162</v>
      </c>
      <c r="O52" t="s">
        <v>163</v>
      </c>
      <c r="P52" t="s">
        <v>164</v>
      </c>
      <c r="Q52">
        <v>2025</v>
      </c>
      <c r="R52" s="3" t="str">
        <f t="shared" si="0"/>
        <v>200</v>
      </c>
      <c r="S52" s="4">
        <f>IF(LEFT(H52,7)="Average",AVERAGEIFS('STB-1245-ALL-CARRIERS-2025'!T:T,'STB-1245-ALL-CARRIERS-2025'!H:H,'Annual Totals'!H52,'STB-1245-ALL-CARRIERS-2025'!I:I,'Annual Totals'!I52,'STB-1245-ALL-CARRIERS-2025'!O:O,'Annual Totals'!O52),SUMIFS('STB-1245-ALL-CARRIERS-2025'!T:T,'STB-1245-ALL-CARRIERS-2025'!H:H,'Annual Totals'!H52,'STB-1245-ALL-CARRIERS-2025'!I:I,'Annual Totals'!I52,'STB-1245-ALL-CARRIERS-2025'!O:O,'Annual Totals'!O52))</f>
        <v>74934672</v>
      </c>
    </row>
    <row r="53" spans="1:19" x14ac:dyDescent="0.2">
      <c r="A53">
        <v>53</v>
      </c>
      <c r="B53" t="s">
        <v>151</v>
      </c>
      <c r="C53" t="s">
        <v>152</v>
      </c>
      <c r="D53" t="s">
        <v>153</v>
      </c>
      <c r="E53" t="s">
        <v>154</v>
      </c>
      <c r="F53" t="s">
        <v>155</v>
      </c>
      <c r="G53" t="s">
        <v>156</v>
      </c>
      <c r="H53" t="s">
        <v>194</v>
      </c>
      <c r="I53" t="s">
        <v>166</v>
      </c>
      <c r="J53" t="s">
        <v>195</v>
      </c>
      <c r="K53" t="s">
        <v>160</v>
      </c>
      <c r="L53">
        <v>1</v>
      </c>
      <c r="M53" t="s">
        <v>189</v>
      </c>
      <c r="N53" t="s">
        <v>162</v>
      </c>
      <c r="O53" t="s">
        <v>163</v>
      </c>
      <c r="P53" t="s">
        <v>164</v>
      </c>
      <c r="Q53">
        <v>2025</v>
      </c>
      <c r="R53" s="3" t="str">
        <f t="shared" si="0"/>
        <v>300</v>
      </c>
      <c r="S53" s="4">
        <f>IF(LEFT(H53,7)="Average",AVERAGEIFS('STB-1245-ALL-CARRIERS-2025'!T:T,'STB-1245-ALL-CARRIERS-2025'!H:H,'Annual Totals'!H53,'STB-1245-ALL-CARRIERS-2025'!I:I,'Annual Totals'!I53,'STB-1245-ALL-CARRIERS-2025'!O:O,'Annual Totals'!O53),SUMIFS('STB-1245-ALL-CARRIERS-2025'!T:T,'STB-1245-ALL-CARRIERS-2025'!H:H,'Annual Totals'!H53,'STB-1245-ALL-CARRIERS-2025'!I:I,'Annual Totals'!I53,'STB-1245-ALL-CARRIERS-2025'!O:O,'Annual Totals'!O53))</f>
        <v>62094709</v>
      </c>
    </row>
    <row r="54" spans="1:19" x14ac:dyDescent="0.2">
      <c r="A54">
        <v>54</v>
      </c>
      <c r="B54" t="s">
        <v>151</v>
      </c>
      <c r="C54" t="s">
        <v>152</v>
      </c>
      <c r="D54" t="s">
        <v>153</v>
      </c>
      <c r="E54" t="s">
        <v>154</v>
      </c>
      <c r="F54" t="s">
        <v>155</v>
      </c>
      <c r="G54" t="s">
        <v>156</v>
      </c>
      <c r="H54" t="s">
        <v>194</v>
      </c>
      <c r="I54" t="s">
        <v>167</v>
      </c>
      <c r="J54" t="s">
        <v>195</v>
      </c>
      <c r="K54" t="s">
        <v>160</v>
      </c>
      <c r="L54">
        <v>1</v>
      </c>
      <c r="M54" t="s">
        <v>189</v>
      </c>
      <c r="N54" t="s">
        <v>162</v>
      </c>
      <c r="O54" t="s">
        <v>163</v>
      </c>
      <c r="P54" t="s">
        <v>164</v>
      </c>
      <c r="Q54">
        <v>2025</v>
      </c>
      <c r="R54" s="3" t="str">
        <f t="shared" si="0"/>
        <v>400</v>
      </c>
      <c r="S54" s="4">
        <f>IF(LEFT(H54,7)="Average",AVERAGEIFS('STB-1245-ALL-CARRIERS-2025'!T:T,'STB-1245-ALL-CARRIERS-2025'!H:H,'Annual Totals'!H54,'STB-1245-ALL-CARRIERS-2025'!I:I,'Annual Totals'!I54,'STB-1245-ALL-CARRIERS-2025'!O:O,'Annual Totals'!O54),SUMIFS('STB-1245-ALL-CARRIERS-2025'!T:T,'STB-1245-ALL-CARRIERS-2025'!H:H,'Annual Totals'!H54,'STB-1245-ALL-CARRIERS-2025'!I:I,'Annual Totals'!I54,'STB-1245-ALL-CARRIERS-2025'!O:O,'Annual Totals'!O54))</f>
        <v>32530542</v>
      </c>
    </row>
    <row r="55" spans="1:19" x14ac:dyDescent="0.2">
      <c r="A55">
        <v>55</v>
      </c>
      <c r="B55" t="s">
        <v>151</v>
      </c>
      <c r="C55" t="s">
        <v>152</v>
      </c>
      <c r="D55" t="s">
        <v>153</v>
      </c>
      <c r="E55" t="s">
        <v>154</v>
      </c>
      <c r="F55" t="s">
        <v>155</v>
      </c>
      <c r="G55" t="s">
        <v>156</v>
      </c>
      <c r="H55" t="s">
        <v>194</v>
      </c>
      <c r="I55" t="s">
        <v>168</v>
      </c>
      <c r="J55" t="s">
        <v>195</v>
      </c>
      <c r="K55" t="s">
        <v>160</v>
      </c>
      <c r="L55">
        <v>1</v>
      </c>
      <c r="M55" t="s">
        <v>189</v>
      </c>
      <c r="N55" t="s">
        <v>162</v>
      </c>
      <c r="O55" t="s">
        <v>163</v>
      </c>
      <c r="P55" t="s">
        <v>164</v>
      </c>
      <c r="Q55">
        <v>2025</v>
      </c>
      <c r="R55" s="3" t="str">
        <f t="shared" si="0"/>
        <v>500</v>
      </c>
      <c r="S55" s="4">
        <f>IF(LEFT(H55,7)="Average",AVERAGEIFS('STB-1245-ALL-CARRIERS-2025'!T:T,'STB-1245-ALL-CARRIERS-2025'!H:H,'Annual Totals'!H55,'STB-1245-ALL-CARRIERS-2025'!I:I,'Annual Totals'!I55,'STB-1245-ALL-CARRIERS-2025'!O:O,'Annual Totals'!O55),SUMIFS('STB-1245-ALL-CARRIERS-2025'!T:T,'STB-1245-ALL-CARRIERS-2025'!H:H,'Annual Totals'!H55,'STB-1245-ALL-CARRIERS-2025'!I:I,'Annual Totals'!I55,'STB-1245-ALL-CARRIERS-2025'!O:O,'Annual Totals'!O55))</f>
        <v>24813846</v>
      </c>
    </row>
    <row r="56" spans="1:19" x14ac:dyDescent="0.2">
      <c r="A56">
        <v>56</v>
      </c>
      <c r="B56" t="s">
        <v>151</v>
      </c>
      <c r="C56" t="s">
        <v>152</v>
      </c>
      <c r="D56" t="s">
        <v>153</v>
      </c>
      <c r="E56" t="s">
        <v>154</v>
      </c>
      <c r="F56" t="s">
        <v>155</v>
      </c>
      <c r="G56" t="s">
        <v>156</v>
      </c>
      <c r="H56" t="s">
        <v>196</v>
      </c>
      <c r="I56" t="s">
        <v>169</v>
      </c>
      <c r="J56" t="s">
        <v>195</v>
      </c>
      <c r="K56" t="s">
        <v>160</v>
      </c>
      <c r="L56">
        <v>1</v>
      </c>
      <c r="M56" t="s">
        <v>189</v>
      </c>
      <c r="N56" t="s">
        <v>162</v>
      </c>
      <c r="O56" t="s">
        <v>163</v>
      </c>
      <c r="P56" t="s">
        <v>164</v>
      </c>
      <c r="Q56">
        <v>2025</v>
      </c>
      <c r="R56" s="3" t="str">
        <f t="shared" si="0"/>
        <v>600</v>
      </c>
      <c r="S56" s="4">
        <f>IF(LEFT(H56,7)="Average",AVERAGEIFS('STB-1245-ALL-CARRIERS-2025'!T:T,'STB-1245-ALL-CARRIERS-2025'!H:H,'Annual Totals'!H56,'STB-1245-ALL-CARRIERS-2025'!I:I,'Annual Totals'!I56,'STB-1245-ALL-CARRIERS-2025'!O:O,'Annual Totals'!O56),SUMIFS('STB-1245-ALL-CARRIERS-2025'!T:T,'STB-1245-ALL-CARRIERS-2025'!H:H,'Annual Totals'!H56,'STB-1245-ALL-CARRIERS-2025'!I:I,'Annual Totals'!I56,'STB-1245-ALL-CARRIERS-2025'!O:O,'Annual Totals'!O56))</f>
        <v>94783765</v>
      </c>
    </row>
    <row r="57" spans="1:19" x14ac:dyDescent="0.2">
      <c r="A57">
        <v>57</v>
      </c>
      <c r="B57" t="s">
        <v>151</v>
      </c>
      <c r="C57" t="s">
        <v>152</v>
      </c>
      <c r="D57" t="s">
        <v>153</v>
      </c>
      <c r="E57" t="s">
        <v>154</v>
      </c>
      <c r="F57" t="s">
        <v>155</v>
      </c>
      <c r="G57" t="s">
        <v>156</v>
      </c>
      <c r="H57" t="s">
        <v>197</v>
      </c>
      <c r="I57" t="s">
        <v>158</v>
      </c>
      <c r="J57" t="s">
        <v>198</v>
      </c>
      <c r="K57" t="s">
        <v>160</v>
      </c>
      <c r="L57">
        <v>1</v>
      </c>
      <c r="M57" t="s">
        <v>189</v>
      </c>
      <c r="N57" t="s">
        <v>162</v>
      </c>
      <c r="O57" t="s">
        <v>163</v>
      </c>
      <c r="P57" t="s">
        <v>164</v>
      </c>
      <c r="Q57">
        <v>2025</v>
      </c>
      <c r="R57" s="3" t="str">
        <f t="shared" si="0"/>
        <v>100</v>
      </c>
      <c r="S57" s="4">
        <f>IF(LEFT(H57,7)="Average",AVERAGEIFS('STB-1245-ALL-CARRIERS-2025'!T:T,'STB-1245-ALL-CARRIERS-2025'!H:H,'Annual Totals'!H57,'STB-1245-ALL-CARRIERS-2025'!I:I,'Annual Totals'!I57,'STB-1245-ALL-CARRIERS-2025'!O:O,'Annual Totals'!O57),SUMIFS('STB-1245-ALL-CARRIERS-2025'!T:T,'STB-1245-ALL-CARRIERS-2025'!H:H,'Annual Totals'!H57,'STB-1245-ALL-CARRIERS-2025'!I:I,'Annual Totals'!I57,'STB-1245-ALL-CARRIERS-2025'!O:O,'Annual Totals'!O57))</f>
        <v>312127660</v>
      </c>
    </row>
    <row r="58" spans="1:19" x14ac:dyDescent="0.2">
      <c r="A58">
        <v>58</v>
      </c>
      <c r="B58" t="s">
        <v>151</v>
      </c>
      <c r="C58" t="s">
        <v>152</v>
      </c>
      <c r="D58" t="s">
        <v>153</v>
      </c>
      <c r="E58" t="s">
        <v>154</v>
      </c>
      <c r="F58" t="s">
        <v>155</v>
      </c>
      <c r="G58" t="s">
        <v>156</v>
      </c>
      <c r="H58" t="s">
        <v>197</v>
      </c>
      <c r="I58" t="s">
        <v>165</v>
      </c>
      <c r="J58" t="s">
        <v>198</v>
      </c>
      <c r="K58" t="s">
        <v>160</v>
      </c>
      <c r="L58">
        <v>1</v>
      </c>
      <c r="M58" t="s">
        <v>189</v>
      </c>
      <c r="N58" t="s">
        <v>162</v>
      </c>
      <c r="O58" t="s">
        <v>163</v>
      </c>
      <c r="P58" t="s">
        <v>164</v>
      </c>
      <c r="Q58">
        <v>2025</v>
      </c>
      <c r="R58" s="3" t="str">
        <f t="shared" si="0"/>
        <v>200</v>
      </c>
      <c r="S58" s="4">
        <f>IF(LEFT(H58,7)="Average",AVERAGEIFS('STB-1245-ALL-CARRIERS-2025'!T:T,'STB-1245-ALL-CARRIERS-2025'!H:H,'Annual Totals'!H58,'STB-1245-ALL-CARRIERS-2025'!I:I,'Annual Totals'!I58,'STB-1245-ALL-CARRIERS-2025'!O:O,'Annual Totals'!O58),SUMIFS('STB-1245-ALL-CARRIERS-2025'!T:T,'STB-1245-ALL-CARRIERS-2025'!H:H,'Annual Totals'!H58,'STB-1245-ALL-CARRIERS-2025'!I:I,'Annual Totals'!I58,'STB-1245-ALL-CARRIERS-2025'!O:O,'Annual Totals'!O58))</f>
        <v>527682818</v>
      </c>
    </row>
    <row r="59" spans="1:19" x14ac:dyDescent="0.2">
      <c r="A59">
        <v>59</v>
      </c>
      <c r="B59" t="s">
        <v>151</v>
      </c>
      <c r="C59" t="s">
        <v>152</v>
      </c>
      <c r="D59" t="s">
        <v>153</v>
      </c>
      <c r="E59" t="s">
        <v>154</v>
      </c>
      <c r="F59" t="s">
        <v>155</v>
      </c>
      <c r="G59" t="s">
        <v>156</v>
      </c>
      <c r="H59" t="s">
        <v>197</v>
      </c>
      <c r="I59" t="s">
        <v>166</v>
      </c>
      <c r="J59" t="s">
        <v>198</v>
      </c>
      <c r="K59" t="s">
        <v>160</v>
      </c>
      <c r="L59">
        <v>1</v>
      </c>
      <c r="M59" t="s">
        <v>189</v>
      </c>
      <c r="N59" t="s">
        <v>162</v>
      </c>
      <c r="O59" t="s">
        <v>163</v>
      </c>
      <c r="P59" t="s">
        <v>164</v>
      </c>
      <c r="Q59">
        <v>2025</v>
      </c>
      <c r="R59" s="3" t="str">
        <f t="shared" si="0"/>
        <v>300</v>
      </c>
      <c r="S59" s="4">
        <f>IF(LEFT(H59,7)="Average",AVERAGEIFS('STB-1245-ALL-CARRIERS-2025'!T:T,'STB-1245-ALL-CARRIERS-2025'!H:H,'Annual Totals'!H59,'STB-1245-ALL-CARRIERS-2025'!I:I,'Annual Totals'!I59,'STB-1245-ALL-CARRIERS-2025'!O:O,'Annual Totals'!O59),SUMIFS('STB-1245-ALL-CARRIERS-2025'!T:T,'STB-1245-ALL-CARRIERS-2025'!H:H,'Annual Totals'!H59,'STB-1245-ALL-CARRIERS-2025'!I:I,'Annual Totals'!I59,'STB-1245-ALL-CARRIERS-2025'!O:O,'Annual Totals'!O59))</f>
        <v>535967241</v>
      </c>
    </row>
    <row r="60" spans="1:19" x14ac:dyDescent="0.2">
      <c r="A60">
        <v>60</v>
      </c>
      <c r="B60" t="s">
        <v>151</v>
      </c>
      <c r="C60" t="s">
        <v>152</v>
      </c>
      <c r="D60" t="s">
        <v>153</v>
      </c>
      <c r="E60" t="s">
        <v>154</v>
      </c>
      <c r="F60" t="s">
        <v>155</v>
      </c>
      <c r="G60" t="s">
        <v>156</v>
      </c>
      <c r="H60" t="s">
        <v>197</v>
      </c>
      <c r="I60" t="s">
        <v>167</v>
      </c>
      <c r="J60" t="s">
        <v>198</v>
      </c>
      <c r="K60" t="s">
        <v>160</v>
      </c>
      <c r="L60">
        <v>1</v>
      </c>
      <c r="M60" t="s">
        <v>189</v>
      </c>
      <c r="N60" t="s">
        <v>162</v>
      </c>
      <c r="O60" t="s">
        <v>163</v>
      </c>
      <c r="P60" t="s">
        <v>164</v>
      </c>
      <c r="Q60">
        <v>2025</v>
      </c>
      <c r="R60" s="3" t="str">
        <f t="shared" si="0"/>
        <v>400</v>
      </c>
      <c r="S60" s="4">
        <f>IF(LEFT(H60,7)="Average",AVERAGEIFS('STB-1245-ALL-CARRIERS-2025'!T:T,'STB-1245-ALL-CARRIERS-2025'!H:H,'Annual Totals'!H60,'STB-1245-ALL-CARRIERS-2025'!I:I,'Annual Totals'!I60,'STB-1245-ALL-CARRIERS-2025'!O:O,'Annual Totals'!O60),SUMIFS('STB-1245-ALL-CARRIERS-2025'!T:T,'STB-1245-ALL-CARRIERS-2025'!H:H,'Annual Totals'!H60,'STB-1245-ALL-CARRIERS-2025'!I:I,'Annual Totals'!I60,'STB-1245-ALL-CARRIERS-2025'!O:O,'Annual Totals'!O60))</f>
        <v>426236224</v>
      </c>
    </row>
    <row r="61" spans="1:19" x14ac:dyDescent="0.2">
      <c r="A61">
        <v>61</v>
      </c>
      <c r="B61" t="s">
        <v>151</v>
      </c>
      <c r="C61" t="s">
        <v>152</v>
      </c>
      <c r="D61" t="s">
        <v>153</v>
      </c>
      <c r="E61" t="s">
        <v>154</v>
      </c>
      <c r="F61" t="s">
        <v>155</v>
      </c>
      <c r="G61" t="s">
        <v>156</v>
      </c>
      <c r="H61" t="s">
        <v>197</v>
      </c>
      <c r="I61" t="s">
        <v>168</v>
      </c>
      <c r="J61" t="s">
        <v>198</v>
      </c>
      <c r="K61" t="s">
        <v>160</v>
      </c>
      <c r="L61">
        <v>1</v>
      </c>
      <c r="M61" t="s">
        <v>189</v>
      </c>
      <c r="N61" t="s">
        <v>162</v>
      </c>
      <c r="O61" t="s">
        <v>163</v>
      </c>
      <c r="P61" t="s">
        <v>164</v>
      </c>
      <c r="Q61">
        <v>2025</v>
      </c>
      <c r="R61" s="3" t="str">
        <f t="shared" si="0"/>
        <v>500</v>
      </c>
      <c r="S61" s="4">
        <f>IF(LEFT(H61,7)="Average",AVERAGEIFS('STB-1245-ALL-CARRIERS-2025'!T:T,'STB-1245-ALL-CARRIERS-2025'!H:H,'Annual Totals'!H61,'STB-1245-ALL-CARRIERS-2025'!I:I,'Annual Totals'!I61,'STB-1245-ALL-CARRIERS-2025'!O:O,'Annual Totals'!O61),SUMIFS('STB-1245-ALL-CARRIERS-2025'!T:T,'STB-1245-ALL-CARRIERS-2025'!H:H,'Annual Totals'!H61,'STB-1245-ALL-CARRIERS-2025'!I:I,'Annual Totals'!I61,'STB-1245-ALL-CARRIERS-2025'!O:O,'Annual Totals'!O61))</f>
        <v>215960212</v>
      </c>
    </row>
    <row r="62" spans="1:19" x14ac:dyDescent="0.2">
      <c r="A62">
        <v>62</v>
      </c>
      <c r="B62" t="s">
        <v>151</v>
      </c>
      <c r="C62" t="s">
        <v>152</v>
      </c>
      <c r="D62" t="s">
        <v>153</v>
      </c>
      <c r="E62" t="s">
        <v>154</v>
      </c>
      <c r="F62" t="s">
        <v>155</v>
      </c>
      <c r="G62" t="s">
        <v>156</v>
      </c>
      <c r="H62" t="s">
        <v>197</v>
      </c>
      <c r="I62" t="s">
        <v>169</v>
      </c>
      <c r="J62" t="s">
        <v>198</v>
      </c>
      <c r="K62" t="s">
        <v>160</v>
      </c>
      <c r="L62">
        <v>1</v>
      </c>
      <c r="M62" t="s">
        <v>189</v>
      </c>
      <c r="N62" t="s">
        <v>162</v>
      </c>
      <c r="O62" t="s">
        <v>163</v>
      </c>
      <c r="P62" t="s">
        <v>164</v>
      </c>
      <c r="Q62">
        <v>2025</v>
      </c>
      <c r="R62" s="3" t="str">
        <f t="shared" si="0"/>
        <v>600</v>
      </c>
      <c r="S62" s="4">
        <f>IF(LEFT(H62,7)="Average",AVERAGEIFS('STB-1245-ALL-CARRIERS-2025'!T:T,'STB-1245-ALL-CARRIERS-2025'!H:H,'Annual Totals'!H62,'STB-1245-ALL-CARRIERS-2025'!I:I,'Annual Totals'!I62,'STB-1245-ALL-CARRIERS-2025'!O:O,'Annual Totals'!O62),SUMIFS('STB-1245-ALL-CARRIERS-2025'!T:T,'STB-1245-ALL-CARRIERS-2025'!H:H,'Annual Totals'!H62,'STB-1245-ALL-CARRIERS-2025'!I:I,'Annual Totals'!I62,'STB-1245-ALL-CARRIERS-2025'!O:O,'Annual Totals'!O62))</f>
        <v>459854373</v>
      </c>
    </row>
    <row r="63" spans="1:19" x14ac:dyDescent="0.2">
      <c r="A63">
        <v>1</v>
      </c>
      <c r="B63" t="s">
        <v>151</v>
      </c>
      <c r="C63" t="s">
        <v>152</v>
      </c>
      <c r="D63" t="s">
        <v>153</v>
      </c>
      <c r="E63" t="s">
        <v>154</v>
      </c>
      <c r="F63" t="s">
        <v>155</v>
      </c>
      <c r="G63" t="s">
        <v>156</v>
      </c>
      <c r="H63" t="s">
        <v>157</v>
      </c>
      <c r="I63" t="s">
        <v>158</v>
      </c>
      <c r="J63" t="s">
        <v>159</v>
      </c>
      <c r="K63" t="s">
        <v>160</v>
      </c>
      <c r="L63">
        <v>1</v>
      </c>
      <c r="M63" t="s">
        <v>161</v>
      </c>
      <c r="N63" t="s">
        <v>162</v>
      </c>
      <c r="O63" t="s">
        <v>199</v>
      </c>
      <c r="P63" t="s">
        <v>200</v>
      </c>
      <c r="Q63">
        <v>2025</v>
      </c>
      <c r="R63" s="3" t="str">
        <f t="shared" si="0"/>
        <v>100</v>
      </c>
      <c r="S63" s="4">
        <f>IF(LEFT(H63,7)="Average",AVERAGEIFS('STB-1245-ALL-CARRIERS-2025'!T:T,'STB-1245-ALL-CARRIERS-2025'!H:H,'Annual Totals'!H63,'STB-1245-ALL-CARRIERS-2025'!I:I,'Annual Totals'!I63,'STB-1245-ALL-CARRIERS-2025'!O:O,'Annual Totals'!O63),SUMIFS('STB-1245-ALL-CARRIERS-2025'!T:T,'STB-1245-ALL-CARRIERS-2025'!H:H,'Annual Totals'!H63,'STB-1245-ALL-CARRIERS-2025'!I:I,'Annual Totals'!I63,'STB-1245-ALL-CARRIERS-2025'!O:O,'Annual Totals'!O63))</f>
        <v>1437.75</v>
      </c>
    </row>
    <row r="64" spans="1:19" x14ac:dyDescent="0.2">
      <c r="A64">
        <v>2</v>
      </c>
      <c r="B64" t="s">
        <v>151</v>
      </c>
      <c r="C64" t="s">
        <v>152</v>
      </c>
      <c r="D64" t="s">
        <v>153</v>
      </c>
      <c r="E64" t="s">
        <v>154</v>
      </c>
      <c r="F64" t="s">
        <v>155</v>
      </c>
      <c r="G64" t="s">
        <v>156</v>
      </c>
      <c r="H64" t="s">
        <v>157</v>
      </c>
      <c r="I64" t="s">
        <v>165</v>
      </c>
      <c r="J64" t="s">
        <v>159</v>
      </c>
      <c r="K64" t="s">
        <v>160</v>
      </c>
      <c r="L64">
        <v>1</v>
      </c>
      <c r="M64" t="s">
        <v>161</v>
      </c>
      <c r="N64" t="s">
        <v>162</v>
      </c>
      <c r="O64" t="s">
        <v>199</v>
      </c>
      <c r="P64" t="s">
        <v>200</v>
      </c>
      <c r="Q64">
        <v>2025</v>
      </c>
      <c r="R64" s="3" t="str">
        <f t="shared" si="0"/>
        <v>200</v>
      </c>
      <c r="S64" s="4">
        <f>IF(LEFT(H64,7)="Average",AVERAGEIFS('STB-1245-ALL-CARRIERS-2025'!T:T,'STB-1245-ALL-CARRIERS-2025'!H:H,'Annual Totals'!H64,'STB-1245-ALL-CARRIERS-2025'!I:I,'Annual Totals'!I64,'STB-1245-ALL-CARRIERS-2025'!O:O,'Annual Totals'!O64),SUMIFS('STB-1245-ALL-CARRIERS-2025'!T:T,'STB-1245-ALL-CARRIERS-2025'!H:H,'Annual Totals'!H64,'STB-1245-ALL-CARRIERS-2025'!I:I,'Annual Totals'!I64,'STB-1245-ALL-CARRIERS-2025'!O:O,'Annual Totals'!O64))</f>
        <v>3009.5</v>
      </c>
    </row>
    <row r="65" spans="1:19" x14ac:dyDescent="0.2">
      <c r="A65">
        <v>3</v>
      </c>
      <c r="B65" t="s">
        <v>151</v>
      </c>
      <c r="C65" t="s">
        <v>152</v>
      </c>
      <c r="D65" t="s">
        <v>153</v>
      </c>
      <c r="E65" t="s">
        <v>154</v>
      </c>
      <c r="F65" t="s">
        <v>155</v>
      </c>
      <c r="G65" t="s">
        <v>156</v>
      </c>
      <c r="H65" t="s">
        <v>157</v>
      </c>
      <c r="I65" t="s">
        <v>166</v>
      </c>
      <c r="J65" t="s">
        <v>159</v>
      </c>
      <c r="K65" t="s">
        <v>160</v>
      </c>
      <c r="L65">
        <v>1</v>
      </c>
      <c r="M65" t="s">
        <v>161</v>
      </c>
      <c r="N65" t="s">
        <v>162</v>
      </c>
      <c r="O65" t="s">
        <v>199</v>
      </c>
      <c r="P65" t="s">
        <v>200</v>
      </c>
      <c r="Q65">
        <v>2025</v>
      </c>
      <c r="R65" s="3" t="str">
        <f t="shared" si="0"/>
        <v>300</v>
      </c>
      <c r="S65" s="4">
        <f>IF(LEFT(H65,7)="Average",AVERAGEIFS('STB-1245-ALL-CARRIERS-2025'!T:T,'STB-1245-ALL-CARRIERS-2025'!H:H,'Annual Totals'!H65,'STB-1245-ALL-CARRIERS-2025'!I:I,'Annual Totals'!I65,'STB-1245-ALL-CARRIERS-2025'!O:O,'Annual Totals'!O65),SUMIFS('STB-1245-ALL-CARRIERS-2025'!T:T,'STB-1245-ALL-CARRIERS-2025'!H:H,'Annual Totals'!H65,'STB-1245-ALL-CARRIERS-2025'!I:I,'Annual Totals'!I65,'STB-1245-ALL-CARRIERS-2025'!O:O,'Annual Totals'!O65))</f>
        <v>8212.5</v>
      </c>
    </row>
    <row r="66" spans="1:19" x14ac:dyDescent="0.2">
      <c r="A66">
        <v>4</v>
      </c>
      <c r="B66" t="s">
        <v>151</v>
      </c>
      <c r="C66" t="s">
        <v>152</v>
      </c>
      <c r="D66" t="s">
        <v>153</v>
      </c>
      <c r="E66" t="s">
        <v>154</v>
      </c>
      <c r="F66" t="s">
        <v>155</v>
      </c>
      <c r="G66" t="s">
        <v>156</v>
      </c>
      <c r="H66" t="s">
        <v>157</v>
      </c>
      <c r="I66" t="s">
        <v>167</v>
      </c>
      <c r="J66" t="s">
        <v>159</v>
      </c>
      <c r="K66" t="s">
        <v>160</v>
      </c>
      <c r="L66">
        <v>1</v>
      </c>
      <c r="M66" t="s">
        <v>161</v>
      </c>
      <c r="N66" t="s">
        <v>162</v>
      </c>
      <c r="O66" t="s">
        <v>199</v>
      </c>
      <c r="P66" t="s">
        <v>200</v>
      </c>
      <c r="Q66">
        <v>2025</v>
      </c>
      <c r="R66" s="3" t="str">
        <f t="shared" si="0"/>
        <v>400</v>
      </c>
      <c r="S66" s="4">
        <f>IF(LEFT(H66,7)="Average",AVERAGEIFS('STB-1245-ALL-CARRIERS-2025'!T:T,'STB-1245-ALL-CARRIERS-2025'!H:H,'Annual Totals'!H66,'STB-1245-ALL-CARRIERS-2025'!I:I,'Annual Totals'!I66,'STB-1245-ALL-CARRIERS-2025'!O:O,'Annual Totals'!O66),SUMIFS('STB-1245-ALL-CARRIERS-2025'!T:T,'STB-1245-ALL-CARRIERS-2025'!H:H,'Annual Totals'!H66,'STB-1245-ALL-CARRIERS-2025'!I:I,'Annual Totals'!I66,'STB-1245-ALL-CARRIERS-2025'!O:O,'Annual Totals'!O66))</f>
        <v>5727.25</v>
      </c>
    </row>
    <row r="67" spans="1:19" x14ac:dyDescent="0.2">
      <c r="A67">
        <v>5</v>
      </c>
      <c r="B67" t="s">
        <v>151</v>
      </c>
      <c r="C67" t="s">
        <v>152</v>
      </c>
      <c r="D67" t="s">
        <v>153</v>
      </c>
      <c r="E67" t="s">
        <v>154</v>
      </c>
      <c r="F67" t="s">
        <v>155</v>
      </c>
      <c r="G67" t="s">
        <v>156</v>
      </c>
      <c r="H67" t="s">
        <v>157</v>
      </c>
      <c r="I67" t="s">
        <v>168</v>
      </c>
      <c r="J67" t="s">
        <v>159</v>
      </c>
      <c r="K67" t="s">
        <v>160</v>
      </c>
      <c r="L67">
        <v>1</v>
      </c>
      <c r="M67" t="s">
        <v>161</v>
      </c>
      <c r="N67" t="s">
        <v>162</v>
      </c>
      <c r="O67" t="s">
        <v>199</v>
      </c>
      <c r="P67" t="s">
        <v>200</v>
      </c>
      <c r="Q67">
        <v>2025</v>
      </c>
      <c r="R67" s="3" t="str">
        <f t="shared" ref="R67:R130" si="1">MID(I67,2,3)</f>
        <v>500</v>
      </c>
      <c r="S67" s="4">
        <f>IF(LEFT(H67,7)="Average",AVERAGEIFS('STB-1245-ALL-CARRIERS-2025'!T:T,'STB-1245-ALL-CARRIERS-2025'!H:H,'Annual Totals'!H67,'STB-1245-ALL-CARRIERS-2025'!I:I,'Annual Totals'!I67,'STB-1245-ALL-CARRIERS-2025'!O:O,'Annual Totals'!O67),SUMIFS('STB-1245-ALL-CARRIERS-2025'!T:T,'STB-1245-ALL-CARRIERS-2025'!H:H,'Annual Totals'!H67,'STB-1245-ALL-CARRIERS-2025'!I:I,'Annual Totals'!I67,'STB-1245-ALL-CARRIERS-2025'!O:O,'Annual Totals'!O67))</f>
        <v>2074</v>
      </c>
    </row>
    <row r="68" spans="1:19" x14ac:dyDescent="0.2">
      <c r="A68">
        <v>6</v>
      </c>
      <c r="B68" t="s">
        <v>151</v>
      </c>
      <c r="C68" t="s">
        <v>152</v>
      </c>
      <c r="D68" t="s">
        <v>153</v>
      </c>
      <c r="E68" t="s">
        <v>154</v>
      </c>
      <c r="F68" t="s">
        <v>155</v>
      </c>
      <c r="G68" t="s">
        <v>156</v>
      </c>
      <c r="H68" t="s">
        <v>157</v>
      </c>
      <c r="I68" t="s">
        <v>169</v>
      </c>
      <c r="J68" t="s">
        <v>159</v>
      </c>
      <c r="K68" t="s">
        <v>160</v>
      </c>
      <c r="L68">
        <v>1</v>
      </c>
      <c r="M68" t="s">
        <v>161</v>
      </c>
      <c r="N68" t="s">
        <v>162</v>
      </c>
      <c r="O68" t="s">
        <v>199</v>
      </c>
      <c r="P68" t="s">
        <v>200</v>
      </c>
      <c r="Q68">
        <v>2025</v>
      </c>
      <c r="R68" s="3" t="str">
        <f t="shared" si="1"/>
        <v>600</v>
      </c>
      <c r="S68" s="4">
        <f>IF(LEFT(H68,7)="Average",AVERAGEIFS('STB-1245-ALL-CARRIERS-2025'!T:T,'STB-1245-ALL-CARRIERS-2025'!H:H,'Annual Totals'!H68,'STB-1245-ALL-CARRIERS-2025'!I:I,'Annual Totals'!I68,'STB-1245-ALL-CARRIERS-2025'!O:O,'Annual Totals'!O68),SUMIFS('STB-1245-ALL-CARRIERS-2025'!T:T,'STB-1245-ALL-CARRIERS-2025'!H:H,'Annual Totals'!H68,'STB-1245-ALL-CARRIERS-2025'!I:I,'Annual Totals'!I68,'STB-1245-ALL-CARRIERS-2025'!O:O,'Annual Totals'!O68))</f>
        <v>15407.25</v>
      </c>
    </row>
    <row r="69" spans="1:19" x14ac:dyDescent="0.2">
      <c r="A69">
        <v>7</v>
      </c>
      <c r="B69" t="s">
        <v>151</v>
      </c>
      <c r="C69" t="s">
        <v>152</v>
      </c>
      <c r="D69" t="s">
        <v>153</v>
      </c>
      <c r="E69" t="s">
        <v>154</v>
      </c>
      <c r="F69" t="s">
        <v>155</v>
      </c>
      <c r="G69" t="s">
        <v>156</v>
      </c>
      <c r="H69" t="s">
        <v>170</v>
      </c>
      <c r="I69" t="s">
        <v>158</v>
      </c>
      <c r="J69" t="s">
        <v>171</v>
      </c>
      <c r="K69" t="s">
        <v>160</v>
      </c>
      <c r="L69">
        <v>1</v>
      </c>
      <c r="M69" t="s">
        <v>161</v>
      </c>
      <c r="N69" t="s">
        <v>162</v>
      </c>
      <c r="O69" t="s">
        <v>199</v>
      </c>
      <c r="P69" t="s">
        <v>200</v>
      </c>
      <c r="Q69">
        <v>2025</v>
      </c>
      <c r="R69" s="3" t="str">
        <f t="shared" si="1"/>
        <v>100</v>
      </c>
      <c r="S69" s="4">
        <f>IF(LEFT(H69,7)="Average",AVERAGEIFS('STB-1245-ALL-CARRIERS-2025'!T:T,'STB-1245-ALL-CARRIERS-2025'!H:H,'Annual Totals'!H69,'STB-1245-ALL-CARRIERS-2025'!I:I,'Annual Totals'!I69,'STB-1245-ALL-CARRIERS-2025'!O:O,'Annual Totals'!O69),SUMIFS('STB-1245-ALL-CARRIERS-2025'!T:T,'STB-1245-ALL-CARRIERS-2025'!H:H,'Annual Totals'!H69,'STB-1245-ALL-CARRIERS-2025'!I:I,'Annual Totals'!I69,'STB-1245-ALL-CARRIERS-2025'!O:O,'Annual Totals'!O69))</f>
        <v>1441.5</v>
      </c>
    </row>
    <row r="70" spans="1:19" x14ac:dyDescent="0.2">
      <c r="A70">
        <v>8</v>
      </c>
      <c r="B70" t="s">
        <v>151</v>
      </c>
      <c r="C70" t="s">
        <v>152</v>
      </c>
      <c r="D70" t="s">
        <v>153</v>
      </c>
      <c r="E70" t="s">
        <v>154</v>
      </c>
      <c r="F70" t="s">
        <v>155</v>
      </c>
      <c r="G70" t="s">
        <v>156</v>
      </c>
      <c r="H70" t="s">
        <v>170</v>
      </c>
      <c r="I70" t="s">
        <v>165</v>
      </c>
      <c r="J70" t="s">
        <v>171</v>
      </c>
      <c r="K70" t="s">
        <v>160</v>
      </c>
      <c r="L70">
        <v>1</v>
      </c>
      <c r="M70" t="s">
        <v>161</v>
      </c>
      <c r="N70" t="s">
        <v>162</v>
      </c>
      <c r="O70" t="s">
        <v>199</v>
      </c>
      <c r="P70" t="s">
        <v>200</v>
      </c>
      <c r="Q70">
        <v>2025</v>
      </c>
      <c r="R70" s="3" t="str">
        <f t="shared" si="1"/>
        <v>200</v>
      </c>
      <c r="S70" s="4">
        <f>IF(LEFT(H70,7)="Average",AVERAGEIFS('STB-1245-ALL-CARRIERS-2025'!T:T,'STB-1245-ALL-CARRIERS-2025'!H:H,'Annual Totals'!H70,'STB-1245-ALL-CARRIERS-2025'!I:I,'Annual Totals'!I70,'STB-1245-ALL-CARRIERS-2025'!O:O,'Annual Totals'!O70),SUMIFS('STB-1245-ALL-CARRIERS-2025'!T:T,'STB-1245-ALL-CARRIERS-2025'!H:H,'Annual Totals'!H70,'STB-1245-ALL-CARRIERS-2025'!I:I,'Annual Totals'!I70,'STB-1245-ALL-CARRIERS-2025'!O:O,'Annual Totals'!O70))</f>
        <v>3040.5</v>
      </c>
    </row>
    <row r="71" spans="1:19" x14ac:dyDescent="0.2">
      <c r="A71">
        <v>9</v>
      </c>
      <c r="B71" t="s">
        <v>151</v>
      </c>
      <c r="C71" t="s">
        <v>152</v>
      </c>
      <c r="D71" t="s">
        <v>153</v>
      </c>
      <c r="E71" t="s">
        <v>154</v>
      </c>
      <c r="F71" t="s">
        <v>155</v>
      </c>
      <c r="G71" t="s">
        <v>156</v>
      </c>
      <c r="H71" t="s">
        <v>170</v>
      </c>
      <c r="I71" t="s">
        <v>166</v>
      </c>
      <c r="J71" t="s">
        <v>171</v>
      </c>
      <c r="K71" t="s">
        <v>160</v>
      </c>
      <c r="L71">
        <v>1</v>
      </c>
      <c r="M71" t="s">
        <v>161</v>
      </c>
      <c r="N71" t="s">
        <v>162</v>
      </c>
      <c r="O71" t="s">
        <v>199</v>
      </c>
      <c r="P71" t="s">
        <v>200</v>
      </c>
      <c r="Q71">
        <v>2025</v>
      </c>
      <c r="R71" s="3" t="str">
        <f t="shared" si="1"/>
        <v>300</v>
      </c>
      <c r="S71" s="4">
        <f>IF(LEFT(H71,7)="Average",AVERAGEIFS('STB-1245-ALL-CARRIERS-2025'!T:T,'STB-1245-ALL-CARRIERS-2025'!H:H,'Annual Totals'!H71,'STB-1245-ALL-CARRIERS-2025'!I:I,'Annual Totals'!I71,'STB-1245-ALL-CARRIERS-2025'!O:O,'Annual Totals'!O71),SUMIFS('STB-1245-ALL-CARRIERS-2025'!T:T,'STB-1245-ALL-CARRIERS-2025'!H:H,'Annual Totals'!H71,'STB-1245-ALL-CARRIERS-2025'!I:I,'Annual Totals'!I71,'STB-1245-ALL-CARRIERS-2025'!O:O,'Annual Totals'!O71))</f>
        <v>8396.5</v>
      </c>
    </row>
    <row r="72" spans="1:19" x14ac:dyDescent="0.2">
      <c r="A72">
        <v>10</v>
      </c>
      <c r="B72" t="s">
        <v>151</v>
      </c>
      <c r="C72" t="s">
        <v>152</v>
      </c>
      <c r="D72" t="s">
        <v>153</v>
      </c>
      <c r="E72" t="s">
        <v>154</v>
      </c>
      <c r="F72" t="s">
        <v>155</v>
      </c>
      <c r="G72" t="s">
        <v>156</v>
      </c>
      <c r="H72" t="s">
        <v>170</v>
      </c>
      <c r="I72" t="s">
        <v>167</v>
      </c>
      <c r="J72" t="s">
        <v>171</v>
      </c>
      <c r="K72" t="s">
        <v>160</v>
      </c>
      <c r="L72">
        <v>1</v>
      </c>
      <c r="M72" t="s">
        <v>161</v>
      </c>
      <c r="N72" t="s">
        <v>162</v>
      </c>
      <c r="O72" t="s">
        <v>199</v>
      </c>
      <c r="P72" t="s">
        <v>200</v>
      </c>
      <c r="Q72">
        <v>2025</v>
      </c>
      <c r="R72" s="3" t="str">
        <f t="shared" si="1"/>
        <v>400</v>
      </c>
      <c r="S72" s="4">
        <f>IF(LEFT(H72,7)="Average",AVERAGEIFS('STB-1245-ALL-CARRIERS-2025'!T:T,'STB-1245-ALL-CARRIERS-2025'!H:H,'Annual Totals'!H72,'STB-1245-ALL-CARRIERS-2025'!I:I,'Annual Totals'!I72,'STB-1245-ALL-CARRIERS-2025'!O:O,'Annual Totals'!O72),SUMIFS('STB-1245-ALL-CARRIERS-2025'!T:T,'STB-1245-ALL-CARRIERS-2025'!H:H,'Annual Totals'!H72,'STB-1245-ALL-CARRIERS-2025'!I:I,'Annual Totals'!I72,'STB-1245-ALL-CARRIERS-2025'!O:O,'Annual Totals'!O72))</f>
        <v>5815.75</v>
      </c>
    </row>
    <row r="73" spans="1:19" x14ac:dyDescent="0.2">
      <c r="A73">
        <v>11</v>
      </c>
      <c r="B73" t="s">
        <v>151</v>
      </c>
      <c r="C73" t="s">
        <v>152</v>
      </c>
      <c r="D73" t="s">
        <v>153</v>
      </c>
      <c r="E73" t="s">
        <v>154</v>
      </c>
      <c r="F73" t="s">
        <v>155</v>
      </c>
      <c r="G73" t="s">
        <v>156</v>
      </c>
      <c r="H73" t="s">
        <v>170</v>
      </c>
      <c r="I73" t="s">
        <v>168</v>
      </c>
      <c r="J73" t="s">
        <v>171</v>
      </c>
      <c r="K73" t="s">
        <v>160</v>
      </c>
      <c r="L73">
        <v>1</v>
      </c>
      <c r="M73" t="s">
        <v>161</v>
      </c>
      <c r="N73" t="s">
        <v>162</v>
      </c>
      <c r="O73" t="s">
        <v>199</v>
      </c>
      <c r="P73" t="s">
        <v>200</v>
      </c>
      <c r="Q73">
        <v>2025</v>
      </c>
      <c r="R73" s="3" t="str">
        <f t="shared" si="1"/>
        <v>500</v>
      </c>
      <c r="S73" s="4">
        <f>IF(LEFT(H73,7)="Average",AVERAGEIFS('STB-1245-ALL-CARRIERS-2025'!T:T,'STB-1245-ALL-CARRIERS-2025'!H:H,'Annual Totals'!H73,'STB-1245-ALL-CARRIERS-2025'!I:I,'Annual Totals'!I73,'STB-1245-ALL-CARRIERS-2025'!O:O,'Annual Totals'!O73),SUMIFS('STB-1245-ALL-CARRIERS-2025'!T:T,'STB-1245-ALL-CARRIERS-2025'!H:H,'Annual Totals'!H73,'STB-1245-ALL-CARRIERS-2025'!I:I,'Annual Totals'!I73,'STB-1245-ALL-CARRIERS-2025'!O:O,'Annual Totals'!O73))</f>
        <v>2104.75</v>
      </c>
    </row>
    <row r="74" spans="1:19" x14ac:dyDescent="0.2">
      <c r="A74">
        <v>12</v>
      </c>
      <c r="B74" t="s">
        <v>151</v>
      </c>
      <c r="C74" t="s">
        <v>152</v>
      </c>
      <c r="D74" t="s">
        <v>153</v>
      </c>
      <c r="E74" t="s">
        <v>154</v>
      </c>
      <c r="F74" t="s">
        <v>155</v>
      </c>
      <c r="G74" t="s">
        <v>156</v>
      </c>
      <c r="H74" t="s">
        <v>170</v>
      </c>
      <c r="I74" t="s">
        <v>169</v>
      </c>
      <c r="J74" t="s">
        <v>171</v>
      </c>
      <c r="K74" t="s">
        <v>160</v>
      </c>
      <c r="L74">
        <v>1</v>
      </c>
      <c r="M74" t="s">
        <v>161</v>
      </c>
      <c r="N74" t="s">
        <v>162</v>
      </c>
      <c r="O74" t="s">
        <v>199</v>
      </c>
      <c r="P74" t="s">
        <v>200</v>
      </c>
      <c r="Q74">
        <v>2025</v>
      </c>
      <c r="R74" s="3" t="str">
        <f t="shared" si="1"/>
        <v>600</v>
      </c>
      <c r="S74" s="4">
        <f>IF(LEFT(H74,7)="Average",AVERAGEIFS('STB-1245-ALL-CARRIERS-2025'!T:T,'STB-1245-ALL-CARRIERS-2025'!H:H,'Annual Totals'!H74,'STB-1245-ALL-CARRIERS-2025'!I:I,'Annual Totals'!I74,'STB-1245-ALL-CARRIERS-2025'!O:O,'Annual Totals'!O74),SUMIFS('STB-1245-ALL-CARRIERS-2025'!T:T,'STB-1245-ALL-CARRIERS-2025'!H:H,'Annual Totals'!H74,'STB-1245-ALL-CARRIERS-2025'!I:I,'Annual Totals'!I74,'STB-1245-ALL-CARRIERS-2025'!O:O,'Annual Totals'!O74))</f>
        <v>15884</v>
      </c>
    </row>
    <row r="75" spans="1:19" x14ac:dyDescent="0.2">
      <c r="A75">
        <v>13</v>
      </c>
      <c r="B75" t="s">
        <v>151</v>
      </c>
      <c r="C75" t="s">
        <v>152</v>
      </c>
      <c r="D75" t="s">
        <v>153</v>
      </c>
      <c r="E75" t="s">
        <v>154</v>
      </c>
      <c r="F75" t="s">
        <v>155</v>
      </c>
      <c r="G75" t="s">
        <v>156</v>
      </c>
      <c r="H75" t="s">
        <v>172</v>
      </c>
      <c r="I75" t="s">
        <v>158</v>
      </c>
      <c r="J75" t="s">
        <v>173</v>
      </c>
      <c r="K75" t="s">
        <v>160</v>
      </c>
      <c r="L75">
        <v>1</v>
      </c>
      <c r="M75" t="s">
        <v>174</v>
      </c>
      <c r="N75" t="s">
        <v>162</v>
      </c>
      <c r="O75" t="s">
        <v>199</v>
      </c>
      <c r="P75" t="s">
        <v>200</v>
      </c>
      <c r="Q75">
        <v>2025</v>
      </c>
      <c r="R75" s="3" t="str">
        <f t="shared" si="1"/>
        <v>100</v>
      </c>
      <c r="S75" s="4">
        <f>IF(LEFT(H75,7)="Average",AVERAGEIFS('STB-1245-ALL-CARRIERS-2025'!T:T,'STB-1245-ALL-CARRIERS-2025'!H:H,'Annual Totals'!H75,'STB-1245-ALL-CARRIERS-2025'!I:I,'Annual Totals'!I75,'STB-1245-ALL-CARRIERS-2025'!O:O,'Annual Totals'!O75),SUMIFS('STB-1245-ALL-CARRIERS-2025'!T:T,'STB-1245-ALL-CARRIERS-2025'!H:H,'Annual Totals'!H75,'STB-1245-ALL-CARRIERS-2025'!I:I,'Annual Totals'!I75,'STB-1245-ALL-CARRIERS-2025'!O:O,'Annual Totals'!O75))</f>
        <v>3273679</v>
      </c>
    </row>
    <row r="76" spans="1:19" x14ac:dyDescent="0.2">
      <c r="A76">
        <v>14</v>
      </c>
      <c r="B76" t="s">
        <v>151</v>
      </c>
      <c r="C76" t="s">
        <v>152</v>
      </c>
      <c r="D76" t="s">
        <v>153</v>
      </c>
      <c r="E76" t="s">
        <v>154</v>
      </c>
      <c r="F76" t="s">
        <v>155</v>
      </c>
      <c r="G76" t="s">
        <v>156</v>
      </c>
      <c r="H76" t="s">
        <v>172</v>
      </c>
      <c r="I76" t="s">
        <v>165</v>
      </c>
      <c r="J76" t="s">
        <v>173</v>
      </c>
      <c r="K76" t="s">
        <v>160</v>
      </c>
      <c r="L76">
        <v>1</v>
      </c>
      <c r="M76" t="s">
        <v>174</v>
      </c>
      <c r="N76" t="s">
        <v>162</v>
      </c>
      <c r="O76" t="s">
        <v>199</v>
      </c>
      <c r="P76" t="s">
        <v>200</v>
      </c>
      <c r="Q76">
        <v>2025</v>
      </c>
      <c r="R76" s="3" t="str">
        <f t="shared" si="1"/>
        <v>200</v>
      </c>
      <c r="S76" s="4">
        <f>IF(LEFT(H76,7)="Average",AVERAGEIFS('STB-1245-ALL-CARRIERS-2025'!T:T,'STB-1245-ALL-CARRIERS-2025'!H:H,'Annual Totals'!H76,'STB-1245-ALL-CARRIERS-2025'!I:I,'Annual Totals'!I76,'STB-1245-ALL-CARRIERS-2025'!O:O,'Annual Totals'!O76),SUMIFS('STB-1245-ALL-CARRIERS-2025'!T:T,'STB-1245-ALL-CARRIERS-2025'!H:H,'Annual Totals'!H76,'STB-1245-ALL-CARRIERS-2025'!I:I,'Annual Totals'!I76,'STB-1245-ALL-CARRIERS-2025'!O:O,'Annual Totals'!O76))</f>
        <v>6304762</v>
      </c>
    </row>
    <row r="77" spans="1:19" x14ac:dyDescent="0.2">
      <c r="A77">
        <v>15</v>
      </c>
      <c r="B77" t="s">
        <v>151</v>
      </c>
      <c r="C77" t="s">
        <v>152</v>
      </c>
      <c r="D77" t="s">
        <v>153</v>
      </c>
      <c r="E77" t="s">
        <v>154</v>
      </c>
      <c r="F77" t="s">
        <v>155</v>
      </c>
      <c r="G77" t="s">
        <v>156</v>
      </c>
      <c r="H77" t="s">
        <v>172</v>
      </c>
      <c r="I77" t="s">
        <v>166</v>
      </c>
      <c r="J77" t="s">
        <v>173</v>
      </c>
      <c r="K77" t="s">
        <v>160</v>
      </c>
      <c r="L77">
        <v>1</v>
      </c>
      <c r="M77" t="s">
        <v>174</v>
      </c>
      <c r="N77" t="s">
        <v>162</v>
      </c>
      <c r="O77" t="s">
        <v>199</v>
      </c>
      <c r="P77" t="s">
        <v>200</v>
      </c>
      <c r="Q77">
        <v>2025</v>
      </c>
      <c r="R77" s="3" t="str">
        <f t="shared" si="1"/>
        <v>300</v>
      </c>
      <c r="S77" s="4">
        <f>IF(LEFT(H77,7)="Average",AVERAGEIFS('STB-1245-ALL-CARRIERS-2025'!T:T,'STB-1245-ALL-CARRIERS-2025'!H:H,'Annual Totals'!H77,'STB-1245-ALL-CARRIERS-2025'!I:I,'Annual Totals'!I77,'STB-1245-ALL-CARRIERS-2025'!O:O,'Annual Totals'!O77),SUMIFS('STB-1245-ALL-CARRIERS-2025'!T:T,'STB-1245-ALL-CARRIERS-2025'!H:H,'Annual Totals'!H77,'STB-1245-ALL-CARRIERS-2025'!I:I,'Annual Totals'!I77,'STB-1245-ALL-CARRIERS-2025'!O:O,'Annual Totals'!O77))</f>
        <v>14931988</v>
      </c>
    </row>
    <row r="78" spans="1:19" x14ac:dyDescent="0.2">
      <c r="A78">
        <v>16</v>
      </c>
      <c r="B78" t="s">
        <v>151</v>
      </c>
      <c r="C78" t="s">
        <v>152</v>
      </c>
      <c r="D78" t="s">
        <v>153</v>
      </c>
      <c r="E78" t="s">
        <v>154</v>
      </c>
      <c r="F78" t="s">
        <v>155</v>
      </c>
      <c r="G78" t="s">
        <v>156</v>
      </c>
      <c r="H78" t="s">
        <v>172</v>
      </c>
      <c r="I78" t="s">
        <v>167</v>
      </c>
      <c r="J78" t="s">
        <v>173</v>
      </c>
      <c r="K78" t="s">
        <v>160</v>
      </c>
      <c r="L78">
        <v>1</v>
      </c>
      <c r="M78" t="s">
        <v>174</v>
      </c>
      <c r="N78" t="s">
        <v>162</v>
      </c>
      <c r="O78" t="s">
        <v>199</v>
      </c>
      <c r="P78" t="s">
        <v>200</v>
      </c>
      <c r="Q78">
        <v>2025</v>
      </c>
      <c r="R78" s="3" t="str">
        <f t="shared" si="1"/>
        <v>400</v>
      </c>
      <c r="S78" s="4">
        <f>IF(LEFT(H78,7)="Average",AVERAGEIFS('STB-1245-ALL-CARRIERS-2025'!T:T,'STB-1245-ALL-CARRIERS-2025'!H:H,'Annual Totals'!H78,'STB-1245-ALL-CARRIERS-2025'!I:I,'Annual Totals'!I78,'STB-1245-ALL-CARRIERS-2025'!O:O,'Annual Totals'!O78),SUMIFS('STB-1245-ALL-CARRIERS-2025'!T:T,'STB-1245-ALL-CARRIERS-2025'!H:H,'Annual Totals'!H78,'STB-1245-ALL-CARRIERS-2025'!I:I,'Annual Totals'!I78,'STB-1245-ALL-CARRIERS-2025'!O:O,'Annual Totals'!O78))</f>
        <v>10733782</v>
      </c>
    </row>
    <row r="79" spans="1:19" x14ac:dyDescent="0.2">
      <c r="A79">
        <v>17</v>
      </c>
      <c r="B79" t="s">
        <v>151</v>
      </c>
      <c r="C79" t="s">
        <v>152</v>
      </c>
      <c r="D79" t="s">
        <v>153</v>
      </c>
      <c r="E79" t="s">
        <v>154</v>
      </c>
      <c r="F79" t="s">
        <v>155</v>
      </c>
      <c r="G79" t="s">
        <v>156</v>
      </c>
      <c r="H79" t="s">
        <v>172</v>
      </c>
      <c r="I79" t="s">
        <v>168</v>
      </c>
      <c r="J79" t="s">
        <v>173</v>
      </c>
      <c r="K79" t="s">
        <v>160</v>
      </c>
      <c r="L79">
        <v>1</v>
      </c>
      <c r="M79" t="s">
        <v>174</v>
      </c>
      <c r="N79" t="s">
        <v>162</v>
      </c>
      <c r="O79" t="s">
        <v>199</v>
      </c>
      <c r="P79" t="s">
        <v>200</v>
      </c>
      <c r="Q79">
        <v>2025</v>
      </c>
      <c r="R79" s="3" t="str">
        <f t="shared" si="1"/>
        <v>500</v>
      </c>
      <c r="S79" s="4">
        <f>IF(LEFT(H79,7)="Average",AVERAGEIFS('STB-1245-ALL-CARRIERS-2025'!T:T,'STB-1245-ALL-CARRIERS-2025'!H:H,'Annual Totals'!H79,'STB-1245-ALL-CARRIERS-2025'!I:I,'Annual Totals'!I79,'STB-1245-ALL-CARRIERS-2025'!O:O,'Annual Totals'!O79),SUMIFS('STB-1245-ALL-CARRIERS-2025'!T:T,'STB-1245-ALL-CARRIERS-2025'!H:H,'Annual Totals'!H79,'STB-1245-ALL-CARRIERS-2025'!I:I,'Annual Totals'!I79,'STB-1245-ALL-CARRIERS-2025'!O:O,'Annual Totals'!O79))</f>
        <v>3854679</v>
      </c>
    </row>
    <row r="80" spans="1:19" x14ac:dyDescent="0.2">
      <c r="A80">
        <v>18</v>
      </c>
      <c r="B80" t="s">
        <v>151</v>
      </c>
      <c r="C80" t="s">
        <v>152</v>
      </c>
      <c r="D80" t="s">
        <v>153</v>
      </c>
      <c r="E80" t="s">
        <v>154</v>
      </c>
      <c r="F80" t="s">
        <v>155</v>
      </c>
      <c r="G80" t="s">
        <v>156</v>
      </c>
      <c r="H80" t="s">
        <v>175</v>
      </c>
      <c r="I80" t="s">
        <v>169</v>
      </c>
      <c r="J80" t="s">
        <v>173</v>
      </c>
      <c r="K80" t="s">
        <v>160</v>
      </c>
      <c r="L80">
        <v>1</v>
      </c>
      <c r="M80" t="s">
        <v>174</v>
      </c>
      <c r="N80" t="s">
        <v>162</v>
      </c>
      <c r="O80" t="s">
        <v>199</v>
      </c>
      <c r="P80" t="s">
        <v>200</v>
      </c>
      <c r="Q80">
        <v>2025</v>
      </c>
      <c r="R80" s="3" t="str">
        <f t="shared" si="1"/>
        <v>600</v>
      </c>
      <c r="S80" s="4">
        <f>IF(LEFT(H80,7)="Average",AVERAGEIFS('STB-1245-ALL-CARRIERS-2025'!T:T,'STB-1245-ALL-CARRIERS-2025'!H:H,'Annual Totals'!H80,'STB-1245-ALL-CARRIERS-2025'!I:I,'Annual Totals'!I80,'STB-1245-ALL-CARRIERS-2025'!O:O,'Annual Totals'!O80),SUMIFS('STB-1245-ALL-CARRIERS-2025'!T:T,'STB-1245-ALL-CARRIERS-2025'!H:H,'Annual Totals'!H80,'STB-1245-ALL-CARRIERS-2025'!I:I,'Annual Totals'!I80,'STB-1245-ALL-CARRIERS-2025'!O:O,'Annual Totals'!O80))</f>
        <v>22757700</v>
      </c>
    </row>
    <row r="81" spans="1:19" x14ac:dyDescent="0.2">
      <c r="A81">
        <v>19</v>
      </c>
      <c r="B81" t="s">
        <v>151</v>
      </c>
      <c r="C81" t="s">
        <v>152</v>
      </c>
      <c r="D81" t="s">
        <v>153</v>
      </c>
      <c r="E81" t="s">
        <v>154</v>
      </c>
      <c r="F81" t="s">
        <v>155</v>
      </c>
      <c r="G81" t="s">
        <v>156</v>
      </c>
      <c r="H81" t="s">
        <v>176</v>
      </c>
      <c r="I81" t="s">
        <v>169</v>
      </c>
      <c r="J81" t="s">
        <v>177</v>
      </c>
      <c r="K81" t="s">
        <v>160</v>
      </c>
      <c r="L81">
        <v>1</v>
      </c>
      <c r="M81" t="s">
        <v>174</v>
      </c>
      <c r="N81" t="s">
        <v>162</v>
      </c>
      <c r="O81" t="s">
        <v>199</v>
      </c>
      <c r="P81" t="s">
        <v>200</v>
      </c>
      <c r="Q81">
        <v>2025</v>
      </c>
      <c r="R81" s="3" t="str">
        <f t="shared" si="1"/>
        <v>600</v>
      </c>
      <c r="S81" s="4">
        <f>IF(LEFT(H81,7)="Average",AVERAGEIFS('STB-1245-ALL-CARRIERS-2025'!T:T,'STB-1245-ALL-CARRIERS-2025'!H:H,'Annual Totals'!H81,'STB-1245-ALL-CARRIERS-2025'!I:I,'Annual Totals'!I81,'STB-1245-ALL-CARRIERS-2025'!O:O,'Annual Totals'!O81),SUMIFS('STB-1245-ALL-CARRIERS-2025'!T:T,'STB-1245-ALL-CARRIERS-2025'!H:H,'Annual Totals'!H81,'STB-1245-ALL-CARRIERS-2025'!I:I,'Annual Totals'!I81,'STB-1245-ALL-CARRIERS-2025'!O:O,'Annual Totals'!O81))</f>
        <v>30400676</v>
      </c>
    </row>
    <row r="82" spans="1:19" x14ac:dyDescent="0.2">
      <c r="A82">
        <v>20</v>
      </c>
      <c r="B82" t="s">
        <v>151</v>
      </c>
      <c r="C82" t="s">
        <v>152</v>
      </c>
      <c r="D82" t="s">
        <v>153</v>
      </c>
      <c r="E82" t="s">
        <v>154</v>
      </c>
      <c r="F82" t="s">
        <v>155</v>
      </c>
      <c r="G82" t="s">
        <v>156</v>
      </c>
      <c r="H82" t="s">
        <v>178</v>
      </c>
      <c r="I82" t="s">
        <v>158</v>
      </c>
      <c r="J82" t="s">
        <v>179</v>
      </c>
      <c r="K82" t="s">
        <v>160</v>
      </c>
      <c r="L82">
        <v>1</v>
      </c>
      <c r="M82" t="s">
        <v>174</v>
      </c>
      <c r="N82" t="s">
        <v>162</v>
      </c>
      <c r="O82" t="s">
        <v>199</v>
      </c>
      <c r="P82" t="s">
        <v>200</v>
      </c>
      <c r="Q82">
        <v>2025</v>
      </c>
      <c r="R82" s="3" t="str">
        <f t="shared" si="1"/>
        <v>100</v>
      </c>
      <c r="S82" s="4">
        <f>IF(LEFT(H82,7)="Average",AVERAGEIFS('STB-1245-ALL-CARRIERS-2025'!T:T,'STB-1245-ALL-CARRIERS-2025'!H:H,'Annual Totals'!H82,'STB-1245-ALL-CARRIERS-2025'!I:I,'Annual Totals'!I82,'STB-1245-ALL-CARRIERS-2025'!O:O,'Annual Totals'!O82),SUMIFS('STB-1245-ALL-CARRIERS-2025'!T:T,'STB-1245-ALL-CARRIERS-2025'!H:H,'Annual Totals'!H82,'STB-1245-ALL-CARRIERS-2025'!I:I,'Annual Totals'!I82,'STB-1245-ALL-CARRIERS-2025'!O:O,'Annual Totals'!O82))</f>
        <v>0</v>
      </c>
    </row>
    <row r="83" spans="1:19" x14ac:dyDescent="0.2">
      <c r="A83">
        <v>21</v>
      </c>
      <c r="B83" t="s">
        <v>151</v>
      </c>
      <c r="C83" t="s">
        <v>152</v>
      </c>
      <c r="D83" t="s">
        <v>153</v>
      </c>
      <c r="E83" t="s">
        <v>154</v>
      </c>
      <c r="F83" t="s">
        <v>155</v>
      </c>
      <c r="G83" t="s">
        <v>156</v>
      </c>
      <c r="H83" t="s">
        <v>178</v>
      </c>
      <c r="I83" t="s">
        <v>165</v>
      </c>
      <c r="J83" t="s">
        <v>179</v>
      </c>
      <c r="K83" t="s">
        <v>160</v>
      </c>
      <c r="L83">
        <v>1</v>
      </c>
      <c r="M83" t="s">
        <v>174</v>
      </c>
      <c r="N83" t="s">
        <v>162</v>
      </c>
      <c r="O83" t="s">
        <v>199</v>
      </c>
      <c r="P83" t="s">
        <v>200</v>
      </c>
      <c r="Q83">
        <v>2025</v>
      </c>
      <c r="R83" s="3" t="str">
        <f t="shared" si="1"/>
        <v>200</v>
      </c>
      <c r="S83" s="4">
        <f>IF(LEFT(H83,7)="Average",AVERAGEIFS('STB-1245-ALL-CARRIERS-2025'!T:T,'STB-1245-ALL-CARRIERS-2025'!H:H,'Annual Totals'!H83,'STB-1245-ALL-CARRIERS-2025'!I:I,'Annual Totals'!I83,'STB-1245-ALL-CARRIERS-2025'!O:O,'Annual Totals'!O83),SUMIFS('STB-1245-ALL-CARRIERS-2025'!T:T,'STB-1245-ALL-CARRIERS-2025'!H:H,'Annual Totals'!H83,'STB-1245-ALL-CARRIERS-2025'!I:I,'Annual Totals'!I83,'STB-1245-ALL-CARRIERS-2025'!O:O,'Annual Totals'!O83))</f>
        <v>272604</v>
      </c>
    </row>
    <row r="84" spans="1:19" x14ac:dyDescent="0.2">
      <c r="A84">
        <v>22</v>
      </c>
      <c r="B84" t="s">
        <v>151</v>
      </c>
      <c r="C84" t="s">
        <v>152</v>
      </c>
      <c r="D84" t="s">
        <v>153</v>
      </c>
      <c r="E84" t="s">
        <v>154</v>
      </c>
      <c r="F84" t="s">
        <v>155</v>
      </c>
      <c r="G84" t="s">
        <v>156</v>
      </c>
      <c r="H84" t="s">
        <v>178</v>
      </c>
      <c r="I84" t="s">
        <v>166</v>
      </c>
      <c r="J84" t="s">
        <v>179</v>
      </c>
      <c r="K84" t="s">
        <v>160</v>
      </c>
      <c r="L84">
        <v>1</v>
      </c>
      <c r="M84" t="s">
        <v>174</v>
      </c>
      <c r="N84" t="s">
        <v>162</v>
      </c>
      <c r="O84" t="s">
        <v>199</v>
      </c>
      <c r="P84" t="s">
        <v>200</v>
      </c>
      <c r="Q84">
        <v>2025</v>
      </c>
      <c r="R84" s="3" t="str">
        <f t="shared" si="1"/>
        <v>300</v>
      </c>
      <c r="S84" s="4">
        <f>IF(LEFT(H84,7)="Average",AVERAGEIFS('STB-1245-ALL-CARRIERS-2025'!T:T,'STB-1245-ALL-CARRIERS-2025'!H:H,'Annual Totals'!H84,'STB-1245-ALL-CARRIERS-2025'!I:I,'Annual Totals'!I84,'STB-1245-ALL-CARRIERS-2025'!O:O,'Annual Totals'!O84),SUMIFS('STB-1245-ALL-CARRIERS-2025'!T:T,'STB-1245-ALL-CARRIERS-2025'!H:H,'Annual Totals'!H84,'STB-1245-ALL-CARRIERS-2025'!I:I,'Annual Totals'!I84,'STB-1245-ALL-CARRIERS-2025'!O:O,'Annual Totals'!O84))</f>
        <v>2761722</v>
      </c>
    </row>
    <row r="85" spans="1:19" x14ac:dyDescent="0.2">
      <c r="A85">
        <v>23</v>
      </c>
      <c r="B85" t="s">
        <v>151</v>
      </c>
      <c r="C85" t="s">
        <v>152</v>
      </c>
      <c r="D85" t="s">
        <v>153</v>
      </c>
      <c r="E85" t="s">
        <v>154</v>
      </c>
      <c r="F85" t="s">
        <v>155</v>
      </c>
      <c r="G85" t="s">
        <v>156</v>
      </c>
      <c r="H85" t="s">
        <v>178</v>
      </c>
      <c r="I85" t="s">
        <v>167</v>
      </c>
      <c r="J85" t="s">
        <v>179</v>
      </c>
      <c r="K85" t="s">
        <v>160</v>
      </c>
      <c r="L85">
        <v>1</v>
      </c>
      <c r="M85" t="s">
        <v>174</v>
      </c>
      <c r="N85" t="s">
        <v>162</v>
      </c>
      <c r="O85" t="s">
        <v>199</v>
      </c>
      <c r="P85" t="s">
        <v>200</v>
      </c>
      <c r="Q85">
        <v>2025</v>
      </c>
      <c r="R85" s="3" t="str">
        <f t="shared" si="1"/>
        <v>400</v>
      </c>
      <c r="S85" s="4">
        <f>IF(LEFT(H85,7)="Average",AVERAGEIFS('STB-1245-ALL-CARRIERS-2025'!T:T,'STB-1245-ALL-CARRIERS-2025'!H:H,'Annual Totals'!H85,'STB-1245-ALL-CARRIERS-2025'!I:I,'Annual Totals'!I85,'STB-1245-ALL-CARRIERS-2025'!O:O,'Annual Totals'!O85),SUMIFS('STB-1245-ALL-CARRIERS-2025'!T:T,'STB-1245-ALL-CARRIERS-2025'!H:H,'Annual Totals'!H85,'STB-1245-ALL-CARRIERS-2025'!I:I,'Annual Totals'!I85,'STB-1245-ALL-CARRIERS-2025'!O:O,'Annual Totals'!O85))</f>
        <v>1067431</v>
      </c>
    </row>
    <row r="86" spans="1:19" x14ac:dyDescent="0.2">
      <c r="A86">
        <v>24</v>
      </c>
      <c r="B86" t="s">
        <v>151</v>
      </c>
      <c r="C86" t="s">
        <v>152</v>
      </c>
      <c r="D86" t="s">
        <v>153</v>
      </c>
      <c r="E86" t="s">
        <v>154</v>
      </c>
      <c r="F86" t="s">
        <v>155</v>
      </c>
      <c r="G86" t="s">
        <v>156</v>
      </c>
      <c r="H86" t="s">
        <v>178</v>
      </c>
      <c r="I86" t="s">
        <v>168</v>
      </c>
      <c r="J86" t="s">
        <v>179</v>
      </c>
      <c r="K86" t="s">
        <v>160</v>
      </c>
      <c r="L86">
        <v>1</v>
      </c>
      <c r="M86" t="s">
        <v>174</v>
      </c>
      <c r="N86" t="s">
        <v>162</v>
      </c>
      <c r="O86" t="s">
        <v>199</v>
      </c>
      <c r="P86" t="s">
        <v>200</v>
      </c>
      <c r="Q86">
        <v>2025</v>
      </c>
      <c r="R86" s="3" t="str">
        <f t="shared" si="1"/>
        <v>500</v>
      </c>
      <c r="S86" s="4">
        <f>IF(LEFT(H86,7)="Average",AVERAGEIFS('STB-1245-ALL-CARRIERS-2025'!T:T,'STB-1245-ALL-CARRIERS-2025'!H:H,'Annual Totals'!H86,'STB-1245-ALL-CARRIERS-2025'!I:I,'Annual Totals'!I86,'STB-1245-ALL-CARRIERS-2025'!O:O,'Annual Totals'!O86),SUMIFS('STB-1245-ALL-CARRIERS-2025'!T:T,'STB-1245-ALL-CARRIERS-2025'!H:H,'Annual Totals'!H86,'STB-1245-ALL-CARRIERS-2025'!I:I,'Annual Totals'!I86,'STB-1245-ALL-CARRIERS-2025'!O:O,'Annual Totals'!O86))</f>
        <v>323302</v>
      </c>
    </row>
    <row r="87" spans="1:19" x14ac:dyDescent="0.2">
      <c r="A87">
        <v>25</v>
      </c>
      <c r="B87" t="s">
        <v>151</v>
      </c>
      <c r="C87" t="s">
        <v>152</v>
      </c>
      <c r="D87" t="s">
        <v>153</v>
      </c>
      <c r="E87" t="s">
        <v>154</v>
      </c>
      <c r="F87" t="s">
        <v>155</v>
      </c>
      <c r="G87" t="s">
        <v>156</v>
      </c>
      <c r="H87" t="s">
        <v>180</v>
      </c>
      <c r="I87" t="s">
        <v>169</v>
      </c>
      <c r="J87" t="s">
        <v>179</v>
      </c>
      <c r="K87" t="s">
        <v>160</v>
      </c>
      <c r="L87">
        <v>1</v>
      </c>
      <c r="M87" t="s">
        <v>174</v>
      </c>
      <c r="N87" t="s">
        <v>162</v>
      </c>
      <c r="O87" t="s">
        <v>199</v>
      </c>
      <c r="P87" t="s">
        <v>200</v>
      </c>
      <c r="Q87">
        <v>2025</v>
      </c>
      <c r="R87" s="3" t="str">
        <f t="shared" si="1"/>
        <v>600</v>
      </c>
      <c r="S87" s="4">
        <f>IF(LEFT(H87,7)="Average",AVERAGEIFS('STB-1245-ALL-CARRIERS-2025'!T:T,'STB-1245-ALL-CARRIERS-2025'!H:H,'Annual Totals'!H87,'STB-1245-ALL-CARRIERS-2025'!I:I,'Annual Totals'!I87,'STB-1245-ALL-CARRIERS-2025'!O:O,'Annual Totals'!O87),SUMIFS('STB-1245-ALL-CARRIERS-2025'!T:T,'STB-1245-ALL-CARRIERS-2025'!H:H,'Annual Totals'!H87,'STB-1245-ALL-CARRIERS-2025'!I:I,'Annual Totals'!I87,'STB-1245-ALL-CARRIERS-2025'!O:O,'Annual Totals'!O87))</f>
        <v>2032077</v>
      </c>
    </row>
    <row r="88" spans="1:19" x14ac:dyDescent="0.2">
      <c r="A88">
        <v>27</v>
      </c>
      <c r="B88" t="s">
        <v>151</v>
      </c>
      <c r="C88" t="s">
        <v>152</v>
      </c>
      <c r="D88" t="s">
        <v>153</v>
      </c>
      <c r="E88" t="s">
        <v>154</v>
      </c>
      <c r="F88" t="s">
        <v>155</v>
      </c>
      <c r="G88" t="s">
        <v>156</v>
      </c>
      <c r="H88" t="s">
        <v>181</v>
      </c>
      <c r="I88" t="s">
        <v>158</v>
      </c>
      <c r="J88" t="s">
        <v>182</v>
      </c>
      <c r="K88" t="s">
        <v>160</v>
      </c>
      <c r="L88">
        <v>1</v>
      </c>
      <c r="M88" t="s">
        <v>174</v>
      </c>
      <c r="N88" t="s">
        <v>162</v>
      </c>
      <c r="O88" t="s">
        <v>199</v>
      </c>
      <c r="P88" t="s">
        <v>200</v>
      </c>
      <c r="Q88">
        <v>2025</v>
      </c>
      <c r="R88" s="3" t="str">
        <f t="shared" si="1"/>
        <v>100</v>
      </c>
      <c r="S88" s="4">
        <f>IF(LEFT(H88,7)="Average",AVERAGEIFS('STB-1245-ALL-CARRIERS-2025'!T:T,'STB-1245-ALL-CARRIERS-2025'!H:H,'Annual Totals'!H88,'STB-1245-ALL-CARRIERS-2025'!I:I,'Annual Totals'!I88,'STB-1245-ALL-CARRIERS-2025'!O:O,'Annual Totals'!O88),SUMIFS('STB-1245-ALL-CARRIERS-2025'!T:T,'STB-1245-ALL-CARRIERS-2025'!H:H,'Annual Totals'!H88,'STB-1245-ALL-CARRIERS-2025'!I:I,'Annual Totals'!I88,'STB-1245-ALL-CARRIERS-2025'!O:O,'Annual Totals'!O88))</f>
        <v>2376</v>
      </c>
    </row>
    <row r="89" spans="1:19" x14ac:dyDescent="0.2">
      <c r="A89">
        <v>28</v>
      </c>
      <c r="B89" t="s">
        <v>151</v>
      </c>
      <c r="C89" t="s">
        <v>152</v>
      </c>
      <c r="D89" t="s">
        <v>153</v>
      </c>
      <c r="E89" t="s">
        <v>154</v>
      </c>
      <c r="F89" t="s">
        <v>155</v>
      </c>
      <c r="G89" t="s">
        <v>156</v>
      </c>
      <c r="H89" t="s">
        <v>181</v>
      </c>
      <c r="I89" t="s">
        <v>165</v>
      </c>
      <c r="J89" t="s">
        <v>182</v>
      </c>
      <c r="K89" t="s">
        <v>160</v>
      </c>
      <c r="L89">
        <v>1</v>
      </c>
      <c r="M89" t="s">
        <v>174</v>
      </c>
      <c r="N89" t="s">
        <v>162</v>
      </c>
      <c r="O89" t="s">
        <v>199</v>
      </c>
      <c r="P89" t="s">
        <v>200</v>
      </c>
      <c r="Q89">
        <v>2025</v>
      </c>
      <c r="R89" s="3" t="str">
        <f t="shared" si="1"/>
        <v>200</v>
      </c>
      <c r="S89" s="4">
        <f>IF(LEFT(H89,7)="Average",AVERAGEIFS('STB-1245-ALL-CARRIERS-2025'!T:T,'STB-1245-ALL-CARRIERS-2025'!H:H,'Annual Totals'!H89,'STB-1245-ALL-CARRIERS-2025'!I:I,'Annual Totals'!I89,'STB-1245-ALL-CARRIERS-2025'!O:O,'Annual Totals'!O89),SUMIFS('STB-1245-ALL-CARRIERS-2025'!T:T,'STB-1245-ALL-CARRIERS-2025'!H:H,'Annual Totals'!H89,'STB-1245-ALL-CARRIERS-2025'!I:I,'Annual Totals'!I89,'STB-1245-ALL-CARRIERS-2025'!O:O,'Annual Totals'!O89))</f>
        <v>284598</v>
      </c>
    </row>
    <row r="90" spans="1:19" x14ac:dyDescent="0.2">
      <c r="A90">
        <v>29</v>
      </c>
      <c r="B90" t="s">
        <v>151</v>
      </c>
      <c r="C90" t="s">
        <v>152</v>
      </c>
      <c r="D90" t="s">
        <v>153</v>
      </c>
      <c r="E90" t="s">
        <v>154</v>
      </c>
      <c r="F90" t="s">
        <v>155</v>
      </c>
      <c r="G90" t="s">
        <v>156</v>
      </c>
      <c r="H90" t="s">
        <v>181</v>
      </c>
      <c r="I90" t="s">
        <v>166</v>
      </c>
      <c r="J90" t="s">
        <v>182</v>
      </c>
      <c r="K90" t="s">
        <v>160</v>
      </c>
      <c r="L90">
        <v>1</v>
      </c>
      <c r="M90" t="s">
        <v>174</v>
      </c>
      <c r="N90" t="s">
        <v>162</v>
      </c>
      <c r="O90" t="s">
        <v>199</v>
      </c>
      <c r="P90" t="s">
        <v>200</v>
      </c>
      <c r="Q90">
        <v>2025</v>
      </c>
      <c r="R90" s="3" t="str">
        <f t="shared" si="1"/>
        <v>300</v>
      </c>
      <c r="S90" s="4">
        <f>IF(LEFT(H90,7)="Average",AVERAGEIFS('STB-1245-ALL-CARRIERS-2025'!T:T,'STB-1245-ALL-CARRIERS-2025'!H:H,'Annual Totals'!H90,'STB-1245-ALL-CARRIERS-2025'!I:I,'Annual Totals'!I90,'STB-1245-ALL-CARRIERS-2025'!O:O,'Annual Totals'!O90),SUMIFS('STB-1245-ALL-CARRIERS-2025'!T:T,'STB-1245-ALL-CARRIERS-2025'!H:H,'Annual Totals'!H90,'STB-1245-ALL-CARRIERS-2025'!I:I,'Annual Totals'!I90,'STB-1245-ALL-CARRIERS-2025'!O:O,'Annual Totals'!O90))</f>
        <v>2977555</v>
      </c>
    </row>
    <row r="91" spans="1:19" x14ac:dyDescent="0.2">
      <c r="A91">
        <v>30</v>
      </c>
      <c r="B91" t="s">
        <v>151</v>
      </c>
      <c r="C91" t="s">
        <v>152</v>
      </c>
      <c r="D91" t="s">
        <v>153</v>
      </c>
      <c r="E91" t="s">
        <v>154</v>
      </c>
      <c r="F91" t="s">
        <v>155</v>
      </c>
      <c r="G91" t="s">
        <v>156</v>
      </c>
      <c r="H91" t="s">
        <v>181</v>
      </c>
      <c r="I91" t="s">
        <v>167</v>
      </c>
      <c r="J91" t="s">
        <v>182</v>
      </c>
      <c r="K91" t="s">
        <v>160</v>
      </c>
      <c r="L91">
        <v>1</v>
      </c>
      <c r="M91" t="s">
        <v>174</v>
      </c>
      <c r="N91" t="s">
        <v>162</v>
      </c>
      <c r="O91" t="s">
        <v>199</v>
      </c>
      <c r="P91" t="s">
        <v>200</v>
      </c>
      <c r="Q91">
        <v>2025</v>
      </c>
      <c r="R91" s="3" t="str">
        <f t="shared" si="1"/>
        <v>400</v>
      </c>
      <c r="S91" s="4">
        <f>IF(LEFT(H91,7)="Average",AVERAGEIFS('STB-1245-ALL-CARRIERS-2025'!T:T,'STB-1245-ALL-CARRIERS-2025'!H:H,'Annual Totals'!H91,'STB-1245-ALL-CARRIERS-2025'!I:I,'Annual Totals'!I91,'STB-1245-ALL-CARRIERS-2025'!O:O,'Annual Totals'!O91),SUMIFS('STB-1245-ALL-CARRIERS-2025'!T:T,'STB-1245-ALL-CARRIERS-2025'!H:H,'Annual Totals'!H91,'STB-1245-ALL-CARRIERS-2025'!I:I,'Annual Totals'!I91,'STB-1245-ALL-CARRIERS-2025'!O:O,'Annual Totals'!O91))</f>
        <v>1504757</v>
      </c>
    </row>
    <row r="92" spans="1:19" x14ac:dyDescent="0.2">
      <c r="A92">
        <v>31</v>
      </c>
      <c r="B92" t="s">
        <v>151</v>
      </c>
      <c r="C92" t="s">
        <v>152</v>
      </c>
      <c r="D92" t="s">
        <v>153</v>
      </c>
      <c r="E92" t="s">
        <v>154</v>
      </c>
      <c r="F92" t="s">
        <v>155</v>
      </c>
      <c r="G92" t="s">
        <v>156</v>
      </c>
      <c r="H92" t="s">
        <v>181</v>
      </c>
      <c r="I92" t="s">
        <v>168</v>
      </c>
      <c r="J92" t="s">
        <v>182</v>
      </c>
      <c r="K92" t="s">
        <v>160</v>
      </c>
      <c r="L92">
        <v>1</v>
      </c>
      <c r="M92" t="s">
        <v>174</v>
      </c>
      <c r="N92" t="s">
        <v>162</v>
      </c>
      <c r="O92" t="s">
        <v>199</v>
      </c>
      <c r="P92" t="s">
        <v>200</v>
      </c>
      <c r="Q92">
        <v>2025</v>
      </c>
      <c r="R92" s="3" t="str">
        <f t="shared" si="1"/>
        <v>500</v>
      </c>
      <c r="S92" s="4">
        <f>IF(LEFT(H92,7)="Average",AVERAGEIFS('STB-1245-ALL-CARRIERS-2025'!T:T,'STB-1245-ALL-CARRIERS-2025'!H:H,'Annual Totals'!H92,'STB-1245-ALL-CARRIERS-2025'!I:I,'Annual Totals'!I92,'STB-1245-ALL-CARRIERS-2025'!O:O,'Annual Totals'!O92),SUMIFS('STB-1245-ALL-CARRIERS-2025'!T:T,'STB-1245-ALL-CARRIERS-2025'!H:H,'Annual Totals'!H92,'STB-1245-ALL-CARRIERS-2025'!I:I,'Annual Totals'!I92,'STB-1245-ALL-CARRIERS-2025'!O:O,'Annual Totals'!O92))</f>
        <v>1029018</v>
      </c>
    </row>
    <row r="93" spans="1:19" x14ac:dyDescent="0.2">
      <c r="A93">
        <v>32</v>
      </c>
      <c r="B93" t="s">
        <v>151</v>
      </c>
      <c r="C93" t="s">
        <v>152</v>
      </c>
      <c r="D93" t="s">
        <v>153</v>
      </c>
      <c r="E93" t="s">
        <v>154</v>
      </c>
      <c r="F93" t="s">
        <v>155</v>
      </c>
      <c r="G93" t="s">
        <v>156</v>
      </c>
      <c r="H93" t="s">
        <v>183</v>
      </c>
      <c r="I93" t="s">
        <v>169</v>
      </c>
      <c r="J93" t="s">
        <v>182</v>
      </c>
      <c r="K93" t="s">
        <v>160</v>
      </c>
      <c r="L93">
        <v>1</v>
      </c>
      <c r="M93" t="s">
        <v>174</v>
      </c>
      <c r="N93" t="s">
        <v>162</v>
      </c>
      <c r="O93" t="s">
        <v>199</v>
      </c>
      <c r="P93" t="s">
        <v>200</v>
      </c>
      <c r="Q93">
        <v>2025</v>
      </c>
      <c r="R93" s="3" t="str">
        <f t="shared" si="1"/>
        <v>600</v>
      </c>
      <c r="S93" s="4">
        <f>IF(LEFT(H93,7)="Average",AVERAGEIFS('STB-1245-ALL-CARRIERS-2025'!T:T,'STB-1245-ALL-CARRIERS-2025'!H:H,'Annual Totals'!H93,'STB-1245-ALL-CARRIERS-2025'!I:I,'Annual Totals'!I93,'STB-1245-ALL-CARRIERS-2025'!O:O,'Annual Totals'!O93),SUMIFS('STB-1245-ALL-CARRIERS-2025'!T:T,'STB-1245-ALL-CARRIERS-2025'!H:H,'Annual Totals'!H93,'STB-1245-ALL-CARRIERS-2025'!I:I,'Annual Totals'!I93,'STB-1245-ALL-CARRIERS-2025'!O:O,'Annual Totals'!O93))</f>
        <v>6879765</v>
      </c>
    </row>
    <row r="94" spans="1:19" x14ac:dyDescent="0.2">
      <c r="A94">
        <v>33</v>
      </c>
      <c r="B94" t="s">
        <v>151</v>
      </c>
      <c r="C94" t="s">
        <v>152</v>
      </c>
      <c r="D94" t="s">
        <v>153</v>
      </c>
      <c r="E94" t="s">
        <v>154</v>
      </c>
      <c r="F94" t="s">
        <v>155</v>
      </c>
      <c r="G94" t="s">
        <v>156</v>
      </c>
      <c r="H94" t="s">
        <v>184</v>
      </c>
      <c r="I94" t="s">
        <v>158</v>
      </c>
      <c r="J94" t="s">
        <v>185</v>
      </c>
      <c r="K94" t="s">
        <v>160</v>
      </c>
      <c r="L94">
        <v>1</v>
      </c>
      <c r="M94" t="s">
        <v>174</v>
      </c>
      <c r="N94" t="s">
        <v>162</v>
      </c>
      <c r="O94" t="s">
        <v>199</v>
      </c>
      <c r="P94" t="s">
        <v>200</v>
      </c>
      <c r="Q94">
        <v>2025</v>
      </c>
      <c r="R94" s="3" t="str">
        <f t="shared" si="1"/>
        <v>100</v>
      </c>
      <c r="S94" s="4">
        <f>IF(LEFT(H94,7)="Average",AVERAGEIFS('STB-1245-ALL-CARRIERS-2025'!T:T,'STB-1245-ALL-CARRIERS-2025'!H:H,'Annual Totals'!H94,'STB-1245-ALL-CARRIERS-2025'!I:I,'Annual Totals'!I94,'STB-1245-ALL-CARRIERS-2025'!O:O,'Annual Totals'!O94),SUMIFS('STB-1245-ALL-CARRIERS-2025'!T:T,'STB-1245-ALL-CARRIERS-2025'!H:H,'Annual Totals'!H94,'STB-1245-ALL-CARRIERS-2025'!I:I,'Annual Totals'!I94,'STB-1245-ALL-CARRIERS-2025'!O:O,'Annual Totals'!O94))</f>
        <v>3276055</v>
      </c>
    </row>
    <row r="95" spans="1:19" x14ac:dyDescent="0.2">
      <c r="A95">
        <v>34</v>
      </c>
      <c r="B95" t="s">
        <v>151</v>
      </c>
      <c r="C95" t="s">
        <v>152</v>
      </c>
      <c r="D95" t="s">
        <v>153</v>
      </c>
      <c r="E95" t="s">
        <v>154</v>
      </c>
      <c r="F95" t="s">
        <v>155</v>
      </c>
      <c r="G95" t="s">
        <v>156</v>
      </c>
      <c r="H95" t="s">
        <v>184</v>
      </c>
      <c r="I95" t="s">
        <v>165</v>
      </c>
      <c r="J95" t="s">
        <v>185</v>
      </c>
      <c r="K95" t="s">
        <v>160</v>
      </c>
      <c r="L95">
        <v>1</v>
      </c>
      <c r="M95" t="s">
        <v>174</v>
      </c>
      <c r="N95" t="s">
        <v>162</v>
      </c>
      <c r="O95" t="s">
        <v>199</v>
      </c>
      <c r="P95" t="s">
        <v>200</v>
      </c>
      <c r="Q95">
        <v>2025</v>
      </c>
      <c r="R95" s="3" t="str">
        <f t="shared" si="1"/>
        <v>200</v>
      </c>
      <c r="S95" s="4">
        <f>IF(LEFT(H95,7)="Average",AVERAGEIFS('STB-1245-ALL-CARRIERS-2025'!T:T,'STB-1245-ALL-CARRIERS-2025'!H:H,'Annual Totals'!H95,'STB-1245-ALL-CARRIERS-2025'!I:I,'Annual Totals'!I95,'STB-1245-ALL-CARRIERS-2025'!O:O,'Annual Totals'!O95),SUMIFS('STB-1245-ALL-CARRIERS-2025'!T:T,'STB-1245-ALL-CARRIERS-2025'!H:H,'Annual Totals'!H95,'STB-1245-ALL-CARRIERS-2025'!I:I,'Annual Totals'!I95,'STB-1245-ALL-CARRIERS-2025'!O:O,'Annual Totals'!O95))</f>
        <v>6861964</v>
      </c>
    </row>
    <row r="96" spans="1:19" x14ac:dyDescent="0.2">
      <c r="A96">
        <v>35</v>
      </c>
      <c r="B96" t="s">
        <v>151</v>
      </c>
      <c r="C96" t="s">
        <v>152</v>
      </c>
      <c r="D96" t="s">
        <v>153</v>
      </c>
      <c r="E96" t="s">
        <v>154</v>
      </c>
      <c r="F96" t="s">
        <v>155</v>
      </c>
      <c r="G96" t="s">
        <v>156</v>
      </c>
      <c r="H96" t="s">
        <v>184</v>
      </c>
      <c r="I96" t="s">
        <v>166</v>
      </c>
      <c r="J96" t="s">
        <v>185</v>
      </c>
      <c r="K96" t="s">
        <v>160</v>
      </c>
      <c r="L96">
        <v>1</v>
      </c>
      <c r="M96" t="s">
        <v>174</v>
      </c>
      <c r="N96" t="s">
        <v>162</v>
      </c>
      <c r="O96" t="s">
        <v>199</v>
      </c>
      <c r="P96" t="s">
        <v>200</v>
      </c>
      <c r="Q96">
        <v>2025</v>
      </c>
      <c r="R96" s="3" t="str">
        <f t="shared" si="1"/>
        <v>300</v>
      </c>
      <c r="S96" s="4">
        <f>IF(LEFT(H96,7)="Average",AVERAGEIFS('STB-1245-ALL-CARRIERS-2025'!T:T,'STB-1245-ALL-CARRIERS-2025'!H:H,'Annual Totals'!H96,'STB-1245-ALL-CARRIERS-2025'!I:I,'Annual Totals'!I96,'STB-1245-ALL-CARRIERS-2025'!O:O,'Annual Totals'!O96),SUMIFS('STB-1245-ALL-CARRIERS-2025'!T:T,'STB-1245-ALL-CARRIERS-2025'!H:H,'Annual Totals'!H96,'STB-1245-ALL-CARRIERS-2025'!I:I,'Annual Totals'!I96,'STB-1245-ALL-CARRIERS-2025'!O:O,'Annual Totals'!O96))</f>
        <v>20671265</v>
      </c>
    </row>
    <row r="97" spans="1:19" x14ac:dyDescent="0.2">
      <c r="A97">
        <v>36</v>
      </c>
      <c r="B97" t="s">
        <v>151</v>
      </c>
      <c r="C97" t="s">
        <v>152</v>
      </c>
      <c r="D97" t="s">
        <v>153</v>
      </c>
      <c r="E97" t="s">
        <v>154</v>
      </c>
      <c r="F97" t="s">
        <v>155</v>
      </c>
      <c r="G97" t="s">
        <v>156</v>
      </c>
      <c r="H97" t="s">
        <v>184</v>
      </c>
      <c r="I97" t="s">
        <v>167</v>
      </c>
      <c r="J97" t="s">
        <v>185</v>
      </c>
      <c r="K97" t="s">
        <v>160</v>
      </c>
      <c r="L97">
        <v>1</v>
      </c>
      <c r="M97" t="s">
        <v>174</v>
      </c>
      <c r="N97" t="s">
        <v>162</v>
      </c>
      <c r="O97" t="s">
        <v>199</v>
      </c>
      <c r="P97" t="s">
        <v>200</v>
      </c>
      <c r="Q97">
        <v>2025</v>
      </c>
      <c r="R97" s="3" t="str">
        <f t="shared" si="1"/>
        <v>400</v>
      </c>
      <c r="S97" s="4">
        <f>IF(LEFT(H97,7)="Average",AVERAGEIFS('STB-1245-ALL-CARRIERS-2025'!T:T,'STB-1245-ALL-CARRIERS-2025'!H:H,'Annual Totals'!H97,'STB-1245-ALL-CARRIERS-2025'!I:I,'Annual Totals'!I97,'STB-1245-ALL-CARRIERS-2025'!O:O,'Annual Totals'!O97),SUMIFS('STB-1245-ALL-CARRIERS-2025'!T:T,'STB-1245-ALL-CARRIERS-2025'!H:H,'Annual Totals'!H97,'STB-1245-ALL-CARRIERS-2025'!I:I,'Annual Totals'!I97,'STB-1245-ALL-CARRIERS-2025'!O:O,'Annual Totals'!O97))</f>
        <v>13305970</v>
      </c>
    </row>
    <row r="98" spans="1:19" x14ac:dyDescent="0.2">
      <c r="A98">
        <v>37</v>
      </c>
      <c r="B98" t="s">
        <v>151</v>
      </c>
      <c r="C98" t="s">
        <v>152</v>
      </c>
      <c r="D98" t="s">
        <v>153</v>
      </c>
      <c r="E98" t="s">
        <v>154</v>
      </c>
      <c r="F98" t="s">
        <v>155</v>
      </c>
      <c r="G98" t="s">
        <v>156</v>
      </c>
      <c r="H98" t="s">
        <v>184</v>
      </c>
      <c r="I98" t="s">
        <v>168</v>
      </c>
      <c r="J98" t="s">
        <v>185</v>
      </c>
      <c r="K98" t="s">
        <v>160</v>
      </c>
      <c r="L98">
        <v>1</v>
      </c>
      <c r="M98" t="s">
        <v>174</v>
      </c>
      <c r="N98" t="s">
        <v>162</v>
      </c>
      <c r="O98" t="s">
        <v>199</v>
      </c>
      <c r="P98" t="s">
        <v>200</v>
      </c>
      <c r="Q98">
        <v>2025</v>
      </c>
      <c r="R98" s="3" t="str">
        <f t="shared" si="1"/>
        <v>500</v>
      </c>
      <c r="S98" s="4">
        <f>IF(LEFT(H98,7)="Average",AVERAGEIFS('STB-1245-ALL-CARRIERS-2025'!T:T,'STB-1245-ALL-CARRIERS-2025'!H:H,'Annual Totals'!H98,'STB-1245-ALL-CARRIERS-2025'!I:I,'Annual Totals'!I98,'STB-1245-ALL-CARRIERS-2025'!O:O,'Annual Totals'!O98),SUMIFS('STB-1245-ALL-CARRIERS-2025'!T:T,'STB-1245-ALL-CARRIERS-2025'!H:H,'Annual Totals'!H98,'STB-1245-ALL-CARRIERS-2025'!I:I,'Annual Totals'!I98,'STB-1245-ALL-CARRIERS-2025'!O:O,'Annual Totals'!O98))</f>
        <v>5206999</v>
      </c>
    </row>
    <row r="99" spans="1:19" x14ac:dyDescent="0.2">
      <c r="A99">
        <v>38</v>
      </c>
      <c r="B99" t="s">
        <v>151</v>
      </c>
      <c r="C99" t="s">
        <v>152</v>
      </c>
      <c r="D99" t="s">
        <v>153</v>
      </c>
      <c r="E99" t="s">
        <v>154</v>
      </c>
      <c r="F99" t="s">
        <v>155</v>
      </c>
      <c r="G99" t="s">
        <v>156</v>
      </c>
      <c r="H99" t="s">
        <v>186</v>
      </c>
      <c r="I99" t="s">
        <v>169</v>
      </c>
      <c r="J99" t="s">
        <v>185</v>
      </c>
      <c r="K99" t="s">
        <v>160</v>
      </c>
      <c r="L99">
        <v>1</v>
      </c>
      <c r="M99" t="s">
        <v>174</v>
      </c>
      <c r="N99" t="s">
        <v>162</v>
      </c>
      <c r="O99" t="s">
        <v>199</v>
      </c>
      <c r="P99" t="s">
        <v>200</v>
      </c>
      <c r="Q99">
        <v>2025</v>
      </c>
      <c r="R99" s="3" t="str">
        <f t="shared" si="1"/>
        <v>600</v>
      </c>
      <c r="S99" s="4">
        <f>IF(LEFT(H99,7)="Average",AVERAGEIFS('STB-1245-ALL-CARRIERS-2025'!T:T,'STB-1245-ALL-CARRIERS-2025'!H:H,'Annual Totals'!H99,'STB-1245-ALL-CARRIERS-2025'!I:I,'Annual Totals'!I99,'STB-1245-ALL-CARRIERS-2025'!O:O,'Annual Totals'!O99),SUMIFS('STB-1245-ALL-CARRIERS-2025'!T:T,'STB-1245-ALL-CARRIERS-2025'!H:H,'Annual Totals'!H99,'STB-1245-ALL-CARRIERS-2025'!I:I,'Annual Totals'!I99,'STB-1245-ALL-CARRIERS-2025'!O:O,'Annual Totals'!O99))</f>
        <v>39312518</v>
      </c>
    </row>
    <row r="100" spans="1:19" x14ac:dyDescent="0.2">
      <c r="A100">
        <v>39</v>
      </c>
      <c r="B100" t="s">
        <v>151</v>
      </c>
      <c r="C100" t="s">
        <v>152</v>
      </c>
      <c r="D100" t="s">
        <v>153</v>
      </c>
      <c r="E100" t="s">
        <v>154</v>
      </c>
      <c r="F100" t="s">
        <v>155</v>
      </c>
      <c r="G100" t="s">
        <v>156</v>
      </c>
      <c r="H100" t="s">
        <v>187</v>
      </c>
      <c r="I100" t="s">
        <v>158</v>
      </c>
      <c r="J100" t="s">
        <v>188</v>
      </c>
      <c r="K100" t="s">
        <v>160</v>
      </c>
      <c r="L100">
        <v>1</v>
      </c>
      <c r="M100" t="s">
        <v>189</v>
      </c>
      <c r="N100" t="s">
        <v>162</v>
      </c>
      <c r="O100" t="s">
        <v>199</v>
      </c>
      <c r="P100" t="s">
        <v>200</v>
      </c>
      <c r="Q100">
        <v>2025</v>
      </c>
      <c r="R100" s="3" t="str">
        <f t="shared" si="1"/>
        <v>100</v>
      </c>
      <c r="S100" s="4">
        <f>IF(LEFT(H100,7)="Average",AVERAGEIFS('STB-1245-ALL-CARRIERS-2025'!T:T,'STB-1245-ALL-CARRIERS-2025'!H:H,'Annual Totals'!H100,'STB-1245-ALL-CARRIERS-2025'!I:I,'Annual Totals'!I100,'STB-1245-ALL-CARRIERS-2025'!O:O,'Annual Totals'!O100),SUMIFS('STB-1245-ALL-CARRIERS-2025'!T:T,'STB-1245-ALL-CARRIERS-2025'!H:H,'Annual Totals'!H100,'STB-1245-ALL-CARRIERS-2025'!I:I,'Annual Totals'!I100,'STB-1245-ALL-CARRIERS-2025'!O:O,'Annual Totals'!O100))</f>
        <v>254126450</v>
      </c>
    </row>
    <row r="101" spans="1:19" x14ac:dyDescent="0.2">
      <c r="A101">
        <v>40</v>
      </c>
      <c r="B101" t="s">
        <v>151</v>
      </c>
      <c r="C101" t="s">
        <v>152</v>
      </c>
      <c r="D101" t="s">
        <v>153</v>
      </c>
      <c r="E101" t="s">
        <v>154</v>
      </c>
      <c r="F101" t="s">
        <v>155</v>
      </c>
      <c r="G101" t="s">
        <v>156</v>
      </c>
      <c r="H101" t="s">
        <v>187</v>
      </c>
      <c r="I101" t="s">
        <v>165</v>
      </c>
      <c r="J101" t="s">
        <v>188</v>
      </c>
      <c r="K101" t="s">
        <v>160</v>
      </c>
      <c r="L101">
        <v>1</v>
      </c>
      <c r="M101" t="s">
        <v>189</v>
      </c>
      <c r="N101" t="s">
        <v>162</v>
      </c>
      <c r="O101" t="s">
        <v>199</v>
      </c>
      <c r="P101" t="s">
        <v>200</v>
      </c>
      <c r="Q101">
        <v>2025</v>
      </c>
      <c r="R101" s="3" t="str">
        <f t="shared" si="1"/>
        <v>200</v>
      </c>
      <c r="S101" s="4">
        <f>IF(LEFT(H101,7)="Average",AVERAGEIFS('STB-1245-ALL-CARRIERS-2025'!T:T,'STB-1245-ALL-CARRIERS-2025'!H:H,'Annual Totals'!H101,'STB-1245-ALL-CARRIERS-2025'!I:I,'Annual Totals'!I101,'STB-1245-ALL-CARRIERS-2025'!O:O,'Annual Totals'!O101),SUMIFS('STB-1245-ALL-CARRIERS-2025'!T:T,'STB-1245-ALL-CARRIERS-2025'!H:H,'Annual Totals'!H101,'STB-1245-ALL-CARRIERS-2025'!I:I,'Annual Totals'!I101,'STB-1245-ALL-CARRIERS-2025'!O:O,'Annual Totals'!O101))</f>
        <v>326417626</v>
      </c>
    </row>
    <row r="102" spans="1:19" x14ac:dyDescent="0.2">
      <c r="A102">
        <v>41</v>
      </c>
      <c r="B102" t="s">
        <v>151</v>
      </c>
      <c r="C102" t="s">
        <v>152</v>
      </c>
      <c r="D102" t="s">
        <v>153</v>
      </c>
      <c r="E102" t="s">
        <v>154</v>
      </c>
      <c r="F102" t="s">
        <v>155</v>
      </c>
      <c r="G102" t="s">
        <v>156</v>
      </c>
      <c r="H102" t="s">
        <v>187</v>
      </c>
      <c r="I102" t="s">
        <v>166</v>
      </c>
      <c r="J102" t="s">
        <v>188</v>
      </c>
      <c r="K102" t="s">
        <v>160</v>
      </c>
      <c r="L102">
        <v>1</v>
      </c>
      <c r="M102" t="s">
        <v>189</v>
      </c>
      <c r="N102" t="s">
        <v>162</v>
      </c>
      <c r="O102" t="s">
        <v>199</v>
      </c>
      <c r="P102" t="s">
        <v>200</v>
      </c>
      <c r="Q102">
        <v>2025</v>
      </c>
      <c r="R102" s="3" t="str">
        <f t="shared" si="1"/>
        <v>300</v>
      </c>
      <c r="S102" s="4">
        <f>IF(LEFT(H102,7)="Average",AVERAGEIFS('STB-1245-ALL-CARRIERS-2025'!T:T,'STB-1245-ALL-CARRIERS-2025'!H:H,'Annual Totals'!H102,'STB-1245-ALL-CARRIERS-2025'!I:I,'Annual Totals'!I102,'STB-1245-ALL-CARRIERS-2025'!O:O,'Annual Totals'!O102),SUMIFS('STB-1245-ALL-CARRIERS-2025'!T:T,'STB-1245-ALL-CARRIERS-2025'!H:H,'Annual Totals'!H102,'STB-1245-ALL-CARRIERS-2025'!I:I,'Annual Totals'!I102,'STB-1245-ALL-CARRIERS-2025'!O:O,'Annual Totals'!O102))</f>
        <v>638751390</v>
      </c>
    </row>
    <row r="103" spans="1:19" x14ac:dyDescent="0.2">
      <c r="A103">
        <v>42</v>
      </c>
      <c r="B103" t="s">
        <v>151</v>
      </c>
      <c r="C103" t="s">
        <v>152</v>
      </c>
      <c r="D103" t="s">
        <v>153</v>
      </c>
      <c r="E103" t="s">
        <v>154</v>
      </c>
      <c r="F103" t="s">
        <v>155</v>
      </c>
      <c r="G103" t="s">
        <v>156</v>
      </c>
      <c r="H103" t="s">
        <v>187</v>
      </c>
      <c r="I103" t="s">
        <v>167</v>
      </c>
      <c r="J103" t="s">
        <v>188</v>
      </c>
      <c r="K103" t="s">
        <v>160</v>
      </c>
      <c r="L103">
        <v>1</v>
      </c>
      <c r="M103" t="s">
        <v>189</v>
      </c>
      <c r="N103" t="s">
        <v>162</v>
      </c>
      <c r="O103" t="s">
        <v>199</v>
      </c>
      <c r="P103" t="s">
        <v>200</v>
      </c>
      <c r="Q103">
        <v>2025</v>
      </c>
      <c r="R103" s="3" t="str">
        <f t="shared" si="1"/>
        <v>400</v>
      </c>
      <c r="S103" s="4">
        <f>IF(LEFT(H103,7)="Average",AVERAGEIFS('STB-1245-ALL-CARRIERS-2025'!T:T,'STB-1245-ALL-CARRIERS-2025'!H:H,'Annual Totals'!H103,'STB-1245-ALL-CARRIERS-2025'!I:I,'Annual Totals'!I103,'STB-1245-ALL-CARRIERS-2025'!O:O,'Annual Totals'!O103),SUMIFS('STB-1245-ALL-CARRIERS-2025'!T:T,'STB-1245-ALL-CARRIERS-2025'!H:H,'Annual Totals'!H103,'STB-1245-ALL-CARRIERS-2025'!I:I,'Annual Totals'!I103,'STB-1245-ALL-CARRIERS-2025'!O:O,'Annual Totals'!O103))</f>
        <v>459393359</v>
      </c>
    </row>
    <row r="104" spans="1:19" x14ac:dyDescent="0.2">
      <c r="A104">
        <v>43</v>
      </c>
      <c r="B104" t="s">
        <v>151</v>
      </c>
      <c r="C104" t="s">
        <v>152</v>
      </c>
      <c r="D104" t="s">
        <v>153</v>
      </c>
      <c r="E104" t="s">
        <v>154</v>
      </c>
      <c r="F104" t="s">
        <v>155</v>
      </c>
      <c r="G104" t="s">
        <v>156</v>
      </c>
      <c r="H104" t="s">
        <v>187</v>
      </c>
      <c r="I104" t="s">
        <v>168</v>
      </c>
      <c r="J104" t="s">
        <v>188</v>
      </c>
      <c r="K104" t="s">
        <v>160</v>
      </c>
      <c r="L104">
        <v>1</v>
      </c>
      <c r="M104" t="s">
        <v>189</v>
      </c>
      <c r="N104" t="s">
        <v>162</v>
      </c>
      <c r="O104" t="s">
        <v>199</v>
      </c>
      <c r="P104" t="s">
        <v>200</v>
      </c>
      <c r="Q104">
        <v>2025</v>
      </c>
      <c r="R104" s="3" t="str">
        <f t="shared" si="1"/>
        <v>500</v>
      </c>
      <c r="S104" s="4">
        <f>IF(LEFT(H104,7)="Average",AVERAGEIFS('STB-1245-ALL-CARRIERS-2025'!T:T,'STB-1245-ALL-CARRIERS-2025'!H:H,'Annual Totals'!H104,'STB-1245-ALL-CARRIERS-2025'!I:I,'Annual Totals'!I104,'STB-1245-ALL-CARRIERS-2025'!O:O,'Annual Totals'!O104),SUMIFS('STB-1245-ALL-CARRIERS-2025'!T:T,'STB-1245-ALL-CARRIERS-2025'!H:H,'Annual Totals'!H104,'STB-1245-ALL-CARRIERS-2025'!I:I,'Annual Totals'!I104,'STB-1245-ALL-CARRIERS-2025'!O:O,'Annual Totals'!O104))</f>
        <v>169723471</v>
      </c>
    </row>
    <row r="105" spans="1:19" x14ac:dyDescent="0.2">
      <c r="A105">
        <v>44</v>
      </c>
      <c r="B105" t="s">
        <v>151</v>
      </c>
      <c r="C105" t="s">
        <v>152</v>
      </c>
      <c r="D105" t="s">
        <v>153</v>
      </c>
      <c r="E105" t="s">
        <v>154</v>
      </c>
      <c r="F105" t="s">
        <v>155</v>
      </c>
      <c r="G105" t="s">
        <v>156</v>
      </c>
      <c r="H105" t="s">
        <v>190</v>
      </c>
      <c r="I105" t="s">
        <v>169</v>
      </c>
      <c r="J105" t="s">
        <v>188</v>
      </c>
      <c r="K105" t="s">
        <v>160</v>
      </c>
      <c r="L105">
        <v>1</v>
      </c>
      <c r="M105" t="s">
        <v>189</v>
      </c>
      <c r="N105" t="s">
        <v>162</v>
      </c>
      <c r="O105" t="s">
        <v>199</v>
      </c>
      <c r="P105" t="s">
        <v>200</v>
      </c>
      <c r="Q105">
        <v>2025</v>
      </c>
      <c r="R105" s="3" t="str">
        <f t="shared" si="1"/>
        <v>600</v>
      </c>
      <c r="S105" s="4">
        <f>IF(LEFT(H105,7)="Average",AVERAGEIFS('STB-1245-ALL-CARRIERS-2025'!T:T,'STB-1245-ALL-CARRIERS-2025'!H:H,'Annual Totals'!H105,'STB-1245-ALL-CARRIERS-2025'!I:I,'Annual Totals'!I105,'STB-1245-ALL-CARRIERS-2025'!O:O,'Annual Totals'!O105),SUMIFS('STB-1245-ALL-CARRIERS-2025'!T:T,'STB-1245-ALL-CARRIERS-2025'!H:H,'Annual Totals'!H105,'STB-1245-ALL-CARRIERS-2025'!I:I,'Annual Totals'!I105,'STB-1245-ALL-CARRIERS-2025'!O:O,'Annual Totals'!O105))</f>
        <v>1323536665</v>
      </c>
    </row>
    <row r="106" spans="1:19" x14ac:dyDescent="0.2">
      <c r="A106">
        <v>45</v>
      </c>
      <c r="B106" t="s">
        <v>151</v>
      </c>
      <c r="C106" t="s">
        <v>152</v>
      </c>
      <c r="D106" t="s">
        <v>153</v>
      </c>
      <c r="E106" t="s">
        <v>154</v>
      </c>
      <c r="F106" t="s">
        <v>155</v>
      </c>
      <c r="G106" t="s">
        <v>156</v>
      </c>
      <c r="H106" t="s">
        <v>191</v>
      </c>
      <c r="I106" t="s">
        <v>158</v>
      </c>
      <c r="J106" t="s">
        <v>192</v>
      </c>
      <c r="K106" t="s">
        <v>160</v>
      </c>
      <c r="L106">
        <v>1</v>
      </c>
      <c r="M106" t="s">
        <v>189</v>
      </c>
      <c r="N106" t="s">
        <v>162</v>
      </c>
      <c r="O106" t="s">
        <v>199</v>
      </c>
      <c r="P106" t="s">
        <v>200</v>
      </c>
      <c r="Q106">
        <v>2025</v>
      </c>
      <c r="R106" s="3" t="str">
        <f t="shared" si="1"/>
        <v>100</v>
      </c>
      <c r="S106" s="4">
        <f>IF(LEFT(H106,7)="Average",AVERAGEIFS('STB-1245-ALL-CARRIERS-2025'!T:T,'STB-1245-ALL-CARRIERS-2025'!H:H,'Annual Totals'!H106,'STB-1245-ALL-CARRIERS-2025'!I:I,'Annual Totals'!I106,'STB-1245-ALL-CARRIERS-2025'!O:O,'Annual Totals'!O106),SUMIFS('STB-1245-ALL-CARRIERS-2025'!T:T,'STB-1245-ALL-CARRIERS-2025'!H:H,'Annual Totals'!H106,'STB-1245-ALL-CARRIERS-2025'!I:I,'Annual Totals'!I106,'STB-1245-ALL-CARRIERS-2025'!O:O,'Annual Totals'!O106))</f>
        <v>0</v>
      </c>
    </row>
    <row r="107" spans="1:19" x14ac:dyDescent="0.2">
      <c r="A107">
        <v>46</v>
      </c>
      <c r="B107" t="s">
        <v>151</v>
      </c>
      <c r="C107" t="s">
        <v>152</v>
      </c>
      <c r="D107" t="s">
        <v>153</v>
      </c>
      <c r="E107" t="s">
        <v>154</v>
      </c>
      <c r="F107" t="s">
        <v>155</v>
      </c>
      <c r="G107" t="s">
        <v>156</v>
      </c>
      <c r="H107" t="s">
        <v>191</v>
      </c>
      <c r="I107" t="s">
        <v>165</v>
      </c>
      <c r="J107" t="s">
        <v>192</v>
      </c>
      <c r="K107" t="s">
        <v>160</v>
      </c>
      <c r="L107">
        <v>1</v>
      </c>
      <c r="M107" t="s">
        <v>189</v>
      </c>
      <c r="N107" t="s">
        <v>162</v>
      </c>
      <c r="O107" t="s">
        <v>199</v>
      </c>
      <c r="P107" t="s">
        <v>200</v>
      </c>
      <c r="Q107">
        <v>2025</v>
      </c>
      <c r="R107" s="3" t="str">
        <f t="shared" si="1"/>
        <v>200</v>
      </c>
      <c r="S107" s="4">
        <f>IF(LEFT(H107,7)="Average",AVERAGEIFS('STB-1245-ALL-CARRIERS-2025'!T:T,'STB-1245-ALL-CARRIERS-2025'!H:H,'Annual Totals'!H107,'STB-1245-ALL-CARRIERS-2025'!I:I,'Annual Totals'!I107,'STB-1245-ALL-CARRIERS-2025'!O:O,'Annual Totals'!O107),SUMIFS('STB-1245-ALL-CARRIERS-2025'!T:T,'STB-1245-ALL-CARRIERS-2025'!H:H,'Annual Totals'!H107,'STB-1245-ALL-CARRIERS-2025'!I:I,'Annual Totals'!I107,'STB-1245-ALL-CARRIERS-2025'!O:O,'Annual Totals'!O107))</f>
        <v>15596178</v>
      </c>
    </row>
    <row r="108" spans="1:19" x14ac:dyDescent="0.2">
      <c r="A108">
        <v>47</v>
      </c>
      <c r="B108" t="s">
        <v>151</v>
      </c>
      <c r="C108" t="s">
        <v>152</v>
      </c>
      <c r="D108" t="s">
        <v>153</v>
      </c>
      <c r="E108" t="s">
        <v>154</v>
      </c>
      <c r="F108" t="s">
        <v>155</v>
      </c>
      <c r="G108" t="s">
        <v>156</v>
      </c>
      <c r="H108" t="s">
        <v>191</v>
      </c>
      <c r="I108" t="s">
        <v>166</v>
      </c>
      <c r="J108" t="s">
        <v>192</v>
      </c>
      <c r="K108" t="s">
        <v>160</v>
      </c>
      <c r="L108">
        <v>1</v>
      </c>
      <c r="M108" t="s">
        <v>189</v>
      </c>
      <c r="N108" t="s">
        <v>162</v>
      </c>
      <c r="O108" t="s">
        <v>199</v>
      </c>
      <c r="P108" t="s">
        <v>200</v>
      </c>
      <c r="Q108">
        <v>2025</v>
      </c>
      <c r="R108" s="3" t="str">
        <f t="shared" si="1"/>
        <v>300</v>
      </c>
      <c r="S108" s="4">
        <f>IF(LEFT(H108,7)="Average",AVERAGEIFS('STB-1245-ALL-CARRIERS-2025'!T:T,'STB-1245-ALL-CARRIERS-2025'!H:H,'Annual Totals'!H108,'STB-1245-ALL-CARRIERS-2025'!I:I,'Annual Totals'!I108,'STB-1245-ALL-CARRIERS-2025'!O:O,'Annual Totals'!O108),SUMIFS('STB-1245-ALL-CARRIERS-2025'!T:T,'STB-1245-ALL-CARRIERS-2025'!H:H,'Annual Totals'!H108,'STB-1245-ALL-CARRIERS-2025'!I:I,'Annual Totals'!I108,'STB-1245-ALL-CARRIERS-2025'!O:O,'Annual Totals'!O108))</f>
        <v>167589415</v>
      </c>
    </row>
    <row r="109" spans="1:19" x14ac:dyDescent="0.2">
      <c r="A109">
        <v>48</v>
      </c>
      <c r="B109" t="s">
        <v>151</v>
      </c>
      <c r="C109" t="s">
        <v>152</v>
      </c>
      <c r="D109" t="s">
        <v>153</v>
      </c>
      <c r="E109" t="s">
        <v>154</v>
      </c>
      <c r="F109" t="s">
        <v>155</v>
      </c>
      <c r="G109" t="s">
        <v>156</v>
      </c>
      <c r="H109" t="s">
        <v>191</v>
      </c>
      <c r="I109" t="s">
        <v>167</v>
      </c>
      <c r="J109" t="s">
        <v>192</v>
      </c>
      <c r="K109" t="s">
        <v>160</v>
      </c>
      <c r="L109">
        <v>1</v>
      </c>
      <c r="M109" t="s">
        <v>189</v>
      </c>
      <c r="N109" t="s">
        <v>162</v>
      </c>
      <c r="O109" t="s">
        <v>199</v>
      </c>
      <c r="P109" t="s">
        <v>200</v>
      </c>
      <c r="Q109">
        <v>2025</v>
      </c>
      <c r="R109" s="3" t="str">
        <f t="shared" si="1"/>
        <v>400</v>
      </c>
      <c r="S109" s="4">
        <f>IF(LEFT(H109,7)="Average",AVERAGEIFS('STB-1245-ALL-CARRIERS-2025'!T:T,'STB-1245-ALL-CARRIERS-2025'!H:H,'Annual Totals'!H109,'STB-1245-ALL-CARRIERS-2025'!I:I,'Annual Totals'!I109,'STB-1245-ALL-CARRIERS-2025'!O:O,'Annual Totals'!O109),SUMIFS('STB-1245-ALL-CARRIERS-2025'!T:T,'STB-1245-ALL-CARRIERS-2025'!H:H,'Annual Totals'!H109,'STB-1245-ALL-CARRIERS-2025'!I:I,'Annual Totals'!I109,'STB-1245-ALL-CARRIERS-2025'!O:O,'Annual Totals'!O109))</f>
        <v>69029055</v>
      </c>
    </row>
    <row r="110" spans="1:19" x14ac:dyDescent="0.2">
      <c r="A110">
        <v>49</v>
      </c>
      <c r="B110" t="s">
        <v>151</v>
      </c>
      <c r="C110" t="s">
        <v>152</v>
      </c>
      <c r="D110" t="s">
        <v>153</v>
      </c>
      <c r="E110" t="s">
        <v>154</v>
      </c>
      <c r="F110" t="s">
        <v>155</v>
      </c>
      <c r="G110" t="s">
        <v>156</v>
      </c>
      <c r="H110" t="s">
        <v>191</v>
      </c>
      <c r="I110" t="s">
        <v>168</v>
      </c>
      <c r="J110" t="s">
        <v>192</v>
      </c>
      <c r="K110" t="s">
        <v>160</v>
      </c>
      <c r="L110">
        <v>1</v>
      </c>
      <c r="M110" t="s">
        <v>189</v>
      </c>
      <c r="N110" t="s">
        <v>162</v>
      </c>
      <c r="O110" t="s">
        <v>199</v>
      </c>
      <c r="P110" t="s">
        <v>200</v>
      </c>
      <c r="Q110">
        <v>2025</v>
      </c>
      <c r="R110" s="3" t="str">
        <f t="shared" si="1"/>
        <v>500</v>
      </c>
      <c r="S110" s="4">
        <f>IF(LEFT(H110,7)="Average",AVERAGEIFS('STB-1245-ALL-CARRIERS-2025'!T:T,'STB-1245-ALL-CARRIERS-2025'!H:H,'Annual Totals'!H110,'STB-1245-ALL-CARRIERS-2025'!I:I,'Annual Totals'!I110,'STB-1245-ALL-CARRIERS-2025'!O:O,'Annual Totals'!O110),SUMIFS('STB-1245-ALL-CARRIERS-2025'!T:T,'STB-1245-ALL-CARRIERS-2025'!H:H,'Annual Totals'!H110,'STB-1245-ALL-CARRIERS-2025'!I:I,'Annual Totals'!I110,'STB-1245-ALL-CARRIERS-2025'!O:O,'Annual Totals'!O110))</f>
        <v>17355700</v>
      </c>
    </row>
    <row r="111" spans="1:19" x14ac:dyDescent="0.2">
      <c r="A111">
        <v>50</v>
      </c>
      <c r="B111" t="s">
        <v>151</v>
      </c>
      <c r="C111" t="s">
        <v>152</v>
      </c>
      <c r="D111" t="s">
        <v>153</v>
      </c>
      <c r="E111" t="s">
        <v>154</v>
      </c>
      <c r="F111" t="s">
        <v>155</v>
      </c>
      <c r="G111" t="s">
        <v>156</v>
      </c>
      <c r="H111" t="s">
        <v>193</v>
      </c>
      <c r="I111" t="s">
        <v>169</v>
      </c>
      <c r="J111" t="s">
        <v>192</v>
      </c>
      <c r="K111" t="s">
        <v>160</v>
      </c>
      <c r="L111">
        <v>1</v>
      </c>
      <c r="M111" t="s">
        <v>189</v>
      </c>
      <c r="N111" t="s">
        <v>162</v>
      </c>
      <c r="O111" t="s">
        <v>199</v>
      </c>
      <c r="P111" t="s">
        <v>200</v>
      </c>
      <c r="Q111">
        <v>2025</v>
      </c>
      <c r="R111" s="3" t="str">
        <f t="shared" si="1"/>
        <v>600</v>
      </c>
      <c r="S111" s="4">
        <f>IF(LEFT(H111,7)="Average",AVERAGEIFS('STB-1245-ALL-CARRIERS-2025'!T:T,'STB-1245-ALL-CARRIERS-2025'!H:H,'Annual Totals'!H111,'STB-1245-ALL-CARRIERS-2025'!I:I,'Annual Totals'!I111,'STB-1245-ALL-CARRIERS-2025'!O:O,'Annual Totals'!O111),SUMIFS('STB-1245-ALL-CARRIERS-2025'!T:T,'STB-1245-ALL-CARRIERS-2025'!H:H,'Annual Totals'!H111,'STB-1245-ALL-CARRIERS-2025'!I:I,'Annual Totals'!I111,'STB-1245-ALL-CARRIERS-2025'!O:O,'Annual Totals'!O111))</f>
        <v>124349144</v>
      </c>
    </row>
    <row r="112" spans="1:19" x14ac:dyDescent="0.2">
      <c r="A112">
        <v>51</v>
      </c>
      <c r="B112" t="s">
        <v>151</v>
      </c>
      <c r="C112" t="s">
        <v>152</v>
      </c>
      <c r="D112" t="s">
        <v>153</v>
      </c>
      <c r="E112" t="s">
        <v>154</v>
      </c>
      <c r="F112" t="s">
        <v>155</v>
      </c>
      <c r="G112" t="s">
        <v>156</v>
      </c>
      <c r="H112" t="s">
        <v>194</v>
      </c>
      <c r="I112" t="s">
        <v>158</v>
      </c>
      <c r="J112" t="s">
        <v>195</v>
      </c>
      <c r="K112" t="s">
        <v>160</v>
      </c>
      <c r="L112">
        <v>1</v>
      </c>
      <c r="M112" t="s">
        <v>189</v>
      </c>
      <c r="N112" t="s">
        <v>162</v>
      </c>
      <c r="O112" t="s">
        <v>199</v>
      </c>
      <c r="P112" t="s">
        <v>200</v>
      </c>
      <c r="Q112">
        <v>2025</v>
      </c>
      <c r="R112" s="3" t="str">
        <f t="shared" si="1"/>
        <v>100</v>
      </c>
      <c r="S112" s="4">
        <f>IF(LEFT(H112,7)="Average",AVERAGEIFS('STB-1245-ALL-CARRIERS-2025'!T:T,'STB-1245-ALL-CARRIERS-2025'!H:H,'Annual Totals'!H112,'STB-1245-ALL-CARRIERS-2025'!I:I,'Annual Totals'!I112,'STB-1245-ALL-CARRIERS-2025'!O:O,'Annual Totals'!O112),SUMIFS('STB-1245-ALL-CARRIERS-2025'!T:T,'STB-1245-ALL-CARRIERS-2025'!H:H,'Annual Totals'!H112,'STB-1245-ALL-CARRIERS-2025'!I:I,'Annual Totals'!I112,'STB-1245-ALL-CARRIERS-2025'!O:O,'Annual Totals'!O112))</f>
        <v>1212161</v>
      </c>
    </row>
    <row r="113" spans="1:19" x14ac:dyDescent="0.2">
      <c r="A113">
        <v>52</v>
      </c>
      <c r="B113" t="s">
        <v>151</v>
      </c>
      <c r="C113" t="s">
        <v>152</v>
      </c>
      <c r="D113" t="s">
        <v>153</v>
      </c>
      <c r="E113" t="s">
        <v>154</v>
      </c>
      <c r="F113" t="s">
        <v>155</v>
      </c>
      <c r="G113" t="s">
        <v>156</v>
      </c>
      <c r="H113" t="s">
        <v>194</v>
      </c>
      <c r="I113" t="s">
        <v>165</v>
      </c>
      <c r="J113" t="s">
        <v>195</v>
      </c>
      <c r="K113" t="s">
        <v>160</v>
      </c>
      <c r="L113">
        <v>1</v>
      </c>
      <c r="M113" t="s">
        <v>189</v>
      </c>
      <c r="N113" t="s">
        <v>162</v>
      </c>
      <c r="O113" t="s">
        <v>199</v>
      </c>
      <c r="P113" t="s">
        <v>200</v>
      </c>
      <c r="Q113">
        <v>2025</v>
      </c>
      <c r="R113" s="3" t="str">
        <f t="shared" si="1"/>
        <v>200</v>
      </c>
      <c r="S113" s="4">
        <f>IF(LEFT(H113,7)="Average",AVERAGEIFS('STB-1245-ALL-CARRIERS-2025'!T:T,'STB-1245-ALL-CARRIERS-2025'!H:H,'Annual Totals'!H113,'STB-1245-ALL-CARRIERS-2025'!I:I,'Annual Totals'!I113,'STB-1245-ALL-CARRIERS-2025'!O:O,'Annual Totals'!O113),SUMIFS('STB-1245-ALL-CARRIERS-2025'!T:T,'STB-1245-ALL-CARRIERS-2025'!H:H,'Annual Totals'!H113,'STB-1245-ALL-CARRIERS-2025'!I:I,'Annual Totals'!I113,'STB-1245-ALL-CARRIERS-2025'!O:O,'Annual Totals'!O113))</f>
        <v>13805687</v>
      </c>
    </row>
    <row r="114" spans="1:19" x14ac:dyDescent="0.2">
      <c r="A114">
        <v>53</v>
      </c>
      <c r="B114" t="s">
        <v>151</v>
      </c>
      <c r="C114" t="s">
        <v>152</v>
      </c>
      <c r="D114" t="s">
        <v>153</v>
      </c>
      <c r="E114" t="s">
        <v>154</v>
      </c>
      <c r="F114" t="s">
        <v>155</v>
      </c>
      <c r="G114" t="s">
        <v>156</v>
      </c>
      <c r="H114" t="s">
        <v>194</v>
      </c>
      <c r="I114" t="s">
        <v>166</v>
      </c>
      <c r="J114" t="s">
        <v>195</v>
      </c>
      <c r="K114" t="s">
        <v>160</v>
      </c>
      <c r="L114">
        <v>1</v>
      </c>
      <c r="M114" t="s">
        <v>189</v>
      </c>
      <c r="N114" t="s">
        <v>162</v>
      </c>
      <c r="O114" t="s">
        <v>199</v>
      </c>
      <c r="P114" t="s">
        <v>200</v>
      </c>
      <c r="Q114">
        <v>2025</v>
      </c>
      <c r="R114" s="3" t="str">
        <f t="shared" si="1"/>
        <v>300</v>
      </c>
      <c r="S114" s="4">
        <f>IF(LEFT(H114,7)="Average",AVERAGEIFS('STB-1245-ALL-CARRIERS-2025'!T:T,'STB-1245-ALL-CARRIERS-2025'!H:H,'Annual Totals'!H114,'STB-1245-ALL-CARRIERS-2025'!I:I,'Annual Totals'!I114,'STB-1245-ALL-CARRIERS-2025'!O:O,'Annual Totals'!O114),SUMIFS('STB-1245-ALL-CARRIERS-2025'!T:T,'STB-1245-ALL-CARRIERS-2025'!H:H,'Annual Totals'!H114,'STB-1245-ALL-CARRIERS-2025'!I:I,'Annual Totals'!I114,'STB-1245-ALL-CARRIERS-2025'!O:O,'Annual Totals'!O114))</f>
        <v>128834891</v>
      </c>
    </row>
    <row r="115" spans="1:19" x14ac:dyDescent="0.2">
      <c r="A115">
        <v>54</v>
      </c>
      <c r="B115" t="s">
        <v>151</v>
      </c>
      <c r="C115" t="s">
        <v>152</v>
      </c>
      <c r="D115" t="s">
        <v>153</v>
      </c>
      <c r="E115" t="s">
        <v>154</v>
      </c>
      <c r="F115" t="s">
        <v>155</v>
      </c>
      <c r="G115" t="s">
        <v>156</v>
      </c>
      <c r="H115" t="s">
        <v>194</v>
      </c>
      <c r="I115" t="s">
        <v>167</v>
      </c>
      <c r="J115" t="s">
        <v>195</v>
      </c>
      <c r="K115" t="s">
        <v>160</v>
      </c>
      <c r="L115">
        <v>1</v>
      </c>
      <c r="M115" t="s">
        <v>189</v>
      </c>
      <c r="N115" t="s">
        <v>162</v>
      </c>
      <c r="O115" t="s">
        <v>199</v>
      </c>
      <c r="P115" t="s">
        <v>200</v>
      </c>
      <c r="Q115">
        <v>2025</v>
      </c>
      <c r="R115" s="3" t="str">
        <f t="shared" si="1"/>
        <v>400</v>
      </c>
      <c r="S115" s="4">
        <f>IF(LEFT(H115,7)="Average",AVERAGEIFS('STB-1245-ALL-CARRIERS-2025'!T:T,'STB-1245-ALL-CARRIERS-2025'!H:H,'Annual Totals'!H115,'STB-1245-ALL-CARRIERS-2025'!I:I,'Annual Totals'!I115,'STB-1245-ALL-CARRIERS-2025'!O:O,'Annual Totals'!O115),SUMIFS('STB-1245-ALL-CARRIERS-2025'!T:T,'STB-1245-ALL-CARRIERS-2025'!H:H,'Annual Totals'!H115,'STB-1245-ALL-CARRIERS-2025'!I:I,'Annual Totals'!I115,'STB-1245-ALL-CARRIERS-2025'!O:O,'Annual Totals'!O115))</f>
        <v>62394726</v>
      </c>
    </row>
    <row r="116" spans="1:19" x14ac:dyDescent="0.2">
      <c r="A116">
        <v>55</v>
      </c>
      <c r="B116" t="s">
        <v>151</v>
      </c>
      <c r="C116" t="s">
        <v>152</v>
      </c>
      <c r="D116" t="s">
        <v>153</v>
      </c>
      <c r="E116" t="s">
        <v>154</v>
      </c>
      <c r="F116" t="s">
        <v>155</v>
      </c>
      <c r="G116" t="s">
        <v>156</v>
      </c>
      <c r="H116" t="s">
        <v>194</v>
      </c>
      <c r="I116" t="s">
        <v>168</v>
      </c>
      <c r="J116" t="s">
        <v>195</v>
      </c>
      <c r="K116" t="s">
        <v>160</v>
      </c>
      <c r="L116">
        <v>1</v>
      </c>
      <c r="M116" t="s">
        <v>189</v>
      </c>
      <c r="N116" t="s">
        <v>162</v>
      </c>
      <c r="O116" t="s">
        <v>199</v>
      </c>
      <c r="P116" t="s">
        <v>200</v>
      </c>
      <c r="Q116">
        <v>2025</v>
      </c>
      <c r="R116" s="3" t="str">
        <f t="shared" si="1"/>
        <v>500</v>
      </c>
      <c r="S116" s="4">
        <f>IF(LEFT(H116,7)="Average",AVERAGEIFS('STB-1245-ALL-CARRIERS-2025'!T:T,'STB-1245-ALL-CARRIERS-2025'!H:H,'Annual Totals'!H116,'STB-1245-ALL-CARRIERS-2025'!I:I,'Annual Totals'!I116,'STB-1245-ALL-CARRIERS-2025'!O:O,'Annual Totals'!O116),SUMIFS('STB-1245-ALL-CARRIERS-2025'!T:T,'STB-1245-ALL-CARRIERS-2025'!H:H,'Annual Totals'!H116,'STB-1245-ALL-CARRIERS-2025'!I:I,'Annual Totals'!I116,'STB-1245-ALL-CARRIERS-2025'!O:O,'Annual Totals'!O116))</f>
        <v>43899243</v>
      </c>
    </row>
    <row r="117" spans="1:19" x14ac:dyDescent="0.2">
      <c r="A117">
        <v>56</v>
      </c>
      <c r="B117" t="s">
        <v>151</v>
      </c>
      <c r="C117" t="s">
        <v>152</v>
      </c>
      <c r="D117" t="s">
        <v>153</v>
      </c>
      <c r="E117" t="s">
        <v>154</v>
      </c>
      <c r="F117" t="s">
        <v>155</v>
      </c>
      <c r="G117" t="s">
        <v>156</v>
      </c>
      <c r="H117" t="s">
        <v>196</v>
      </c>
      <c r="I117" t="s">
        <v>169</v>
      </c>
      <c r="J117" t="s">
        <v>195</v>
      </c>
      <c r="K117" t="s">
        <v>160</v>
      </c>
      <c r="L117">
        <v>1</v>
      </c>
      <c r="M117" t="s">
        <v>189</v>
      </c>
      <c r="N117" t="s">
        <v>162</v>
      </c>
      <c r="O117" t="s">
        <v>199</v>
      </c>
      <c r="P117" t="s">
        <v>200</v>
      </c>
      <c r="Q117">
        <v>2025</v>
      </c>
      <c r="R117" s="3" t="str">
        <f t="shared" si="1"/>
        <v>600</v>
      </c>
      <c r="S117" s="4">
        <f>IF(LEFT(H117,7)="Average",AVERAGEIFS('STB-1245-ALL-CARRIERS-2025'!T:T,'STB-1245-ALL-CARRIERS-2025'!H:H,'Annual Totals'!H117,'STB-1245-ALL-CARRIERS-2025'!I:I,'Annual Totals'!I117,'STB-1245-ALL-CARRIERS-2025'!O:O,'Annual Totals'!O117),SUMIFS('STB-1245-ALL-CARRIERS-2025'!T:T,'STB-1245-ALL-CARRIERS-2025'!H:H,'Annual Totals'!H117,'STB-1245-ALL-CARRIERS-2025'!I:I,'Annual Totals'!I117,'STB-1245-ALL-CARRIERS-2025'!O:O,'Annual Totals'!O117))</f>
        <v>624921835</v>
      </c>
    </row>
    <row r="118" spans="1:19" x14ac:dyDescent="0.2">
      <c r="A118">
        <v>57</v>
      </c>
      <c r="B118" t="s">
        <v>151</v>
      </c>
      <c r="C118" t="s">
        <v>152</v>
      </c>
      <c r="D118" t="s">
        <v>153</v>
      </c>
      <c r="E118" t="s">
        <v>154</v>
      </c>
      <c r="F118" t="s">
        <v>155</v>
      </c>
      <c r="G118" t="s">
        <v>156</v>
      </c>
      <c r="H118" t="s">
        <v>197</v>
      </c>
      <c r="I118" t="s">
        <v>158</v>
      </c>
      <c r="J118" t="s">
        <v>198</v>
      </c>
      <c r="K118" t="s">
        <v>160</v>
      </c>
      <c r="L118">
        <v>1</v>
      </c>
      <c r="M118" t="s">
        <v>189</v>
      </c>
      <c r="N118" t="s">
        <v>162</v>
      </c>
      <c r="O118" t="s">
        <v>199</v>
      </c>
      <c r="P118" t="s">
        <v>200</v>
      </c>
      <c r="Q118">
        <v>2025</v>
      </c>
      <c r="R118" s="3" t="str">
        <f t="shared" si="1"/>
        <v>100</v>
      </c>
      <c r="S118" s="4">
        <f>IF(LEFT(H118,7)="Average",AVERAGEIFS('STB-1245-ALL-CARRIERS-2025'!T:T,'STB-1245-ALL-CARRIERS-2025'!H:H,'Annual Totals'!H118,'STB-1245-ALL-CARRIERS-2025'!I:I,'Annual Totals'!I118,'STB-1245-ALL-CARRIERS-2025'!O:O,'Annual Totals'!O118),SUMIFS('STB-1245-ALL-CARRIERS-2025'!T:T,'STB-1245-ALL-CARRIERS-2025'!H:H,'Annual Totals'!H118,'STB-1245-ALL-CARRIERS-2025'!I:I,'Annual Totals'!I118,'STB-1245-ALL-CARRIERS-2025'!O:O,'Annual Totals'!O118))</f>
        <v>255338611</v>
      </c>
    </row>
    <row r="119" spans="1:19" x14ac:dyDescent="0.2">
      <c r="A119">
        <v>58</v>
      </c>
      <c r="B119" t="s">
        <v>151</v>
      </c>
      <c r="C119" t="s">
        <v>152</v>
      </c>
      <c r="D119" t="s">
        <v>153</v>
      </c>
      <c r="E119" t="s">
        <v>154</v>
      </c>
      <c r="F119" t="s">
        <v>155</v>
      </c>
      <c r="G119" t="s">
        <v>156</v>
      </c>
      <c r="H119" t="s">
        <v>197</v>
      </c>
      <c r="I119" t="s">
        <v>165</v>
      </c>
      <c r="J119" t="s">
        <v>198</v>
      </c>
      <c r="K119" t="s">
        <v>160</v>
      </c>
      <c r="L119">
        <v>1</v>
      </c>
      <c r="M119" t="s">
        <v>189</v>
      </c>
      <c r="N119" t="s">
        <v>162</v>
      </c>
      <c r="O119" t="s">
        <v>199</v>
      </c>
      <c r="P119" t="s">
        <v>200</v>
      </c>
      <c r="Q119">
        <v>2025</v>
      </c>
      <c r="R119" s="3" t="str">
        <f t="shared" si="1"/>
        <v>200</v>
      </c>
      <c r="S119" s="4">
        <f>IF(LEFT(H119,7)="Average",AVERAGEIFS('STB-1245-ALL-CARRIERS-2025'!T:T,'STB-1245-ALL-CARRIERS-2025'!H:H,'Annual Totals'!H119,'STB-1245-ALL-CARRIERS-2025'!I:I,'Annual Totals'!I119,'STB-1245-ALL-CARRIERS-2025'!O:O,'Annual Totals'!O119),SUMIFS('STB-1245-ALL-CARRIERS-2025'!T:T,'STB-1245-ALL-CARRIERS-2025'!H:H,'Annual Totals'!H119,'STB-1245-ALL-CARRIERS-2025'!I:I,'Annual Totals'!I119,'STB-1245-ALL-CARRIERS-2025'!O:O,'Annual Totals'!O119))</f>
        <v>355819491</v>
      </c>
    </row>
    <row r="120" spans="1:19" x14ac:dyDescent="0.2">
      <c r="A120">
        <v>59</v>
      </c>
      <c r="B120" t="s">
        <v>151</v>
      </c>
      <c r="C120" t="s">
        <v>152</v>
      </c>
      <c r="D120" t="s">
        <v>153</v>
      </c>
      <c r="E120" t="s">
        <v>154</v>
      </c>
      <c r="F120" t="s">
        <v>155</v>
      </c>
      <c r="G120" t="s">
        <v>156</v>
      </c>
      <c r="H120" t="s">
        <v>197</v>
      </c>
      <c r="I120" t="s">
        <v>166</v>
      </c>
      <c r="J120" t="s">
        <v>198</v>
      </c>
      <c r="K120" t="s">
        <v>160</v>
      </c>
      <c r="L120">
        <v>1</v>
      </c>
      <c r="M120" t="s">
        <v>189</v>
      </c>
      <c r="N120" t="s">
        <v>162</v>
      </c>
      <c r="O120" t="s">
        <v>199</v>
      </c>
      <c r="P120" t="s">
        <v>200</v>
      </c>
      <c r="Q120">
        <v>2025</v>
      </c>
      <c r="R120" s="3" t="str">
        <f t="shared" si="1"/>
        <v>300</v>
      </c>
      <c r="S120" s="4">
        <f>IF(LEFT(H120,7)="Average",AVERAGEIFS('STB-1245-ALL-CARRIERS-2025'!T:T,'STB-1245-ALL-CARRIERS-2025'!H:H,'Annual Totals'!H120,'STB-1245-ALL-CARRIERS-2025'!I:I,'Annual Totals'!I120,'STB-1245-ALL-CARRIERS-2025'!O:O,'Annual Totals'!O120),SUMIFS('STB-1245-ALL-CARRIERS-2025'!T:T,'STB-1245-ALL-CARRIERS-2025'!H:H,'Annual Totals'!H120,'STB-1245-ALL-CARRIERS-2025'!I:I,'Annual Totals'!I120,'STB-1245-ALL-CARRIERS-2025'!O:O,'Annual Totals'!O120))</f>
        <v>935175696</v>
      </c>
    </row>
    <row r="121" spans="1:19" x14ac:dyDescent="0.2">
      <c r="A121">
        <v>60</v>
      </c>
      <c r="B121" t="s">
        <v>151</v>
      </c>
      <c r="C121" t="s">
        <v>152</v>
      </c>
      <c r="D121" t="s">
        <v>153</v>
      </c>
      <c r="E121" t="s">
        <v>154</v>
      </c>
      <c r="F121" t="s">
        <v>155</v>
      </c>
      <c r="G121" t="s">
        <v>156</v>
      </c>
      <c r="H121" t="s">
        <v>197</v>
      </c>
      <c r="I121" t="s">
        <v>167</v>
      </c>
      <c r="J121" t="s">
        <v>198</v>
      </c>
      <c r="K121" t="s">
        <v>160</v>
      </c>
      <c r="L121">
        <v>1</v>
      </c>
      <c r="M121" t="s">
        <v>189</v>
      </c>
      <c r="N121" t="s">
        <v>162</v>
      </c>
      <c r="O121" t="s">
        <v>199</v>
      </c>
      <c r="P121" t="s">
        <v>200</v>
      </c>
      <c r="Q121">
        <v>2025</v>
      </c>
      <c r="R121" s="3" t="str">
        <f t="shared" si="1"/>
        <v>400</v>
      </c>
      <c r="S121" s="4">
        <f>IF(LEFT(H121,7)="Average",AVERAGEIFS('STB-1245-ALL-CARRIERS-2025'!T:T,'STB-1245-ALL-CARRIERS-2025'!H:H,'Annual Totals'!H121,'STB-1245-ALL-CARRIERS-2025'!I:I,'Annual Totals'!I121,'STB-1245-ALL-CARRIERS-2025'!O:O,'Annual Totals'!O121),SUMIFS('STB-1245-ALL-CARRIERS-2025'!T:T,'STB-1245-ALL-CARRIERS-2025'!H:H,'Annual Totals'!H121,'STB-1245-ALL-CARRIERS-2025'!I:I,'Annual Totals'!I121,'STB-1245-ALL-CARRIERS-2025'!O:O,'Annual Totals'!O121))</f>
        <v>590817140</v>
      </c>
    </row>
    <row r="122" spans="1:19" x14ac:dyDescent="0.2">
      <c r="A122">
        <v>61</v>
      </c>
      <c r="B122" t="s">
        <v>151</v>
      </c>
      <c r="C122" t="s">
        <v>152</v>
      </c>
      <c r="D122" t="s">
        <v>153</v>
      </c>
      <c r="E122" t="s">
        <v>154</v>
      </c>
      <c r="F122" t="s">
        <v>155</v>
      </c>
      <c r="G122" t="s">
        <v>156</v>
      </c>
      <c r="H122" t="s">
        <v>197</v>
      </c>
      <c r="I122" t="s">
        <v>168</v>
      </c>
      <c r="J122" t="s">
        <v>198</v>
      </c>
      <c r="K122" t="s">
        <v>160</v>
      </c>
      <c r="L122">
        <v>1</v>
      </c>
      <c r="M122" t="s">
        <v>189</v>
      </c>
      <c r="N122" t="s">
        <v>162</v>
      </c>
      <c r="O122" t="s">
        <v>199</v>
      </c>
      <c r="P122" t="s">
        <v>200</v>
      </c>
      <c r="Q122">
        <v>2025</v>
      </c>
      <c r="R122" s="3" t="str">
        <f t="shared" si="1"/>
        <v>500</v>
      </c>
      <c r="S122" s="4">
        <f>IF(LEFT(H122,7)="Average",AVERAGEIFS('STB-1245-ALL-CARRIERS-2025'!T:T,'STB-1245-ALL-CARRIERS-2025'!H:H,'Annual Totals'!H122,'STB-1245-ALL-CARRIERS-2025'!I:I,'Annual Totals'!I122,'STB-1245-ALL-CARRIERS-2025'!O:O,'Annual Totals'!O122),SUMIFS('STB-1245-ALL-CARRIERS-2025'!T:T,'STB-1245-ALL-CARRIERS-2025'!H:H,'Annual Totals'!H122,'STB-1245-ALL-CARRIERS-2025'!I:I,'Annual Totals'!I122,'STB-1245-ALL-CARRIERS-2025'!O:O,'Annual Totals'!O122))</f>
        <v>230978414</v>
      </c>
    </row>
    <row r="123" spans="1:19" x14ac:dyDescent="0.2">
      <c r="A123">
        <v>62</v>
      </c>
      <c r="B123" t="s">
        <v>151</v>
      </c>
      <c r="C123" t="s">
        <v>152</v>
      </c>
      <c r="D123" t="s">
        <v>153</v>
      </c>
      <c r="E123" t="s">
        <v>154</v>
      </c>
      <c r="F123" t="s">
        <v>155</v>
      </c>
      <c r="G123" t="s">
        <v>156</v>
      </c>
      <c r="H123" t="s">
        <v>197</v>
      </c>
      <c r="I123" t="s">
        <v>169</v>
      </c>
      <c r="J123" t="s">
        <v>198</v>
      </c>
      <c r="K123" t="s">
        <v>160</v>
      </c>
      <c r="L123">
        <v>1</v>
      </c>
      <c r="M123" t="s">
        <v>189</v>
      </c>
      <c r="N123" t="s">
        <v>162</v>
      </c>
      <c r="O123" t="s">
        <v>199</v>
      </c>
      <c r="P123" t="s">
        <v>200</v>
      </c>
      <c r="Q123">
        <v>2025</v>
      </c>
      <c r="R123" s="3" t="str">
        <f t="shared" si="1"/>
        <v>600</v>
      </c>
      <c r="S123" s="4">
        <f>IF(LEFT(H123,7)="Average",AVERAGEIFS('STB-1245-ALL-CARRIERS-2025'!T:T,'STB-1245-ALL-CARRIERS-2025'!H:H,'Annual Totals'!H123,'STB-1245-ALL-CARRIERS-2025'!I:I,'Annual Totals'!I123,'STB-1245-ALL-CARRIERS-2025'!O:O,'Annual Totals'!O123),SUMIFS('STB-1245-ALL-CARRIERS-2025'!T:T,'STB-1245-ALL-CARRIERS-2025'!H:H,'Annual Totals'!H123,'STB-1245-ALL-CARRIERS-2025'!I:I,'Annual Totals'!I123,'STB-1245-ALL-CARRIERS-2025'!O:O,'Annual Totals'!O123))</f>
        <v>2072807641</v>
      </c>
    </row>
    <row r="124" spans="1:19" x14ac:dyDescent="0.2">
      <c r="A124">
        <v>63</v>
      </c>
      <c r="B124" t="s">
        <v>151</v>
      </c>
      <c r="C124" t="s">
        <v>152</v>
      </c>
      <c r="D124" t="s">
        <v>153</v>
      </c>
      <c r="E124" t="s">
        <v>154</v>
      </c>
      <c r="F124" t="s">
        <v>155</v>
      </c>
      <c r="G124" t="s">
        <v>156</v>
      </c>
      <c r="H124" s="2" t="s">
        <v>201</v>
      </c>
      <c r="I124" t="s">
        <v>169</v>
      </c>
      <c r="J124" t="s">
        <v>202</v>
      </c>
      <c r="K124" t="s">
        <v>160</v>
      </c>
      <c r="L124">
        <v>1</v>
      </c>
      <c r="M124" t="s">
        <v>203</v>
      </c>
      <c r="N124" t="s">
        <v>162</v>
      </c>
      <c r="O124" t="s">
        <v>199</v>
      </c>
      <c r="P124" t="s">
        <v>200</v>
      </c>
      <c r="Q124">
        <v>2025</v>
      </c>
      <c r="R124" s="3" t="str">
        <f t="shared" si="1"/>
        <v>600</v>
      </c>
      <c r="S124" s="4">
        <f>IF(LEFT(H124,7)="Average",AVERAGEIFS('STB-1245-ALL-CARRIERS-2025'!T:T,'STB-1245-ALL-CARRIERS-2025'!H:H,'Annual Totals'!H124,'STB-1245-ALL-CARRIERS-2025'!I:I,'Annual Totals'!I124,'STB-1245-ALL-CARRIERS-2025'!O:O,'Annual Totals'!O124),SUMIFS('STB-1245-ALL-CARRIERS-2025'!T:T,'STB-1245-ALL-CARRIERS-2025'!H:H,'Annual Totals'!H124,'STB-1245-ALL-CARRIERS-2025'!I:I,'Annual Totals'!I124,'STB-1245-ALL-CARRIERS-2025'!O:O,'Annual Totals'!O124))</f>
        <v>406090122</v>
      </c>
    </row>
    <row r="125" spans="1:19" x14ac:dyDescent="0.2">
      <c r="A125">
        <v>64</v>
      </c>
      <c r="B125" t="s">
        <v>151</v>
      </c>
      <c r="C125" t="s">
        <v>152</v>
      </c>
      <c r="D125" t="s">
        <v>153</v>
      </c>
      <c r="E125" t="s">
        <v>154</v>
      </c>
      <c r="F125" t="s">
        <v>155</v>
      </c>
      <c r="G125" t="s">
        <v>156</v>
      </c>
      <c r="H125" s="2" t="s">
        <v>204</v>
      </c>
      <c r="I125" t="s">
        <v>169</v>
      </c>
      <c r="J125" t="s">
        <v>205</v>
      </c>
      <c r="K125" t="s">
        <v>160</v>
      </c>
      <c r="L125">
        <v>1</v>
      </c>
      <c r="M125" t="s">
        <v>203</v>
      </c>
      <c r="N125" t="s">
        <v>162</v>
      </c>
      <c r="O125" t="s">
        <v>199</v>
      </c>
      <c r="P125" t="s">
        <v>200</v>
      </c>
      <c r="Q125">
        <v>2025</v>
      </c>
      <c r="R125" s="3" t="str">
        <f t="shared" si="1"/>
        <v>600</v>
      </c>
      <c r="S125" s="4">
        <f>IF(LEFT(H125,7)="Average",AVERAGEIFS('STB-1245-ALL-CARRIERS-2025'!T:T,'STB-1245-ALL-CARRIERS-2025'!H:H,'Annual Totals'!H125,'STB-1245-ALL-CARRIERS-2025'!I:I,'Annual Totals'!I125,'STB-1245-ALL-CARRIERS-2025'!O:O,'Annual Totals'!O125),SUMIFS('STB-1245-ALL-CARRIERS-2025'!T:T,'STB-1245-ALL-CARRIERS-2025'!H:H,'Annual Totals'!H125,'STB-1245-ALL-CARRIERS-2025'!I:I,'Annual Totals'!I125,'STB-1245-ALL-CARRIERS-2025'!O:O,'Annual Totals'!O125))</f>
        <v>7513967</v>
      </c>
    </row>
    <row r="126" spans="1:19" x14ac:dyDescent="0.2">
      <c r="A126">
        <v>65</v>
      </c>
      <c r="B126" t="s">
        <v>151</v>
      </c>
      <c r="C126" t="s">
        <v>152</v>
      </c>
      <c r="D126" t="s">
        <v>153</v>
      </c>
      <c r="E126" t="s">
        <v>154</v>
      </c>
      <c r="F126" t="s">
        <v>155</v>
      </c>
      <c r="G126" t="s">
        <v>156</v>
      </c>
      <c r="H126" s="2" t="s">
        <v>206</v>
      </c>
      <c r="I126" t="s">
        <v>169</v>
      </c>
      <c r="J126" t="s">
        <v>207</v>
      </c>
      <c r="K126" t="s">
        <v>160</v>
      </c>
      <c r="L126">
        <v>1</v>
      </c>
      <c r="M126" t="s">
        <v>208</v>
      </c>
      <c r="N126" t="s">
        <v>209</v>
      </c>
      <c r="O126" t="s">
        <v>199</v>
      </c>
      <c r="P126" t="s">
        <v>200</v>
      </c>
      <c r="Q126">
        <v>2025</v>
      </c>
      <c r="R126" s="3" t="str">
        <f t="shared" si="1"/>
        <v>600</v>
      </c>
      <c r="S126" s="4">
        <f>IF(LEFT(H126,7)="Average",AVERAGEIFS('STB-1245-ALL-CARRIERS-2025'!T:T,'STB-1245-ALL-CARRIERS-2025'!H:H,'Annual Totals'!H126,'STB-1245-ALL-CARRIERS-2025'!I:I,'Annual Totals'!I126,'STB-1245-ALL-CARRIERS-2025'!O:O,'Annual Totals'!O126),SUMIFS('STB-1245-ALL-CARRIERS-2025'!T:T,'STB-1245-ALL-CARRIERS-2025'!H:H,'Annual Totals'!H126,'STB-1245-ALL-CARRIERS-2025'!I:I,'Annual Totals'!I126,'STB-1245-ALL-CARRIERS-2025'!O:O,'Annual Totals'!O126))</f>
        <v>2671496</v>
      </c>
    </row>
    <row r="127" spans="1:19" x14ac:dyDescent="0.2">
      <c r="A127">
        <v>1</v>
      </c>
      <c r="B127" t="s">
        <v>151</v>
      </c>
      <c r="C127" t="s">
        <v>152</v>
      </c>
      <c r="D127" t="s">
        <v>153</v>
      </c>
      <c r="E127" t="s">
        <v>154</v>
      </c>
      <c r="F127" t="s">
        <v>155</v>
      </c>
      <c r="G127" t="s">
        <v>156</v>
      </c>
      <c r="H127" t="s">
        <v>157</v>
      </c>
      <c r="I127" t="s">
        <v>158</v>
      </c>
      <c r="J127" t="s">
        <v>159</v>
      </c>
      <c r="K127" t="s">
        <v>160</v>
      </c>
      <c r="L127">
        <v>1</v>
      </c>
      <c r="M127" t="s">
        <v>161</v>
      </c>
      <c r="N127" t="s">
        <v>162</v>
      </c>
      <c r="O127" t="s">
        <v>210</v>
      </c>
      <c r="P127" t="s">
        <v>210</v>
      </c>
      <c r="Q127">
        <v>2025</v>
      </c>
      <c r="R127" s="3" t="str">
        <f t="shared" si="1"/>
        <v>100</v>
      </c>
      <c r="S127" s="4">
        <f>IF(LEFT(H127,7)="Average",AVERAGEIFS('STB-1245-ALL-CARRIERS-2025'!T:T,'STB-1245-ALL-CARRIERS-2025'!H:H,'Annual Totals'!H127,'STB-1245-ALL-CARRIERS-2025'!I:I,'Annual Totals'!I127,'STB-1245-ALL-CARRIERS-2025'!O:O,'Annual Totals'!O127),SUMIFS('STB-1245-ALL-CARRIERS-2025'!T:T,'STB-1245-ALL-CARRIERS-2025'!H:H,'Annual Totals'!H127,'STB-1245-ALL-CARRIERS-2025'!I:I,'Annual Totals'!I127,'STB-1245-ALL-CARRIERS-2025'!O:O,'Annual Totals'!O127))</f>
        <v>672.25</v>
      </c>
    </row>
    <row r="128" spans="1:19" x14ac:dyDescent="0.2">
      <c r="A128">
        <v>2</v>
      </c>
      <c r="B128" t="s">
        <v>151</v>
      </c>
      <c r="C128" t="s">
        <v>152</v>
      </c>
      <c r="D128" t="s">
        <v>153</v>
      </c>
      <c r="E128" t="s">
        <v>154</v>
      </c>
      <c r="F128" t="s">
        <v>155</v>
      </c>
      <c r="G128" t="s">
        <v>156</v>
      </c>
      <c r="H128" t="s">
        <v>157</v>
      </c>
      <c r="I128" t="s">
        <v>165</v>
      </c>
      <c r="J128" t="s">
        <v>159</v>
      </c>
      <c r="K128" t="s">
        <v>160</v>
      </c>
      <c r="L128">
        <v>1</v>
      </c>
      <c r="M128" t="s">
        <v>161</v>
      </c>
      <c r="N128" t="s">
        <v>162</v>
      </c>
      <c r="O128" t="s">
        <v>210</v>
      </c>
      <c r="P128" t="s">
        <v>210</v>
      </c>
      <c r="Q128">
        <v>2025</v>
      </c>
      <c r="R128" s="3" t="str">
        <f t="shared" si="1"/>
        <v>200</v>
      </c>
      <c r="S128" s="4">
        <f>IF(LEFT(H128,7)="Average",AVERAGEIFS('STB-1245-ALL-CARRIERS-2025'!T:T,'STB-1245-ALL-CARRIERS-2025'!H:H,'Annual Totals'!H128,'STB-1245-ALL-CARRIERS-2025'!I:I,'Annual Totals'!I128,'STB-1245-ALL-CARRIERS-2025'!O:O,'Annual Totals'!O128),SUMIFS('STB-1245-ALL-CARRIERS-2025'!T:T,'STB-1245-ALL-CARRIERS-2025'!H:H,'Annual Totals'!H128,'STB-1245-ALL-CARRIERS-2025'!I:I,'Annual Totals'!I128,'STB-1245-ALL-CARRIERS-2025'!O:O,'Annual Totals'!O128))</f>
        <v>565.5</v>
      </c>
    </row>
    <row r="129" spans="1:19" x14ac:dyDescent="0.2">
      <c r="A129">
        <v>3</v>
      </c>
      <c r="B129" t="s">
        <v>151</v>
      </c>
      <c r="C129" t="s">
        <v>152</v>
      </c>
      <c r="D129" t="s">
        <v>153</v>
      </c>
      <c r="E129" t="s">
        <v>154</v>
      </c>
      <c r="F129" t="s">
        <v>155</v>
      </c>
      <c r="G129" t="s">
        <v>156</v>
      </c>
      <c r="H129" t="s">
        <v>157</v>
      </c>
      <c r="I129" t="s">
        <v>166</v>
      </c>
      <c r="J129" t="s">
        <v>159</v>
      </c>
      <c r="K129" t="s">
        <v>160</v>
      </c>
      <c r="L129">
        <v>1</v>
      </c>
      <c r="M129" t="s">
        <v>161</v>
      </c>
      <c r="N129" t="s">
        <v>162</v>
      </c>
      <c r="O129" t="s">
        <v>210</v>
      </c>
      <c r="P129" t="s">
        <v>210</v>
      </c>
      <c r="Q129">
        <v>2025</v>
      </c>
      <c r="R129" s="3" t="str">
        <f t="shared" si="1"/>
        <v>300</v>
      </c>
      <c r="S129" s="4">
        <f>IF(LEFT(H129,7)="Average",AVERAGEIFS('STB-1245-ALL-CARRIERS-2025'!T:T,'STB-1245-ALL-CARRIERS-2025'!H:H,'Annual Totals'!H129,'STB-1245-ALL-CARRIERS-2025'!I:I,'Annual Totals'!I129,'STB-1245-ALL-CARRIERS-2025'!O:O,'Annual Totals'!O129),SUMIFS('STB-1245-ALL-CARRIERS-2025'!T:T,'STB-1245-ALL-CARRIERS-2025'!H:H,'Annual Totals'!H129,'STB-1245-ALL-CARRIERS-2025'!I:I,'Annual Totals'!I129,'STB-1245-ALL-CARRIERS-2025'!O:O,'Annual Totals'!O129))</f>
        <v>1273</v>
      </c>
    </row>
    <row r="130" spans="1:19" x14ac:dyDescent="0.2">
      <c r="A130">
        <v>4</v>
      </c>
      <c r="B130" t="s">
        <v>151</v>
      </c>
      <c r="C130" t="s">
        <v>152</v>
      </c>
      <c r="D130" t="s">
        <v>153</v>
      </c>
      <c r="E130" t="s">
        <v>154</v>
      </c>
      <c r="F130" t="s">
        <v>155</v>
      </c>
      <c r="G130" t="s">
        <v>156</v>
      </c>
      <c r="H130" t="s">
        <v>157</v>
      </c>
      <c r="I130" t="s">
        <v>167</v>
      </c>
      <c r="J130" t="s">
        <v>159</v>
      </c>
      <c r="K130" t="s">
        <v>160</v>
      </c>
      <c r="L130">
        <v>1</v>
      </c>
      <c r="M130" t="s">
        <v>161</v>
      </c>
      <c r="N130" t="s">
        <v>162</v>
      </c>
      <c r="O130" t="s">
        <v>210</v>
      </c>
      <c r="P130" t="s">
        <v>210</v>
      </c>
      <c r="Q130">
        <v>2025</v>
      </c>
      <c r="R130" s="3" t="str">
        <f t="shared" si="1"/>
        <v>400</v>
      </c>
      <c r="S130" s="4">
        <f>IF(LEFT(H130,7)="Average",AVERAGEIFS('STB-1245-ALL-CARRIERS-2025'!T:T,'STB-1245-ALL-CARRIERS-2025'!H:H,'Annual Totals'!H130,'STB-1245-ALL-CARRIERS-2025'!I:I,'Annual Totals'!I130,'STB-1245-ALL-CARRIERS-2025'!O:O,'Annual Totals'!O130),SUMIFS('STB-1245-ALL-CARRIERS-2025'!T:T,'STB-1245-ALL-CARRIERS-2025'!H:H,'Annual Totals'!H130,'STB-1245-ALL-CARRIERS-2025'!I:I,'Annual Totals'!I130,'STB-1245-ALL-CARRIERS-2025'!O:O,'Annual Totals'!O130))</f>
        <v>595.25</v>
      </c>
    </row>
    <row r="131" spans="1:19" x14ac:dyDescent="0.2">
      <c r="A131">
        <v>5</v>
      </c>
      <c r="B131" t="s">
        <v>151</v>
      </c>
      <c r="C131" t="s">
        <v>152</v>
      </c>
      <c r="D131" t="s">
        <v>153</v>
      </c>
      <c r="E131" t="s">
        <v>154</v>
      </c>
      <c r="F131" t="s">
        <v>155</v>
      </c>
      <c r="G131" t="s">
        <v>156</v>
      </c>
      <c r="H131" t="s">
        <v>157</v>
      </c>
      <c r="I131" t="s">
        <v>168</v>
      </c>
      <c r="J131" t="s">
        <v>159</v>
      </c>
      <c r="K131" t="s">
        <v>160</v>
      </c>
      <c r="L131">
        <v>1</v>
      </c>
      <c r="M131" t="s">
        <v>161</v>
      </c>
      <c r="N131" t="s">
        <v>162</v>
      </c>
      <c r="O131" t="s">
        <v>210</v>
      </c>
      <c r="P131" t="s">
        <v>210</v>
      </c>
      <c r="Q131">
        <v>2025</v>
      </c>
      <c r="R131" s="3" t="str">
        <f t="shared" ref="R131:R194" si="2">MID(I131,2,3)</f>
        <v>500</v>
      </c>
      <c r="S131" s="4">
        <f>IF(LEFT(H131,7)="Average",AVERAGEIFS('STB-1245-ALL-CARRIERS-2025'!T:T,'STB-1245-ALL-CARRIERS-2025'!H:H,'Annual Totals'!H131,'STB-1245-ALL-CARRIERS-2025'!I:I,'Annual Totals'!I131,'STB-1245-ALL-CARRIERS-2025'!O:O,'Annual Totals'!O131),SUMIFS('STB-1245-ALL-CARRIERS-2025'!T:T,'STB-1245-ALL-CARRIERS-2025'!H:H,'Annual Totals'!H131,'STB-1245-ALL-CARRIERS-2025'!I:I,'Annual Totals'!I131,'STB-1245-ALL-CARRIERS-2025'!O:O,'Annual Totals'!O131))</f>
        <v>177.25</v>
      </c>
    </row>
    <row r="132" spans="1:19" x14ac:dyDescent="0.2">
      <c r="A132">
        <v>6</v>
      </c>
      <c r="B132" t="s">
        <v>151</v>
      </c>
      <c r="C132" t="s">
        <v>152</v>
      </c>
      <c r="D132" t="s">
        <v>153</v>
      </c>
      <c r="E132" t="s">
        <v>154</v>
      </c>
      <c r="F132" t="s">
        <v>155</v>
      </c>
      <c r="G132" t="s">
        <v>156</v>
      </c>
      <c r="H132" t="s">
        <v>157</v>
      </c>
      <c r="I132" t="s">
        <v>169</v>
      </c>
      <c r="J132" t="s">
        <v>159</v>
      </c>
      <c r="K132" t="s">
        <v>160</v>
      </c>
      <c r="L132">
        <v>1</v>
      </c>
      <c r="M132" t="s">
        <v>161</v>
      </c>
      <c r="N132" t="s">
        <v>162</v>
      </c>
      <c r="O132" t="s">
        <v>210</v>
      </c>
      <c r="P132" t="s">
        <v>210</v>
      </c>
      <c r="Q132">
        <v>2025</v>
      </c>
      <c r="R132" s="3" t="str">
        <f t="shared" si="2"/>
        <v>600</v>
      </c>
      <c r="S132" s="4">
        <f>IF(LEFT(H132,7)="Average",AVERAGEIFS('STB-1245-ALL-CARRIERS-2025'!T:T,'STB-1245-ALL-CARRIERS-2025'!H:H,'Annual Totals'!H132,'STB-1245-ALL-CARRIERS-2025'!I:I,'Annual Totals'!I132,'STB-1245-ALL-CARRIERS-2025'!O:O,'Annual Totals'!O132),SUMIFS('STB-1245-ALL-CARRIERS-2025'!T:T,'STB-1245-ALL-CARRIERS-2025'!H:H,'Annual Totals'!H132,'STB-1245-ALL-CARRIERS-2025'!I:I,'Annual Totals'!I132,'STB-1245-ALL-CARRIERS-2025'!O:O,'Annual Totals'!O132))</f>
        <v>2383.75</v>
      </c>
    </row>
    <row r="133" spans="1:19" x14ac:dyDescent="0.2">
      <c r="A133">
        <v>7</v>
      </c>
      <c r="B133" t="s">
        <v>151</v>
      </c>
      <c r="C133" t="s">
        <v>152</v>
      </c>
      <c r="D133" t="s">
        <v>153</v>
      </c>
      <c r="E133" t="s">
        <v>154</v>
      </c>
      <c r="F133" t="s">
        <v>155</v>
      </c>
      <c r="G133" t="s">
        <v>156</v>
      </c>
      <c r="H133" t="s">
        <v>170</v>
      </c>
      <c r="I133" t="s">
        <v>158</v>
      </c>
      <c r="J133" t="s">
        <v>171</v>
      </c>
      <c r="K133" t="s">
        <v>160</v>
      </c>
      <c r="L133">
        <v>1</v>
      </c>
      <c r="M133" t="s">
        <v>161</v>
      </c>
      <c r="N133" t="s">
        <v>162</v>
      </c>
      <c r="O133" t="s">
        <v>210</v>
      </c>
      <c r="P133" t="s">
        <v>210</v>
      </c>
      <c r="Q133">
        <v>2025</v>
      </c>
      <c r="R133" s="3" t="str">
        <f t="shared" si="2"/>
        <v>100</v>
      </c>
      <c r="S133" s="4">
        <f>IF(LEFT(H133,7)="Average",AVERAGEIFS('STB-1245-ALL-CARRIERS-2025'!T:T,'STB-1245-ALL-CARRIERS-2025'!H:H,'Annual Totals'!H133,'STB-1245-ALL-CARRIERS-2025'!I:I,'Annual Totals'!I133,'STB-1245-ALL-CARRIERS-2025'!O:O,'Annual Totals'!O133),SUMIFS('STB-1245-ALL-CARRIERS-2025'!T:T,'STB-1245-ALL-CARRIERS-2025'!H:H,'Annual Totals'!H133,'STB-1245-ALL-CARRIERS-2025'!I:I,'Annual Totals'!I133,'STB-1245-ALL-CARRIERS-2025'!O:O,'Annual Totals'!O133))</f>
        <v>677.75</v>
      </c>
    </row>
    <row r="134" spans="1:19" x14ac:dyDescent="0.2">
      <c r="A134">
        <v>8</v>
      </c>
      <c r="B134" t="s">
        <v>151</v>
      </c>
      <c r="C134" t="s">
        <v>152</v>
      </c>
      <c r="D134" t="s">
        <v>153</v>
      </c>
      <c r="E134" t="s">
        <v>154</v>
      </c>
      <c r="F134" t="s">
        <v>155</v>
      </c>
      <c r="G134" t="s">
        <v>156</v>
      </c>
      <c r="H134" t="s">
        <v>170</v>
      </c>
      <c r="I134" t="s">
        <v>165</v>
      </c>
      <c r="J134" t="s">
        <v>171</v>
      </c>
      <c r="K134" t="s">
        <v>160</v>
      </c>
      <c r="L134">
        <v>1</v>
      </c>
      <c r="M134" t="s">
        <v>161</v>
      </c>
      <c r="N134" t="s">
        <v>162</v>
      </c>
      <c r="O134" t="s">
        <v>210</v>
      </c>
      <c r="P134" t="s">
        <v>210</v>
      </c>
      <c r="Q134">
        <v>2025</v>
      </c>
      <c r="R134" s="3" t="str">
        <f t="shared" si="2"/>
        <v>200</v>
      </c>
      <c r="S134" s="4">
        <f>IF(LEFT(H134,7)="Average",AVERAGEIFS('STB-1245-ALL-CARRIERS-2025'!T:T,'STB-1245-ALL-CARRIERS-2025'!H:H,'Annual Totals'!H134,'STB-1245-ALL-CARRIERS-2025'!I:I,'Annual Totals'!I134,'STB-1245-ALL-CARRIERS-2025'!O:O,'Annual Totals'!O134),SUMIFS('STB-1245-ALL-CARRIERS-2025'!T:T,'STB-1245-ALL-CARRIERS-2025'!H:H,'Annual Totals'!H134,'STB-1245-ALL-CARRIERS-2025'!I:I,'Annual Totals'!I134,'STB-1245-ALL-CARRIERS-2025'!O:O,'Annual Totals'!O134))</f>
        <v>573.75</v>
      </c>
    </row>
    <row r="135" spans="1:19" x14ac:dyDescent="0.2">
      <c r="A135">
        <v>9</v>
      </c>
      <c r="B135" t="s">
        <v>151</v>
      </c>
      <c r="C135" t="s">
        <v>152</v>
      </c>
      <c r="D135" t="s">
        <v>153</v>
      </c>
      <c r="E135" t="s">
        <v>154</v>
      </c>
      <c r="F135" t="s">
        <v>155</v>
      </c>
      <c r="G135" t="s">
        <v>156</v>
      </c>
      <c r="H135" t="s">
        <v>170</v>
      </c>
      <c r="I135" t="s">
        <v>166</v>
      </c>
      <c r="J135" t="s">
        <v>171</v>
      </c>
      <c r="K135" t="s">
        <v>160</v>
      </c>
      <c r="L135">
        <v>1</v>
      </c>
      <c r="M135" t="s">
        <v>161</v>
      </c>
      <c r="N135" t="s">
        <v>162</v>
      </c>
      <c r="O135" t="s">
        <v>210</v>
      </c>
      <c r="P135" t="s">
        <v>210</v>
      </c>
      <c r="Q135">
        <v>2025</v>
      </c>
      <c r="R135" s="3" t="str">
        <f t="shared" si="2"/>
        <v>300</v>
      </c>
      <c r="S135" s="4">
        <f>IF(LEFT(H135,7)="Average",AVERAGEIFS('STB-1245-ALL-CARRIERS-2025'!T:T,'STB-1245-ALL-CARRIERS-2025'!H:H,'Annual Totals'!H135,'STB-1245-ALL-CARRIERS-2025'!I:I,'Annual Totals'!I135,'STB-1245-ALL-CARRIERS-2025'!O:O,'Annual Totals'!O135),SUMIFS('STB-1245-ALL-CARRIERS-2025'!T:T,'STB-1245-ALL-CARRIERS-2025'!H:H,'Annual Totals'!H135,'STB-1245-ALL-CARRIERS-2025'!I:I,'Annual Totals'!I135,'STB-1245-ALL-CARRIERS-2025'!O:O,'Annual Totals'!O135))</f>
        <v>1295.75</v>
      </c>
    </row>
    <row r="136" spans="1:19" x14ac:dyDescent="0.2">
      <c r="A136">
        <v>10</v>
      </c>
      <c r="B136" t="s">
        <v>151</v>
      </c>
      <c r="C136" t="s">
        <v>152</v>
      </c>
      <c r="D136" t="s">
        <v>153</v>
      </c>
      <c r="E136" t="s">
        <v>154</v>
      </c>
      <c r="F136" t="s">
        <v>155</v>
      </c>
      <c r="G136" t="s">
        <v>156</v>
      </c>
      <c r="H136" t="s">
        <v>170</v>
      </c>
      <c r="I136" t="s">
        <v>167</v>
      </c>
      <c r="J136" t="s">
        <v>171</v>
      </c>
      <c r="K136" t="s">
        <v>160</v>
      </c>
      <c r="L136">
        <v>1</v>
      </c>
      <c r="M136" t="s">
        <v>161</v>
      </c>
      <c r="N136" t="s">
        <v>162</v>
      </c>
      <c r="O136" t="s">
        <v>210</v>
      </c>
      <c r="P136" t="s">
        <v>210</v>
      </c>
      <c r="Q136">
        <v>2025</v>
      </c>
      <c r="R136" s="3" t="str">
        <f t="shared" si="2"/>
        <v>400</v>
      </c>
      <c r="S136" s="4">
        <f>IF(LEFT(H136,7)="Average",AVERAGEIFS('STB-1245-ALL-CARRIERS-2025'!T:T,'STB-1245-ALL-CARRIERS-2025'!H:H,'Annual Totals'!H136,'STB-1245-ALL-CARRIERS-2025'!I:I,'Annual Totals'!I136,'STB-1245-ALL-CARRIERS-2025'!O:O,'Annual Totals'!O136),SUMIFS('STB-1245-ALL-CARRIERS-2025'!T:T,'STB-1245-ALL-CARRIERS-2025'!H:H,'Annual Totals'!H136,'STB-1245-ALL-CARRIERS-2025'!I:I,'Annual Totals'!I136,'STB-1245-ALL-CARRIERS-2025'!O:O,'Annual Totals'!O136))</f>
        <v>602</v>
      </c>
    </row>
    <row r="137" spans="1:19" x14ac:dyDescent="0.2">
      <c r="A137">
        <v>11</v>
      </c>
      <c r="B137" t="s">
        <v>151</v>
      </c>
      <c r="C137" t="s">
        <v>152</v>
      </c>
      <c r="D137" t="s">
        <v>153</v>
      </c>
      <c r="E137" t="s">
        <v>154</v>
      </c>
      <c r="F137" t="s">
        <v>155</v>
      </c>
      <c r="G137" t="s">
        <v>156</v>
      </c>
      <c r="H137" t="s">
        <v>170</v>
      </c>
      <c r="I137" t="s">
        <v>168</v>
      </c>
      <c r="J137" t="s">
        <v>171</v>
      </c>
      <c r="K137" t="s">
        <v>160</v>
      </c>
      <c r="L137">
        <v>1</v>
      </c>
      <c r="M137" t="s">
        <v>161</v>
      </c>
      <c r="N137" t="s">
        <v>162</v>
      </c>
      <c r="O137" t="s">
        <v>210</v>
      </c>
      <c r="P137" t="s">
        <v>210</v>
      </c>
      <c r="Q137">
        <v>2025</v>
      </c>
      <c r="R137" s="3" t="str">
        <f t="shared" si="2"/>
        <v>500</v>
      </c>
      <c r="S137" s="4">
        <f>IF(LEFT(H137,7)="Average",AVERAGEIFS('STB-1245-ALL-CARRIERS-2025'!T:T,'STB-1245-ALL-CARRIERS-2025'!H:H,'Annual Totals'!H137,'STB-1245-ALL-CARRIERS-2025'!I:I,'Annual Totals'!I137,'STB-1245-ALL-CARRIERS-2025'!O:O,'Annual Totals'!O137),SUMIFS('STB-1245-ALL-CARRIERS-2025'!T:T,'STB-1245-ALL-CARRIERS-2025'!H:H,'Annual Totals'!H137,'STB-1245-ALL-CARRIERS-2025'!I:I,'Annual Totals'!I137,'STB-1245-ALL-CARRIERS-2025'!O:O,'Annual Totals'!O137))</f>
        <v>180.5</v>
      </c>
    </row>
    <row r="138" spans="1:19" x14ac:dyDescent="0.2">
      <c r="A138">
        <v>12</v>
      </c>
      <c r="B138" t="s">
        <v>151</v>
      </c>
      <c r="C138" t="s">
        <v>152</v>
      </c>
      <c r="D138" t="s">
        <v>153</v>
      </c>
      <c r="E138" t="s">
        <v>154</v>
      </c>
      <c r="F138" t="s">
        <v>155</v>
      </c>
      <c r="G138" t="s">
        <v>156</v>
      </c>
      <c r="H138" t="s">
        <v>170</v>
      </c>
      <c r="I138" t="s">
        <v>169</v>
      </c>
      <c r="J138" t="s">
        <v>171</v>
      </c>
      <c r="K138" t="s">
        <v>160</v>
      </c>
      <c r="L138">
        <v>1</v>
      </c>
      <c r="M138" t="s">
        <v>161</v>
      </c>
      <c r="N138" t="s">
        <v>162</v>
      </c>
      <c r="O138" t="s">
        <v>210</v>
      </c>
      <c r="P138" t="s">
        <v>210</v>
      </c>
      <c r="Q138">
        <v>2025</v>
      </c>
      <c r="R138" s="3" t="str">
        <f t="shared" si="2"/>
        <v>600</v>
      </c>
      <c r="S138" s="4">
        <f>IF(LEFT(H138,7)="Average",AVERAGEIFS('STB-1245-ALL-CARRIERS-2025'!T:T,'STB-1245-ALL-CARRIERS-2025'!H:H,'Annual Totals'!H138,'STB-1245-ALL-CARRIERS-2025'!I:I,'Annual Totals'!I138,'STB-1245-ALL-CARRIERS-2025'!O:O,'Annual Totals'!O138),SUMIFS('STB-1245-ALL-CARRIERS-2025'!T:T,'STB-1245-ALL-CARRIERS-2025'!H:H,'Annual Totals'!H138,'STB-1245-ALL-CARRIERS-2025'!I:I,'Annual Totals'!I138,'STB-1245-ALL-CARRIERS-2025'!O:O,'Annual Totals'!O138))</f>
        <v>2443</v>
      </c>
    </row>
    <row r="139" spans="1:19" x14ac:dyDescent="0.2">
      <c r="A139">
        <v>13</v>
      </c>
      <c r="B139" t="s">
        <v>151</v>
      </c>
      <c r="C139" t="s">
        <v>152</v>
      </c>
      <c r="D139" t="s">
        <v>153</v>
      </c>
      <c r="E139" t="s">
        <v>154</v>
      </c>
      <c r="F139" t="s">
        <v>155</v>
      </c>
      <c r="G139" t="s">
        <v>156</v>
      </c>
      <c r="H139" t="s">
        <v>172</v>
      </c>
      <c r="I139" t="s">
        <v>158</v>
      </c>
      <c r="J139" t="s">
        <v>173</v>
      </c>
      <c r="K139" t="s">
        <v>160</v>
      </c>
      <c r="L139">
        <v>1</v>
      </c>
      <c r="M139" t="s">
        <v>174</v>
      </c>
      <c r="N139" t="s">
        <v>162</v>
      </c>
      <c r="O139" t="s">
        <v>210</v>
      </c>
      <c r="P139" t="s">
        <v>210</v>
      </c>
      <c r="Q139">
        <v>2025</v>
      </c>
      <c r="R139" s="3" t="str">
        <f t="shared" si="2"/>
        <v>100</v>
      </c>
      <c r="S139" s="4">
        <f>IF(LEFT(H139,7)="Average",AVERAGEIFS('STB-1245-ALL-CARRIERS-2025'!T:T,'STB-1245-ALL-CARRIERS-2025'!H:H,'Annual Totals'!H139,'STB-1245-ALL-CARRIERS-2025'!I:I,'Annual Totals'!I139,'STB-1245-ALL-CARRIERS-2025'!O:O,'Annual Totals'!O139),SUMIFS('STB-1245-ALL-CARRIERS-2025'!T:T,'STB-1245-ALL-CARRIERS-2025'!H:H,'Annual Totals'!H139,'STB-1245-ALL-CARRIERS-2025'!I:I,'Annual Totals'!I139,'STB-1245-ALL-CARRIERS-2025'!O:O,'Annual Totals'!O139))</f>
        <v>1361942</v>
      </c>
    </row>
    <row r="140" spans="1:19" x14ac:dyDescent="0.2">
      <c r="A140">
        <v>14</v>
      </c>
      <c r="B140" t="s">
        <v>151</v>
      </c>
      <c r="C140" t="s">
        <v>152</v>
      </c>
      <c r="D140" t="s">
        <v>153</v>
      </c>
      <c r="E140" t="s">
        <v>154</v>
      </c>
      <c r="F140" t="s">
        <v>155</v>
      </c>
      <c r="G140" t="s">
        <v>156</v>
      </c>
      <c r="H140" t="s">
        <v>172</v>
      </c>
      <c r="I140" t="s">
        <v>165</v>
      </c>
      <c r="J140" t="s">
        <v>173</v>
      </c>
      <c r="K140" t="s">
        <v>160</v>
      </c>
      <c r="L140">
        <v>1</v>
      </c>
      <c r="M140" t="s">
        <v>174</v>
      </c>
      <c r="N140" t="s">
        <v>162</v>
      </c>
      <c r="O140" t="s">
        <v>210</v>
      </c>
      <c r="P140" t="s">
        <v>210</v>
      </c>
      <c r="Q140">
        <v>2025</v>
      </c>
      <c r="R140" s="3" t="str">
        <f t="shared" si="2"/>
        <v>200</v>
      </c>
      <c r="S140" s="4">
        <f>IF(LEFT(H140,7)="Average",AVERAGEIFS('STB-1245-ALL-CARRIERS-2025'!T:T,'STB-1245-ALL-CARRIERS-2025'!H:H,'Annual Totals'!H140,'STB-1245-ALL-CARRIERS-2025'!I:I,'Annual Totals'!I140,'STB-1245-ALL-CARRIERS-2025'!O:O,'Annual Totals'!O140),SUMIFS('STB-1245-ALL-CARRIERS-2025'!T:T,'STB-1245-ALL-CARRIERS-2025'!H:H,'Annual Totals'!H140,'STB-1245-ALL-CARRIERS-2025'!I:I,'Annual Totals'!I140,'STB-1245-ALL-CARRIERS-2025'!O:O,'Annual Totals'!O140))</f>
        <v>1160728</v>
      </c>
    </row>
    <row r="141" spans="1:19" x14ac:dyDescent="0.2">
      <c r="A141">
        <v>15</v>
      </c>
      <c r="B141" t="s">
        <v>151</v>
      </c>
      <c r="C141" t="s">
        <v>152</v>
      </c>
      <c r="D141" t="s">
        <v>153</v>
      </c>
      <c r="E141" t="s">
        <v>154</v>
      </c>
      <c r="F141" t="s">
        <v>155</v>
      </c>
      <c r="G141" t="s">
        <v>156</v>
      </c>
      <c r="H141" t="s">
        <v>172</v>
      </c>
      <c r="I141" t="s">
        <v>166</v>
      </c>
      <c r="J141" t="s">
        <v>173</v>
      </c>
      <c r="K141" t="s">
        <v>160</v>
      </c>
      <c r="L141">
        <v>1</v>
      </c>
      <c r="M141" t="s">
        <v>174</v>
      </c>
      <c r="N141" t="s">
        <v>162</v>
      </c>
      <c r="O141" t="s">
        <v>210</v>
      </c>
      <c r="P141" t="s">
        <v>210</v>
      </c>
      <c r="Q141">
        <v>2025</v>
      </c>
      <c r="R141" s="3" t="str">
        <f t="shared" si="2"/>
        <v>300</v>
      </c>
      <c r="S141" s="4">
        <f>IF(LEFT(H141,7)="Average",AVERAGEIFS('STB-1245-ALL-CARRIERS-2025'!T:T,'STB-1245-ALL-CARRIERS-2025'!H:H,'Annual Totals'!H141,'STB-1245-ALL-CARRIERS-2025'!I:I,'Annual Totals'!I141,'STB-1245-ALL-CARRIERS-2025'!O:O,'Annual Totals'!O141),SUMIFS('STB-1245-ALL-CARRIERS-2025'!T:T,'STB-1245-ALL-CARRIERS-2025'!H:H,'Annual Totals'!H141,'STB-1245-ALL-CARRIERS-2025'!I:I,'Annual Totals'!I141,'STB-1245-ALL-CARRIERS-2025'!O:O,'Annual Totals'!O141))</f>
        <v>2341667</v>
      </c>
    </row>
    <row r="142" spans="1:19" x14ac:dyDescent="0.2">
      <c r="A142">
        <v>16</v>
      </c>
      <c r="B142" t="s">
        <v>151</v>
      </c>
      <c r="C142" t="s">
        <v>152</v>
      </c>
      <c r="D142" t="s">
        <v>153</v>
      </c>
      <c r="E142" t="s">
        <v>154</v>
      </c>
      <c r="F142" t="s">
        <v>155</v>
      </c>
      <c r="G142" t="s">
        <v>156</v>
      </c>
      <c r="H142" t="s">
        <v>172</v>
      </c>
      <c r="I142" t="s">
        <v>167</v>
      </c>
      <c r="J142" t="s">
        <v>173</v>
      </c>
      <c r="K142" t="s">
        <v>160</v>
      </c>
      <c r="L142">
        <v>1</v>
      </c>
      <c r="M142" t="s">
        <v>174</v>
      </c>
      <c r="N142" t="s">
        <v>162</v>
      </c>
      <c r="O142" t="s">
        <v>210</v>
      </c>
      <c r="P142" t="s">
        <v>210</v>
      </c>
      <c r="Q142">
        <v>2025</v>
      </c>
      <c r="R142" s="3" t="str">
        <f t="shared" si="2"/>
        <v>400</v>
      </c>
      <c r="S142" s="4">
        <f>IF(LEFT(H142,7)="Average",AVERAGEIFS('STB-1245-ALL-CARRIERS-2025'!T:T,'STB-1245-ALL-CARRIERS-2025'!H:H,'Annual Totals'!H142,'STB-1245-ALL-CARRIERS-2025'!I:I,'Annual Totals'!I142,'STB-1245-ALL-CARRIERS-2025'!O:O,'Annual Totals'!O142),SUMIFS('STB-1245-ALL-CARRIERS-2025'!T:T,'STB-1245-ALL-CARRIERS-2025'!H:H,'Annual Totals'!H142,'STB-1245-ALL-CARRIERS-2025'!I:I,'Annual Totals'!I142,'STB-1245-ALL-CARRIERS-2025'!O:O,'Annual Totals'!O142))</f>
        <v>1100854</v>
      </c>
    </row>
    <row r="143" spans="1:19" x14ac:dyDescent="0.2">
      <c r="A143">
        <v>17</v>
      </c>
      <c r="B143" t="s">
        <v>151</v>
      </c>
      <c r="C143" t="s">
        <v>152</v>
      </c>
      <c r="D143" t="s">
        <v>153</v>
      </c>
      <c r="E143" t="s">
        <v>154</v>
      </c>
      <c r="F143" t="s">
        <v>155</v>
      </c>
      <c r="G143" t="s">
        <v>156</v>
      </c>
      <c r="H143" t="s">
        <v>172</v>
      </c>
      <c r="I143" t="s">
        <v>168</v>
      </c>
      <c r="J143" t="s">
        <v>173</v>
      </c>
      <c r="K143" t="s">
        <v>160</v>
      </c>
      <c r="L143">
        <v>1</v>
      </c>
      <c r="M143" t="s">
        <v>174</v>
      </c>
      <c r="N143" t="s">
        <v>162</v>
      </c>
      <c r="O143" t="s">
        <v>210</v>
      </c>
      <c r="P143" t="s">
        <v>210</v>
      </c>
      <c r="Q143">
        <v>2025</v>
      </c>
      <c r="R143" s="3" t="str">
        <f t="shared" si="2"/>
        <v>500</v>
      </c>
      <c r="S143" s="4">
        <f>IF(LEFT(H143,7)="Average",AVERAGEIFS('STB-1245-ALL-CARRIERS-2025'!T:T,'STB-1245-ALL-CARRIERS-2025'!H:H,'Annual Totals'!H143,'STB-1245-ALL-CARRIERS-2025'!I:I,'Annual Totals'!I143,'STB-1245-ALL-CARRIERS-2025'!O:O,'Annual Totals'!O143),SUMIFS('STB-1245-ALL-CARRIERS-2025'!T:T,'STB-1245-ALL-CARRIERS-2025'!H:H,'Annual Totals'!H143,'STB-1245-ALL-CARRIERS-2025'!I:I,'Annual Totals'!I143,'STB-1245-ALL-CARRIERS-2025'!O:O,'Annual Totals'!O143))</f>
        <v>325626</v>
      </c>
    </row>
    <row r="144" spans="1:19" x14ac:dyDescent="0.2">
      <c r="A144">
        <v>18</v>
      </c>
      <c r="B144" t="s">
        <v>151</v>
      </c>
      <c r="C144" t="s">
        <v>152</v>
      </c>
      <c r="D144" t="s">
        <v>153</v>
      </c>
      <c r="E144" t="s">
        <v>154</v>
      </c>
      <c r="F144" t="s">
        <v>155</v>
      </c>
      <c r="G144" t="s">
        <v>156</v>
      </c>
      <c r="H144" t="s">
        <v>175</v>
      </c>
      <c r="I144" t="s">
        <v>169</v>
      </c>
      <c r="J144" t="s">
        <v>173</v>
      </c>
      <c r="K144" t="s">
        <v>160</v>
      </c>
      <c r="L144">
        <v>1</v>
      </c>
      <c r="M144" t="s">
        <v>174</v>
      </c>
      <c r="N144" t="s">
        <v>162</v>
      </c>
      <c r="O144" t="s">
        <v>210</v>
      </c>
      <c r="P144" t="s">
        <v>210</v>
      </c>
      <c r="Q144">
        <v>2025</v>
      </c>
      <c r="R144" s="3" t="str">
        <f t="shared" si="2"/>
        <v>600</v>
      </c>
      <c r="S144" s="4">
        <f>IF(LEFT(H144,7)="Average",AVERAGEIFS('STB-1245-ALL-CARRIERS-2025'!T:T,'STB-1245-ALL-CARRIERS-2025'!H:H,'Annual Totals'!H144,'STB-1245-ALL-CARRIERS-2025'!I:I,'Annual Totals'!I144,'STB-1245-ALL-CARRIERS-2025'!O:O,'Annual Totals'!O144),SUMIFS('STB-1245-ALL-CARRIERS-2025'!T:T,'STB-1245-ALL-CARRIERS-2025'!H:H,'Annual Totals'!H144,'STB-1245-ALL-CARRIERS-2025'!I:I,'Annual Totals'!I144,'STB-1245-ALL-CARRIERS-2025'!O:O,'Annual Totals'!O144))</f>
        <v>4194944</v>
      </c>
    </row>
    <row r="145" spans="1:19" x14ac:dyDescent="0.2">
      <c r="A145">
        <v>19</v>
      </c>
      <c r="B145" t="s">
        <v>151</v>
      </c>
      <c r="C145" t="s">
        <v>152</v>
      </c>
      <c r="D145" t="s">
        <v>153</v>
      </c>
      <c r="E145" t="s">
        <v>154</v>
      </c>
      <c r="F145" t="s">
        <v>155</v>
      </c>
      <c r="G145" t="s">
        <v>156</v>
      </c>
      <c r="H145" t="s">
        <v>176</v>
      </c>
      <c r="I145" t="s">
        <v>169</v>
      </c>
      <c r="J145" t="s">
        <v>177</v>
      </c>
      <c r="K145" t="s">
        <v>160</v>
      </c>
      <c r="L145">
        <v>1</v>
      </c>
      <c r="M145" t="s">
        <v>174</v>
      </c>
      <c r="N145" t="s">
        <v>162</v>
      </c>
      <c r="O145" t="s">
        <v>210</v>
      </c>
      <c r="P145" t="s">
        <v>210</v>
      </c>
      <c r="Q145">
        <v>2025</v>
      </c>
      <c r="R145" s="3" t="str">
        <f t="shared" si="2"/>
        <v>600</v>
      </c>
      <c r="S145" s="4">
        <f>IF(LEFT(H145,7)="Average",AVERAGEIFS('STB-1245-ALL-CARRIERS-2025'!T:T,'STB-1245-ALL-CARRIERS-2025'!H:H,'Annual Totals'!H145,'STB-1245-ALL-CARRIERS-2025'!I:I,'Annual Totals'!I145,'STB-1245-ALL-CARRIERS-2025'!O:O,'Annual Totals'!O145),SUMIFS('STB-1245-ALL-CARRIERS-2025'!T:T,'STB-1245-ALL-CARRIERS-2025'!H:H,'Annual Totals'!H145,'STB-1245-ALL-CARRIERS-2025'!I:I,'Annual Totals'!I145,'STB-1245-ALL-CARRIERS-2025'!O:O,'Annual Totals'!O145))</f>
        <v>4784838</v>
      </c>
    </row>
    <row r="146" spans="1:19" x14ac:dyDescent="0.2">
      <c r="A146">
        <v>20</v>
      </c>
      <c r="B146" t="s">
        <v>151</v>
      </c>
      <c r="C146" t="s">
        <v>152</v>
      </c>
      <c r="D146" t="s">
        <v>153</v>
      </c>
      <c r="E146" t="s">
        <v>154</v>
      </c>
      <c r="F146" t="s">
        <v>155</v>
      </c>
      <c r="G146" t="s">
        <v>156</v>
      </c>
      <c r="H146" t="s">
        <v>178</v>
      </c>
      <c r="I146" t="s">
        <v>158</v>
      </c>
      <c r="J146" t="s">
        <v>179</v>
      </c>
      <c r="K146" t="s">
        <v>160</v>
      </c>
      <c r="L146">
        <v>1</v>
      </c>
      <c r="M146" t="s">
        <v>174</v>
      </c>
      <c r="N146" t="s">
        <v>162</v>
      </c>
      <c r="O146" t="s">
        <v>210</v>
      </c>
      <c r="P146" t="s">
        <v>210</v>
      </c>
      <c r="Q146">
        <v>2025</v>
      </c>
      <c r="R146" s="3" t="str">
        <f t="shared" si="2"/>
        <v>100</v>
      </c>
      <c r="S146" s="4">
        <f>IF(LEFT(H146,7)="Average",AVERAGEIFS('STB-1245-ALL-CARRIERS-2025'!T:T,'STB-1245-ALL-CARRIERS-2025'!H:H,'Annual Totals'!H146,'STB-1245-ALL-CARRIERS-2025'!I:I,'Annual Totals'!I146,'STB-1245-ALL-CARRIERS-2025'!O:O,'Annual Totals'!O146),SUMIFS('STB-1245-ALL-CARRIERS-2025'!T:T,'STB-1245-ALL-CARRIERS-2025'!H:H,'Annual Totals'!H146,'STB-1245-ALL-CARRIERS-2025'!I:I,'Annual Totals'!I146,'STB-1245-ALL-CARRIERS-2025'!O:O,'Annual Totals'!O146))</f>
        <v>0</v>
      </c>
    </row>
    <row r="147" spans="1:19" x14ac:dyDescent="0.2">
      <c r="A147">
        <v>21</v>
      </c>
      <c r="B147" t="s">
        <v>151</v>
      </c>
      <c r="C147" t="s">
        <v>152</v>
      </c>
      <c r="D147" t="s">
        <v>153</v>
      </c>
      <c r="E147" t="s">
        <v>154</v>
      </c>
      <c r="F147" t="s">
        <v>155</v>
      </c>
      <c r="G147" t="s">
        <v>156</v>
      </c>
      <c r="H147" t="s">
        <v>178</v>
      </c>
      <c r="I147" t="s">
        <v>165</v>
      </c>
      <c r="J147" t="s">
        <v>179</v>
      </c>
      <c r="K147" t="s">
        <v>160</v>
      </c>
      <c r="L147">
        <v>1</v>
      </c>
      <c r="M147" t="s">
        <v>174</v>
      </c>
      <c r="N147" t="s">
        <v>162</v>
      </c>
      <c r="O147" t="s">
        <v>210</v>
      </c>
      <c r="P147" t="s">
        <v>210</v>
      </c>
      <c r="Q147">
        <v>2025</v>
      </c>
      <c r="R147" s="3" t="str">
        <f t="shared" si="2"/>
        <v>200</v>
      </c>
      <c r="S147" s="4">
        <f>IF(LEFT(H147,7)="Average",AVERAGEIFS('STB-1245-ALL-CARRIERS-2025'!T:T,'STB-1245-ALL-CARRIERS-2025'!H:H,'Annual Totals'!H147,'STB-1245-ALL-CARRIERS-2025'!I:I,'Annual Totals'!I147,'STB-1245-ALL-CARRIERS-2025'!O:O,'Annual Totals'!O147),SUMIFS('STB-1245-ALL-CARRIERS-2025'!T:T,'STB-1245-ALL-CARRIERS-2025'!H:H,'Annual Totals'!H147,'STB-1245-ALL-CARRIERS-2025'!I:I,'Annual Totals'!I147,'STB-1245-ALL-CARRIERS-2025'!O:O,'Annual Totals'!O147))</f>
        <v>23514</v>
      </c>
    </row>
    <row r="148" spans="1:19" x14ac:dyDescent="0.2">
      <c r="A148">
        <v>22</v>
      </c>
      <c r="B148" t="s">
        <v>151</v>
      </c>
      <c r="C148" t="s">
        <v>152</v>
      </c>
      <c r="D148" t="s">
        <v>153</v>
      </c>
      <c r="E148" t="s">
        <v>154</v>
      </c>
      <c r="F148" t="s">
        <v>155</v>
      </c>
      <c r="G148" t="s">
        <v>156</v>
      </c>
      <c r="H148" t="s">
        <v>178</v>
      </c>
      <c r="I148" t="s">
        <v>166</v>
      </c>
      <c r="J148" t="s">
        <v>179</v>
      </c>
      <c r="K148" t="s">
        <v>160</v>
      </c>
      <c r="L148">
        <v>1</v>
      </c>
      <c r="M148" t="s">
        <v>174</v>
      </c>
      <c r="N148" t="s">
        <v>162</v>
      </c>
      <c r="O148" t="s">
        <v>210</v>
      </c>
      <c r="P148" t="s">
        <v>210</v>
      </c>
      <c r="Q148">
        <v>2025</v>
      </c>
      <c r="R148" s="3" t="str">
        <f t="shared" si="2"/>
        <v>300</v>
      </c>
      <c r="S148" s="4">
        <f>IF(LEFT(H148,7)="Average",AVERAGEIFS('STB-1245-ALL-CARRIERS-2025'!T:T,'STB-1245-ALL-CARRIERS-2025'!H:H,'Annual Totals'!H148,'STB-1245-ALL-CARRIERS-2025'!I:I,'Annual Totals'!I148,'STB-1245-ALL-CARRIERS-2025'!O:O,'Annual Totals'!O148),SUMIFS('STB-1245-ALL-CARRIERS-2025'!T:T,'STB-1245-ALL-CARRIERS-2025'!H:H,'Annual Totals'!H148,'STB-1245-ALL-CARRIERS-2025'!I:I,'Annual Totals'!I148,'STB-1245-ALL-CARRIERS-2025'!O:O,'Annual Totals'!O148))</f>
        <v>271380</v>
      </c>
    </row>
    <row r="149" spans="1:19" x14ac:dyDescent="0.2">
      <c r="A149">
        <v>23</v>
      </c>
      <c r="B149" t="s">
        <v>151</v>
      </c>
      <c r="C149" t="s">
        <v>152</v>
      </c>
      <c r="D149" t="s">
        <v>153</v>
      </c>
      <c r="E149" t="s">
        <v>154</v>
      </c>
      <c r="F149" t="s">
        <v>155</v>
      </c>
      <c r="G149" t="s">
        <v>156</v>
      </c>
      <c r="H149" t="s">
        <v>178</v>
      </c>
      <c r="I149" t="s">
        <v>167</v>
      </c>
      <c r="J149" t="s">
        <v>179</v>
      </c>
      <c r="K149" t="s">
        <v>160</v>
      </c>
      <c r="L149">
        <v>1</v>
      </c>
      <c r="M149" t="s">
        <v>174</v>
      </c>
      <c r="N149" t="s">
        <v>162</v>
      </c>
      <c r="O149" t="s">
        <v>210</v>
      </c>
      <c r="P149" t="s">
        <v>210</v>
      </c>
      <c r="Q149">
        <v>2025</v>
      </c>
      <c r="R149" s="3" t="str">
        <f t="shared" si="2"/>
        <v>400</v>
      </c>
      <c r="S149" s="4">
        <f>IF(LEFT(H149,7)="Average",AVERAGEIFS('STB-1245-ALL-CARRIERS-2025'!T:T,'STB-1245-ALL-CARRIERS-2025'!H:H,'Annual Totals'!H149,'STB-1245-ALL-CARRIERS-2025'!I:I,'Annual Totals'!I149,'STB-1245-ALL-CARRIERS-2025'!O:O,'Annual Totals'!O149),SUMIFS('STB-1245-ALL-CARRIERS-2025'!T:T,'STB-1245-ALL-CARRIERS-2025'!H:H,'Annual Totals'!H149,'STB-1245-ALL-CARRIERS-2025'!I:I,'Annual Totals'!I149,'STB-1245-ALL-CARRIERS-2025'!O:O,'Annual Totals'!O149))</f>
        <v>106185</v>
      </c>
    </row>
    <row r="150" spans="1:19" x14ac:dyDescent="0.2">
      <c r="A150">
        <v>24</v>
      </c>
      <c r="B150" t="s">
        <v>151</v>
      </c>
      <c r="C150" t="s">
        <v>152</v>
      </c>
      <c r="D150" t="s">
        <v>153</v>
      </c>
      <c r="E150" t="s">
        <v>154</v>
      </c>
      <c r="F150" t="s">
        <v>155</v>
      </c>
      <c r="G150" t="s">
        <v>156</v>
      </c>
      <c r="H150" t="s">
        <v>178</v>
      </c>
      <c r="I150" t="s">
        <v>168</v>
      </c>
      <c r="J150" t="s">
        <v>179</v>
      </c>
      <c r="K150" t="s">
        <v>160</v>
      </c>
      <c r="L150">
        <v>1</v>
      </c>
      <c r="M150" t="s">
        <v>174</v>
      </c>
      <c r="N150" t="s">
        <v>162</v>
      </c>
      <c r="O150" t="s">
        <v>210</v>
      </c>
      <c r="P150" t="s">
        <v>210</v>
      </c>
      <c r="Q150">
        <v>2025</v>
      </c>
      <c r="R150" s="3" t="str">
        <f t="shared" si="2"/>
        <v>500</v>
      </c>
      <c r="S150" s="4">
        <f>IF(LEFT(H150,7)="Average",AVERAGEIFS('STB-1245-ALL-CARRIERS-2025'!T:T,'STB-1245-ALL-CARRIERS-2025'!H:H,'Annual Totals'!H150,'STB-1245-ALL-CARRIERS-2025'!I:I,'Annual Totals'!I150,'STB-1245-ALL-CARRIERS-2025'!O:O,'Annual Totals'!O150),SUMIFS('STB-1245-ALL-CARRIERS-2025'!T:T,'STB-1245-ALL-CARRIERS-2025'!H:H,'Annual Totals'!H150,'STB-1245-ALL-CARRIERS-2025'!I:I,'Annual Totals'!I150,'STB-1245-ALL-CARRIERS-2025'!O:O,'Annual Totals'!O150))</f>
        <v>26095</v>
      </c>
    </row>
    <row r="151" spans="1:19" x14ac:dyDescent="0.2">
      <c r="A151">
        <v>25</v>
      </c>
      <c r="B151" t="s">
        <v>151</v>
      </c>
      <c r="C151" t="s">
        <v>152</v>
      </c>
      <c r="D151" t="s">
        <v>153</v>
      </c>
      <c r="E151" t="s">
        <v>154</v>
      </c>
      <c r="F151" t="s">
        <v>155</v>
      </c>
      <c r="G151" t="s">
        <v>156</v>
      </c>
      <c r="H151" t="s">
        <v>180</v>
      </c>
      <c r="I151" t="s">
        <v>169</v>
      </c>
      <c r="J151" t="s">
        <v>179</v>
      </c>
      <c r="K151" t="s">
        <v>160</v>
      </c>
      <c r="L151">
        <v>1</v>
      </c>
      <c r="M151" t="s">
        <v>174</v>
      </c>
      <c r="N151" t="s">
        <v>162</v>
      </c>
      <c r="O151" t="s">
        <v>210</v>
      </c>
      <c r="P151" t="s">
        <v>210</v>
      </c>
      <c r="Q151">
        <v>2025</v>
      </c>
      <c r="R151" s="3" t="str">
        <f t="shared" si="2"/>
        <v>600</v>
      </c>
      <c r="S151" s="4">
        <f>IF(LEFT(H151,7)="Average",AVERAGEIFS('STB-1245-ALL-CARRIERS-2025'!T:T,'STB-1245-ALL-CARRIERS-2025'!H:H,'Annual Totals'!H151,'STB-1245-ALL-CARRIERS-2025'!I:I,'Annual Totals'!I151,'STB-1245-ALL-CARRIERS-2025'!O:O,'Annual Totals'!O151),SUMIFS('STB-1245-ALL-CARRIERS-2025'!T:T,'STB-1245-ALL-CARRIERS-2025'!H:H,'Annual Totals'!H151,'STB-1245-ALL-CARRIERS-2025'!I:I,'Annual Totals'!I151,'STB-1245-ALL-CARRIERS-2025'!O:O,'Annual Totals'!O151))</f>
        <v>421636</v>
      </c>
    </row>
    <row r="152" spans="1:19" x14ac:dyDescent="0.2">
      <c r="A152">
        <v>27</v>
      </c>
      <c r="B152" t="s">
        <v>151</v>
      </c>
      <c r="C152" t="s">
        <v>152</v>
      </c>
      <c r="D152" t="s">
        <v>153</v>
      </c>
      <c r="E152" t="s">
        <v>154</v>
      </c>
      <c r="F152" t="s">
        <v>155</v>
      </c>
      <c r="G152" t="s">
        <v>156</v>
      </c>
      <c r="H152" t="s">
        <v>181</v>
      </c>
      <c r="I152" t="s">
        <v>158</v>
      </c>
      <c r="J152" t="s">
        <v>182</v>
      </c>
      <c r="K152" t="s">
        <v>160</v>
      </c>
      <c r="L152">
        <v>1</v>
      </c>
      <c r="M152" t="s">
        <v>174</v>
      </c>
      <c r="N152" t="s">
        <v>162</v>
      </c>
      <c r="O152" t="s">
        <v>210</v>
      </c>
      <c r="P152" t="s">
        <v>210</v>
      </c>
      <c r="Q152">
        <v>2025</v>
      </c>
      <c r="R152" s="3" t="str">
        <f t="shared" si="2"/>
        <v>100</v>
      </c>
      <c r="S152" s="4">
        <f>IF(LEFT(H152,7)="Average",AVERAGEIFS('STB-1245-ALL-CARRIERS-2025'!T:T,'STB-1245-ALL-CARRIERS-2025'!H:H,'Annual Totals'!H152,'STB-1245-ALL-CARRIERS-2025'!I:I,'Annual Totals'!I152,'STB-1245-ALL-CARRIERS-2025'!O:O,'Annual Totals'!O152),SUMIFS('STB-1245-ALL-CARRIERS-2025'!T:T,'STB-1245-ALL-CARRIERS-2025'!H:H,'Annual Totals'!H152,'STB-1245-ALL-CARRIERS-2025'!I:I,'Annual Totals'!I152,'STB-1245-ALL-CARRIERS-2025'!O:O,'Annual Totals'!O152))</f>
        <v>132557</v>
      </c>
    </row>
    <row r="153" spans="1:19" x14ac:dyDescent="0.2">
      <c r="A153">
        <v>28</v>
      </c>
      <c r="B153" t="s">
        <v>151</v>
      </c>
      <c r="C153" t="s">
        <v>152</v>
      </c>
      <c r="D153" t="s">
        <v>153</v>
      </c>
      <c r="E153" t="s">
        <v>154</v>
      </c>
      <c r="F153" t="s">
        <v>155</v>
      </c>
      <c r="G153" t="s">
        <v>156</v>
      </c>
      <c r="H153" t="s">
        <v>181</v>
      </c>
      <c r="I153" t="s">
        <v>165</v>
      </c>
      <c r="J153" t="s">
        <v>182</v>
      </c>
      <c r="K153" t="s">
        <v>160</v>
      </c>
      <c r="L153">
        <v>1</v>
      </c>
      <c r="M153" t="s">
        <v>174</v>
      </c>
      <c r="N153" t="s">
        <v>162</v>
      </c>
      <c r="O153" t="s">
        <v>210</v>
      </c>
      <c r="P153" t="s">
        <v>210</v>
      </c>
      <c r="Q153">
        <v>2025</v>
      </c>
      <c r="R153" s="3" t="str">
        <f t="shared" si="2"/>
        <v>200</v>
      </c>
      <c r="S153" s="4">
        <f>IF(LEFT(H153,7)="Average",AVERAGEIFS('STB-1245-ALL-CARRIERS-2025'!T:T,'STB-1245-ALL-CARRIERS-2025'!H:H,'Annual Totals'!H153,'STB-1245-ALL-CARRIERS-2025'!I:I,'Annual Totals'!I153,'STB-1245-ALL-CARRIERS-2025'!O:O,'Annual Totals'!O153),SUMIFS('STB-1245-ALL-CARRIERS-2025'!T:T,'STB-1245-ALL-CARRIERS-2025'!H:H,'Annual Totals'!H153,'STB-1245-ALL-CARRIERS-2025'!I:I,'Annual Totals'!I153,'STB-1245-ALL-CARRIERS-2025'!O:O,'Annual Totals'!O153))</f>
        <v>130936</v>
      </c>
    </row>
    <row r="154" spans="1:19" x14ac:dyDescent="0.2">
      <c r="A154">
        <v>29</v>
      </c>
      <c r="B154" t="s">
        <v>151</v>
      </c>
      <c r="C154" t="s">
        <v>152</v>
      </c>
      <c r="D154" t="s">
        <v>153</v>
      </c>
      <c r="E154" t="s">
        <v>154</v>
      </c>
      <c r="F154" t="s">
        <v>155</v>
      </c>
      <c r="G154" t="s">
        <v>156</v>
      </c>
      <c r="H154" t="s">
        <v>181</v>
      </c>
      <c r="I154" t="s">
        <v>166</v>
      </c>
      <c r="J154" t="s">
        <v>182</v>
      </c>
      <c r="K154" t="s">
        <v>160</v>
      </c>
      <c r="L154">
        <v>1</v>
      </c>
      <c r="M154" t="s">
        <v>174</v>
      </c>
      <c r="N154" t="s">
        <v>162</v>
      </c>
      <c r="O154" t="s">
        <v>210</v>
      </c>
      <c r="P154" t="s">
        <v>210</v>
      </c>
      <c r="Q154">
        <v>2025</v>
      </c>
      <c r="R154" s="3" t="str">
        <f t="shared" si="2"/>
        <v>300</v>
      </c>
      <c r="S154" s="4">
        <f>IF(LEFT(H154,7)="Average",AVERAGEIFS('STB-1245-ALL-CARRIERS-2025'!T:T,'STB-1245-ALL-CARRIERS-2025'!H:H,'Annual Totals'!H154,'STB-1245-ALL-CARRIERS-2025'!I:I,'Annual Totals'!I154,'STB-1245-ALL-CARRIERS-2025'!O:O,'Annual Totals'!O154),SUMIFS('STB-1245-ALL-CARRIERS-2025'!T:T,'STB-1245-ALL-CARRIERS-2025'!H:H,'Annual Totals'!H154,'STB-1245-ALL-CARRIERS-2025'!I:I,'Annual Totals'!I154,'STB-1245-ALL-CARRIERS-2025'!O:O,'Annual Totals'!O154))</f>
        <v>472695</v>
      </c>
    </row>
    <row r="155" spans="1:19" x14ac:dyDescent="0.2">
      <c r="A155">
        <v>30</v>
      </c>
      <c r="B155" t="s">
        <v>151</v>
      </c>
      <c r="C155" t="s">
        <v>152</v>
      </c>
      <c r="D155" t="s">
        <v>153</v>
      </c>
      <c r="E155" t="s">
        <v>154</v>
      </c>
      <c r="F155" t="s">
        <v>155</v>
      </c>
      <c r="G155" t="s">
        <v>156</v>
      </c>
      <c r="H155" t="s">
        <v>181</v>
      </c>
      <c r="I155" t="s">
        <v>167</v>
      </c>
      <c r="J155" t="s">
        <v>182</v>
      </c>
      <c r="K155" t="s">
        <v>160</v>
      </c>
      <c r="L155">
        <v>1</v>
      </c>
      <c r="M155" t="s">
        <v>174</v>
      </c>
      <c r="N155" t="s">
        <v>162</v>
      </c>
      <c r="O155" t="s">
        <v>210</v>
      </c>
      <c r="P155" t="s">
        <v>210</v>
      </c>
      <c r="Q155">
        <v>2025</v>
      </c>
      <c r="R155" s="3" t="str">
        <f t="shared" si="2"/>
        <v>400</v>
      </c>
      <c r="S155" s="4">
        <f>IF(LEFT(H155,7)="Average",AVERAGEIFS('STB-1245-ALL-CARRIERS-2025'!T:T,'STB-1245-ALL-CARRIERS-2025'!H:H,'Annual Totals'!H155,'STB-1245-ALL-CARRIERS-2025'!I:I,'Annual Totals'!I155,'STB-1245-ALL-CARRIERS-2025'!O:O,'Annual Totals'!O155),SUMIFS('STB-1245-ALL-CARRIERS-2025'!T:T,'STB-1245-ALL-CARRIERS-2025'!H:H,'Annual Totals'!H155,'STB-1245-ALL-CARRIERS-2025'!I:I,'Annual Totals'!I155,'STB-1245-ALL-CARRIERS-2025'!O:O,'Annual Totals'!O155))</f>
        <v>367395</v>
      </c>
    </row>
    <row r="156" spans="1:19" x14ac:dyDescent="0.2">
      <c r="A156">
        <v>31</v>
      </c>
      <c r="B156" t="s">
        <v>151</v>
      </c>
      <c r="C156" t="s">
        <v>152</v>
      </c>
      <c r="D156" t="s">
        <v>153</v>
      </c>
      <c r="E156" t="s">
        <v>154</v>
      </c>
      <c r="F156" t="s">
        <v>155</v>
      </c>
      <c r="G156" t="s">
        <v>156</v>
      </c>
      <c r="H156" t="s">
        <v>181</v>
      </c>
      <c r="I156" t="s">
        <v>168</v>
      </c>
      <c r="J156" t="s">
        <v>182</v>
      </c>
      <c r="K156" t="s">
        <v>160</v>
      </c>
      <c r="L156">
        <v>1</v>
      </c>
      <c r="M156" t="s">
        <v>174</v>
      </c>
      <c r="N156" t="s">
        <v>162</v>
      </c>
      <c r="O156" t="s">
        <v>210</v>
      </c>
      <c r="P156" t="s">
        <v>210</v>
      </c>
      <c r="Q156">
        <v>2025</v>
      </c>
      <c r="R156" s="3" t="str">
        <f t="shared" si="2"/>
        <v>500</v>
      </c>
      <c r="S156" s="4">
        <f>IF(LEFT(H156,7)="Average",AVERAGEIFS('STB-1245-ALL-CARRIERS-2025'!T:T,'STB-1245-ALL-CARRIERS-2025'!H:H,'Annual Totals'!H156,'STB-1245-ALL-CARRIERS-2025'!I:I,'Annual Totals'!I156,'STB-1245-ALL-CARRIERS-2025'!O:O,'Annual Totals'!O156),SUMIFS('STB-1245-ALL-CARRIERS-2025'!T:T,'STB-1245-ALL-CARRIERS-2025'!H:H,'Annual Totals'!H156,'STB-1245-ALL-CARRIERS-2025'!I:I,'Annual Totals'!I156,'STB-1245-ALL-CARRIERS-2025'!O:O,'Annual Totals'!O156))</f>
        <v>42256</v>
      </c>
    </row>
    <row r="157" spans="1:19" x14ac:dyDescent="0.2">
      <c r="A157">
        <v>32</v>
      </c>
      <c r="B157" t="s">
        <v>151</v>
      </c>
      <c r="C157" t="s">
        <v>152</v>
      </c>
      <c r="D157" t="s">
        <v>153</v>
      </c>
      <c r="E157" t="s">
        <v>154</v>
      </c>
      <c r="F157" t="s">
        <v>155</v>
      </c>
      <c r="G157" t="s">
        <v>156</v>
      </c>
      <c r="H157" t="s">
        <v>183</v>
      </c>
      <c r="I157" t="s">
        <v>169</v>
      </c>
      <c r="J157" t="s">
        <v>182</v>
      </c>
      <c r="K157" t="s">
        <v>160</v>
      </c>
      <c r="L157">
        <v>1</v>
      </c>
      <c r="M157" t="s">
        <v>174</v>
      </c>
      <c r="N157" t="s">
        <v>162</v>
      </c>
      <c r="O157" t="s">
        <v>210</v>
      </c>
      <c r="P157" t="s">
        <v>210</v>
      </c>
      <c r="Q157">
        <v>2025</v>
      </c>
      <c r="R157" s="3" t="str">
        <f t="shared" si="2"/>
        <v>600</v>
      </c>
      <c r="S157" s="4">
        <f>IF(LEFT(H157,7)="Average",AVERAGEIFS('STB-1245-ALL-CARRIERS-2025'!T:T,'STB-1245-ALL-CARRIERS-2025'!H:H,'Annual Totals'!H157,'STB-1245-ALL-CARRIERS-2025'!I:I,'Annual Totals'!I157,'STB-1245-ALL-CARRIERS-2025'!O:O,'Annual Totals'!O157),SUMIFS('STB-1245-ALL-CARRIERS-2025'!T:T,'STB-1245-ALL-CARRIERS-2025'!H:H,'Annual Totals'!H157,'STB-1245-ALL-CARRIERS-2025'!I:I,'Annual Totals'!I157,'STB-1245-ALL-CARRIERS-2025'!O:O,'Annual Totals'!O157))</f>
        <v>675574</v>
      </c>
    </row>
    <row r="158" spans="1:19" x14ac:dyDescent="0.2">
      <c r="A158">
        <v>33</v>
      </c>
      <c r="B158" t="s">
        <v>151</v>
      </c>
      <c r="C158" t="s">
        <v>152</v>
      </c>
      <c r="D158" t="s">
        <v>153</v>
      </c>
      <c r="E158" t="s">
        <v>154</v>
      </c>
      <c r="F158" t="s">
        <v>155</v>
      </c>
      <c r="G158" t="s">
        <v>156</v>
      </c>
      <c r="H158" t="s">
        <v>184</v>
      </c>
      <c r="I158" t="s">
        <v>158</v>
      </c>
      <c r="J158" t="s">
        <v>185</v>
      </c>
      <c r="K158" t="s">
        <v>160</v>
      </c>
      <c r="L158">
        <v>1</v>
      </c>
      <c r="M158" t="s">
        <v>174</v>
      </c>
      <c r="N158" t="s">
        <v>162</v>
      </c>
      <c r="O158" t="s">
        <v>210</v>
      </c>
      <c r="P158" t="s">
        <v>210</v>
      </c>
      <c r="Q158">
        <v>2025</v>
      </c>
      <c r="R158" s="3" t="str">
        <f t="shared" si="2"/>
        <v>100</v>
      </c>
      <c r="S158" s="4">
        <f>IF(LEFT(H158,7)="Average",AVERAGEIFS('STB-1245-ALL-CARRIERS-2025'!T:T,'STB-1245-ALL-CARRIERS-2025'!H:H,'Annual Totals'!H158,'STB-1245-ALL-CARRIERS-2025'!I:I,'Annual Totals'!I158,'STB-1245-ALL-CARRIERS-2025'!O:O,'Annual Totals'!O158),SUMIFS('STB-1245-ALL-CARRIERS-2025'!T:T,'STB-1245-ALL-CARRIERS-2025'!H:H,'Annual Totals'!H158,'STB-1245-ALL-CARRIERS-2025'!I:I,'Annual Totals'!I158,'STB-1245-ALL-CARRIERS-2025'!O:O,'Annual Totals'!O158))</f>
        <v>1496148</v>
      </c>
    </row>
    <row r="159" spans="1:19" x14ac:dyDescent="0.2">
      <c r="A159">
        <v>34</v>
      </c>
      <c r="B159" t="s">
        <v>151</v>
      </c>
      <c r="C159" t="s">
        <v>152</v>
      </c>
      <c r="D159" t="s">
        <v>153</v>
      </c>
      <c r="E159" t="s">
        <v>154</v>
      </c>
      <c r="F159" t="s">
        <v>155</v>
      </c>
      <c r="G159" t="s">
        <v>156</v>
      </c>
      <c r="H159" t="s">
        <v>184</v>
      </c>
      <c r="I159" t="s">
        <v>165</v>
      </c>
      <c r="J159" t="s">
        <v>185</v>
      </c>
      <c r="K159" t="s">
        <v>160</v>
      </c>
      <c r="L159">
        <v>1</v>
      </c>
      <c r="M159" t="s">
        <v>174</v>
      </c>
      <c r="N159" t="s">
        <v>162</v>
      </c>
      <c r="O159" t="s">
        <v>210</v>
      </c>
      <c r="P159" t="s">
        <v>210</v>
      </c>
      <c r="Q159">
        <v>2025</v>
      </c>
      <c r="R159" s="3" t="str">
        <f t="shared" si="2"/>
        <v>200</v>
      </c>
      <c r="S159" s="4">
        <f>IF(LEFT(H159,7)="Average",AVERAGEIFS('STB-1245-ALL-CARRIERS-2025'!T:T,'STB-1245-ALL-CARRIERS-2025'!H:H,'Annual Totals'!H159,'STB-1245-ALL-CARRIERS-2025'!I:I,'Annual Totals'!I159,'STB-1245-ALL-CARRIERS-2025'!O:O,'Annual Totals'!O159),SUMIFS('STB-1245-ALL-CARRIERS-2025'!T:T,'STB-1245-ALL-CARRIERS-2025'!H:H,'Annual Totals'!H159,'STB-1245-ALL-CARRIERS-2025'!I:I,'Annual Totals'!I159,'STB-1245-ALL-CARRIERS-2025'!O:O,'Annual Totals'!O159))</f>
        <v>1315177</v>
      </c>
    </row>
    <row r="160" spans="1:19" x14ac:dyDescent="0.2">
      <c r="A160">
        <v>35</v>
      </c>
      <c r="B160" t="s">
        <v>151</v>
      </c>
      <c r="C160" t="s">
        <v>152</v>
      </c>
      <c r="D160" t="s">
        <v>153</v>
      </c>
      <c r="E160" t="s">
        <v>154</v>
      </c>
      <c r="F160" t="s">
        <v>155</v>
      </c>
      <c r="G160" t="s">
        <v>156</v>
      </c>
      <c r="H160" t="s">
        <v>184</v>
      </c>
      <c r="I160" t="s">
        <v>166</v>
      </c>
      <c r="J160" t="s">
        <v>185</v>
      </c>
      <c r="K160" t="s">
        <v>160</v>
      </c>
      <c r="L160">
        <v>1</v>
      </c>
      <c r="M160" t="s">
        <v>174</v>
      </c>
      <c r="N160" t="s">
        <v>162</v>
      </c>
      <c r="O160" t="s">
        <v>210</v>
      </c>
      <c r="P160" t="s">
        <v>210</v>
      </c>
      <c r="Q160">
        <v>2025</v>
      </c>
      <c r="R160" s="3" t="str">
        <f t="shared" si="2"/>
        <v>300</v>
      </c>
      <c r="S160" s="4">
        <f>IF(LEFT(H160,7)="Average",AVERAGEIFS('STB-1245-ALL-CARRIERS-2025'!T:T,'STB-1245-ALL-CARRIERS-2025'!H:H,'Annual Totals'!H160,'STB-1245-ALL-CARRIERS-2025'!I:I,'Annual Totals'!I160,'STB-1245-ALL-CARRIERS-2025'!O:O,'Annual Totals'!O160),SUMIFS('STB-1245-ALL-CARRIERS-2025'!T:T,'STB-1245-ALL-CARRIERS-2025'!H:H,'Annual Totals'!H160,'STB-1245-ALL-CARRIERS-2025'!I:I,'Annual Totals'!I160,'STB-1245-ALL-CARRIERS-2025'!O:O,'Annual Totals'!O160))</f>
        <v>3085749</v>
      </c>
    </row>
    <row r="161" spans="1:19" x14ac:dyDescent="0.2">
      <c r="A161">
        <v>36</v>
      </c>
      <c r="B161" t="s">
        <v>151</v>
      </c>
      <c r="C161" t="s">
        <v>152</v>
      </c>
      <c r="D161" t="s">
        <v>153</v>
      </c>
      <c r="E161" t="s">
        <v>154</v>
      </c>
      <c r="F161" t="s">
        <v>155</v>
      </c>
      <c r="G161" t="s">
        <v>156</v>
      </c>
      <c r="H161" t="s">
        <v>184</v>
      </c>
      <c r="I161" t="s">
        <v>167</v>
      </c>
      <c r="J161" t="s">
        <v>185</v>
      </c>
      <c r="K161" t="s">
        <v>160</v>
      </c>
      <c r="L161">
        <v>1</v>
      </c>
      <c r="M161" t="s">
        <v>174</v>
      </c>
      <c r="N161" t="s">
        <v>162</v>
      </c>
      <c r="O161" t="s">
        <v>210</v>
      </c>
      <c r="P161" t="s">
        <v>210</v>
      </c>
      <c r="Q161">
        <v>2025</v>
      </c>
      <c r="R161" s="3" t="str">
        <f t="shared" si="2"/>
        <v>400</v>
      </c>
      <c r="S161" s="4">
        <f>IF(LEFT(H161,7)="Average",AVERAGEIFS('STB-1245-ALL-CARRIERS-2025'!T:T,'STB-1245-ALL-CARRIERS-2025'!H:H,'Annual Totals'!H161,'STB-1245-ALL-CARRIERS-2025'!I:I,'Annual Totals'!I161,'STB-1245-ALL-CARRIERS-2025'!O:O,'Annual Totals'!O161),SUMIFS('STB-1245-ALL-CARRIERS-2025'!T:T,'STB-1245-ALL-CARRIERS-2025'!H:H,'Annual Totals'!H161,'STB-1245-ALL-CARRIERS-2025'!I:I,'Annual Totals'!I161,'STB-1245-ALL-CARRIERS-2025'!O:O,'Annual Totals'!O161))</f>
        <v>1574437</v>
      </c>
    </row>
    <row r="162" spans="1:19" x14ac:dyDescent="0.2">
      <c r="A162">
        <v>37</v>
      </c>
      <c r="B162" t="s">
        <v>151</v>
      </c>
      <c r="C162" t="s">
        <v>152</v>
      </c>
      <c r="D162" t="s">
        <v>153</v>
      </c>
      <c r="E162" t="s">
        <v>154</v>
      </c>
      <c r="F162" t="s">
        <v>155</v>
      </c>
      <c r="G162" t="s">
        <v>156</v>
      </c>
      <c r="H162" t="s">
        <v>184</v>
      </c>
      <c r="I162" t="s">
        <v>168</v>
      </c>
      <c r="J162" t="s">
        <v>185</v>
      </c>
      <c r="K162" t="s">
        <v>160</v>
      </c>
      <c r="L162">
        <v>1</v>
      </c>
      <c r="M162" t="s">
        <v>174</v>
      </c>
      <c r="N162" t="s">
        <v>162</v>
      </c>
      <c r="O162" t="s">
        <v>210</v>
      </c>
      <c r="P162" t="s">
        <v>210</v>
      </c>
      <c r="Q162">
        <v>2025</v>
      </c>
      <c r="R162" s="3" t="str">
        <f t="shared" si="2"/>
        <v>500</v>
      </c>
      <c r="S162" s="4">
        <f>IF(LEFT(H162,7)="Average",AVERAGEIFS('STB-1245-ALL-CARRIERS-2025'!T:T,'STB-1245-ALL-CARRIERS-2025'!H:H,'Annual Totals'!H162,'STB-1245-ALL-CARRIERS-2025'!I:I,'Annual Totals'!I162,'STB-1245-ALL-CARRIERS-2025'!O:O,'Annual Totals'!O162),SUMIFS('STB-1245-ALL-CARRIERS-2025'!T:T,'STB-1245-ALL-CARRIERS-2025'!H:H,'Annual Totals'!H162,'STB-1245-ALL-CARRIERS-2025'!I:I,'Annual Totals'!I162,'STB-1245-ALL-CARRIERS-2025'!O:O,'Annual Totals'!O162))</f>
        <v>397107</v>
      </c>
    </row>
    <row r="163" spans="1:19" x14ac:dyDescent="0.2">
      <c r="A163">
        <v>38</v>
      </c>
      <c r="B163" t="s">
        <v>151</v>
      </c>
      <c r="C163" t="s">
        <v>152</v>
      </c>
      <c r="D163" t="s">
        <v>153</v>
      </c>
      <c r="E163" t="s">
        <v>154</v>
      </c>
      <c r="F163" t="s">
        <v>155</v>
      </c>
      <c r="G163" t="s">
        <v>156</v>
      </c>
      <c r="H163" t="s">
        <v>186</v>
      </c>
      <c r="I163" t="s">
        <v>169</v>
      </c>
      <c r="J163" t="s">
        <v>185</v>
      </c>
      <c r="K163" t="s">
        <v>160</v>
      </c>
      <c r="L163">
        <v>1</v>
      </c>
      <c r="M163" t="s">
        <v>174</v>
      </c>
      <c r="N163" t="s">
        <v>162</v>
      </c>
      <c r="O163" t="s">
        <v>210</v>
      </c>
      <c r="P163" t="s">
        <v>210</v>
      </c>
      <c r="Q163">
        <v>2025</v>
      </c>
      <c r="R163" s="3" t="str">
        <f t="shared" si="2"/>
        <v>600</v>
      </c>
      <c r="S163" s="4">
        <f>IF(LEFT(H163,7)="Average",AVERAGEIFS('STB-1245-ALL-CARRIERS-2025'!T:T,'STB-1245-ALL-CARRIERS-2025'!H:H,'Annual Totals'!H163,'STB-1245-ALL-CARRIERS-2025'!I:I,'Annual Totals'!I163,'STB-1245-ALL-CARRIERS-2025'!O:O,'Annual Totals'!O163),SUMIFS('STB-1245-ALL-CARRIERS-2025'!T:T,'STB-1245-ALL-CARRIERS-2025'!H:H,'Annual Totals'!H163,'STB-1245-ALL-CARRIERS-2025'!I:I,'Annual Totals'!I163,'STB-1245-ALL-CARRIERS-2025'!O:O,'Annual Totals'!O163))</f>
        <v>5882047</v>
      </c>
    </row>
    <row r="164" spans="1:19" x14ac:dyDescent="0.2">
      <c r="A164">
        <v>39</v>
      </c>
      <c r="B164" t="s">
        <v>151</v>
      </c>
      <c r="C164" t="s">
        <v>152</v>
      </c>
      <c r="D164" t="s">
        <v>153</v>
      </c>
      <c r="E164" t="s">
        <v>154</v>
      </c>
      <c r="F164" t="s">
        <v>155</v>
      </c>
      <c r="G164" t="s">
        <v>156</v>
      </c>
      <c r="H164" t="s">
        <v>187</v>
      </c>
      <c r="I164" t="s">
        <v>158</v>
      </c>
      <c r="J164" t="s">
        <v>188</v>
      </c>
      <c r="K164" t="s">
        <v>160</v>
      </c>
      <c r="L164">
        <v>1</v>
      </c>
      <c r="M164" t="s">
        <v>189</v>
      </c>
      <c r="N164" t="s">
        <v>162</v>
      </c>
      <c r="O164" t="s">
        <v>210</v>
      </c>
      <c r="P164" t="s">
        <v>210</v>
      </c>
      <c r="Q164">
        <v>2025</v>
      </c>
      <c r="R164" s="3" t="str">
        <f t="shared" si="2"/>
        <v>100</v>
      </c>
      <c r="S164" s="4">
        <f>IF(LEFT(H164,7)="Average",AVERAGEIFS('STB-1245-ALL-CARRIERS-2025'!T:T,'STB-1245-ALL-CARRIERS-2025'!H:H,'Annual Totals'!H164,'STB-1245-ALL-CARRIERS-2025'!I:I,'Annual Totals'!I164,'STB-1245-ALL-CARRIERS-2025'!O:O,'Annual Totals'!O164),SUMIFS('STB-1245-ALL-CARRIERS-2025'!T:T,'STB-1245-ALL-CARRIERS-2025'!H:H,'Annual Totals'!H164,'STB-1245-ALL-CARRIERS-2025'!I:I,'Annual Totals'!I164,'STB-1245-ALL-CARRIERS-2025'!O:O,'Annual Totals'!O164))</f>
        <v>100093169</v>
      </c>
    </row>
    <row r="165" spans="1:19" x14ac:dyDescent="0.2">
      <c r="A165">
        <v>40</v>
      </c>
      <c r="B165" t="s">
        <v>151</v>
      </c>
      <c r="C165" t="s">
        <v>152</v>
      </c>
      <c r="D165" t="s">
        <v>153</v>
      </c>
      <c r="E165" t="s">
        <v>154</v>
      </c>
      <c r="F165" t="s">
        <v>155</v>
      </c>
      <c r="G165" t="s">
        <v>156</v>
      </c>
      <c r="H165" t="s">
        <v>187</v>
      </c>
      <c r="I165" t="s">
        <v>165</v>
      </c>
      <c r="J165" t="s">
        <v>188</v>
      </c>
      <c r="K165" t="s">
        <v>160</v>
      </c>
      <c r="L165">
        <v>1</v>
      </c>
      <c r="M165" t="s">
        <v>189</v>
      </c>
      <c r="N165" t="s">
        <v>162</v>
      </c>
      <c r="O165" t="s">
        <v>210</v>
      </c>
      <c r="P165" t="s">
        <v>210</v>
      </c>
      <c r="Q165">
        <v>2025</v>
      </c>
      <c r="R165" s="3" t="str">
        <f t="shared" si="2"/>
        <v>200</v>
      </c>
      <c r="S165" s="4">
        <f>IF(LEFT(H165,7)="Average",AVERAGEIFS('STB-1245-ALL-CARRIERS-2025'!T:T,'STB-1245-ALL-CARRIERS-2025'!H:H,'Annual Totals'!H165,'STB-1245-ALL-CARRIERS-2025'!I:I,'Annual Totals'!I165,'STB-1245-ALL-CARRIERS-2025'!O:O,'Annual Totals'!O165),SUMIFS('STB-1245-ALL-CARRIERS-2025'!T:T,'STB-1245-ALL-CARRIERS-2025'!H:H,'Annual Totals'!H165,'STB-1245-ALL-CARRIERS-2025'!I:I,'Annual Totals'!I165,'STB-1245-ALL-CARRIERS-2025'!O:O,'Annual Totals'!O165))</f>
        <v>53685768</v>
      </c>
    </row>
    <row r="166" spans="1:19" x14ac:dyDescent="0.2">
      <c r="A166">
        <v>41</v>
      </c>
      <c r="B166" t="s">
        <v>151</v>
      </c>
      <c r="C166" t="s">
        <v>152</v>
      </c>
      <c r="D166" t="s">
        <v>153</v>
      </c>
      <c r="E166" t="s">
        <v>154</v>
      </c>
      <c r="F166" t="s">
        <v>155</v>
      </c>
      <c r="G166" t="s">
        <v>156</v>
      </c>
      <c r="H166" t="s">
        <v>187</v>
      </c>
      <c r="I166" t="s">
        <v>166</v>
      </c>
      <c r="J166" t="s">
        <v>188</v>
      </c>
      <c r="K166" t="s">
        <v>160</v>
      </c>
      <c r="L166">
        <v>1</v>
      </c>
      <c r="M166" t="s">
        <v>189</v>
      </c>
      <c r="N166" t="s">
        <v>162</v>
      </c>
      <c r="O166" t="s">
        <v>210</v>
      </c>
      <c r="P166" t="s">
        <v>210</v>
      </c>
      <c r="Q166">
        <v>2025</v>
      </c>
      <c r="R166" s="3" t="str">
        <f t="shared" si="2"/>
        <v>300</v>
      </c>
      <c r="S166" s="4">
        <f>IF(LEFT(H166,7)="Average",AVERAGEIFS('STB-1245-ALL-CARRIERS-2025'!T:T,'STB-1245-ALL-CARRIERS-2025'!H:H,'Annual Totals'!H166,'STB-1245-ALL-CARRIERS-2025'!I:I,'Annual Totals'!I166,'STB-1245-ALL-CARRIERS-2025'!O:O,'Annual Totals'!O166),SUMIFS('STB-1245-ALL-CARRIERS-2025'!T:T,'STB-1245-ALL-CARRIERS-2025'!H:H,'Annual Totals'!H166,'STB-1245-ALL-CARRIERS-2025'!I:I,'Annual Totals'!I166,'STB-1245-ALL-CARRIERS-2025'!O:O,'Annual Totals'!O166))</f>
        <v>91474775</v>
      </c>
    </row>
    <row r="167" spans="1:19" x14ac:dyDescent="0.2">
      <c r="A167">
        <v>42</v>
      </c>
      <c r="B167" t="s">
        <v>151</v>
      </c>
      <c r="C167" t="s">
        <v>152</v>
      </c>
      <c r="D167" t="s">
        <v>153</v>
      </c>
      <c r="E167" t="s">
        <v>154</v>
      </c>
      <c r="F167" t="s">
        <v>155</v>
      </c>
      <c r="G167" t="s">
        <v>156</v>
      </c>
      <c r="H167" t="s">
        <v>187</v>
      </c>
      <c r="I167" t="s">
        <v>167</v>
      </c>
      <c r="J167" t="s">
        <v>188</v>
      </c>
      <c r="K167" t="s">
        <v>160</v>
      </c>
      <c r="L167">
        <v>1</v>
      </c>
      <c r="M167" t="s">
        <v>189</v>
      </c>
      <c r="N167" t="s">
        <v>162</v>
      </c>
      <c r="O167" t="s">
        <v>210</v>
      </c>
      <c r="P167" t="s">
        <v>210</v>
      </c>
      <c r="Q167">
        <v>2025</v>
      </c>
      <c r="R167" s="3" t="str">
        <f t="shared" si="2"/>
        <v>400</v>
      </c>
      <c r="S167" s="4">
        <f>IF(LEFT(H167,7)="Average",AVERAGEIFS('STB-1245-ALL-CARRIERS-2025'!T:T,'STB-1245-ALL-CARRIERS-2025'!H:H,'Annual Totals'!H167,'STB-1245-ALL-CARRIERS-2025'!I:I,'Annual Totals'!I167,'STB-1245-ALL-CARRIERS-2025'!O:O,'Annual Totals'!O167),SUMIFS('STB-1245-ALL-CARRIERS-2025'!T:T,'STB-1245-ALL-CARRIERS-2025'!H:H,'Annual Totals'!H167,'STB-1245-ALL-CARRIERS-2025'!I:I,'Annual Totals'!I167,'STB-1245-ALL-CARRIERS-2025'!O:O,'Annual Totals'!O167))</f>
        <v>44943704</v>
      </c>
    </row>
    <row r="168" spans="1:19" x14ac:dyDescent="0.2">
      <c r="A168">
        <v>43</v>
      </c>
      <c r="B168" t="s">
        <v>151</v>
      </c>
      <c r="C168" t="s">
        <v>152</v>
      </c>
      <c r="D168" t="s">
        <v>153</v>
      </c>
      <c r="E168" t="s">
        <v>154</v>
      </c>
      <c r="F168" t="s">
        <v>155</v>
      </c>
      <c r="G168" t="s">
        <v>156</v>
      </c>
      <c r="H168" t="s">
        <v>187</v>
      </c>
      <c r="I168" t="s">
        <v>168</v>
      </c>
      <c r="J168" t="s">
        <v>188</v>
      </c>
      <c r="K168" t="s">
        <v>160</v>
      </c>
      <c r="L168">
        <v>1</v>
      </c>
      <c r="M168" t="s">
        <v>189</v>
      </c>
      <c r="N168" t="s">
        <v>162</v>
      </c>
      <c r="O168" t="s">
        <v>210</v>
      </c>
      <c r="P168" t="s">
        <v>210</v>
      </c>
      <c r="Q168">
        <v>2025</v>
      </c>
      <c r="R168" s="3" t="str">
        <f t="shared" si="2"/>
        <v>500</v>
      </c>
      <c r="S168" s="4">
        <f>IF(LEFT(H168,7)="Average",AVERAGEIFS('STB-1245-ALL-CARRIERS-2025'!T:T,'STB-1245-ALL-CARRIERS-2025'!H:H,'Annual Totals'!H168,'STB-1245-ALL-CARRIERS-2025'!I:I,'Annual Totals'!I168,'STB-1245-ALL-CARRIERS-2025'!O:O,'Annual Totals'!O168),SUMIFS('STB-1245-ALL-CARRIERS-2025'!T:T,'STB-1245-ALL-CARRIERS-2025'!H:H,'Annual Totals'!H168,'STB-1245-ALL-CARRIERS-2025'!I:I,'Annual Totals'!I168,'STB-1245-ALL-CARRIERS-2025'!O:O,'Annual Totals'!O168))</f>
        <v>15586889</v>
      </c>
    </row>
    <row r="169" spans="1:19" x14ac:dyDescent="0.2">
      <c r="A169">
        <v>44</v>
      </c>
      <c r="B169" t="s">
        <v>151</v>
      </c>
      <c r="C169" t="s">
        <v>152</v>
      </c>
      <c r="D169" t="s">
        <v>153</v>
      </c>
      <c r="E169" t="s">
        <v>154</v>
      </c>
      <c r="F169" t="s">
        <v>155</v>
      </c>
      <c r="G169" t="s">
        <v>156</v>
      </c>
      <c r="H169" t="s">
        <v>190</v>
      </c>
      <c r="I169" t="s">
        <v>169</v>
      </c>
      <c r="J169" t="s">
        <v>188</v>
      </c>
      <c r="K169" t="s">
        <v>160</v>
      </c>
      <c r="L169">
        <v>1</v>
      </c>
      <c r="M169" t="s">
        <v>189</v>
      </c>
      <c r="N169" t="s">
        <v>162</v>
      </c>
      <c r="O169" t="s">
        <v>210</v>
      </c>
      <c r="P169" t="s">
        <v>210</v>
      </c>
      <c r="Q169">
        <v>2025</v>
      </c>
      <c r="R169" s="3" t="str">
        <f t="shared" si="2"/>
        <v>600</v>
      </c>
      <c r="S169" s="4">
        <f>IF(LEFT(H169,7)="Average",AVERAGEIFS('STB-1245-ALL-CARRIERS-2025'!T:T,'STB-1245-ALL-CARRIERS-2025'!H:H,'Annual Totals'!H169,'STB-1245-ALL-CARRIERS-2025'!I:I,'Annual Totals'!I169,'STB-1245-ALL-CARRIERS-2025'!O:O,'Annual Totals'!O169),SUMIFS('STB-1245-ALL-CARRIERS-2025'!T:T,'STB-1245-ALL-CARRIERS-2025'!H:H,'Annual Totals'!H169,'STB-1245-ALL-CARRIERS-2025'!I:I,'Annual Totals'!I169,'STB-1245-ALL-CARRIERS-2025'!O:O,'Annual Totals'!O169))</f>
        <v>202940739</v>
      </c>
    </row>
    <row r="170" spans="1:19" x14ac:dyDescent="0.2">
      <c r="A170">
        <v>45</v>
      </c>
      <c r="B170" t="s">
        <v>151</v>
      </c>
      <c r="C170" t="s">
        <v>152</v>
      </c>
      <c r="D170" t="s">
        <v>153</v>
      </c>
      <c r="E170" t="s">
        <v>154</v>
      </c>
      <c r="F170" t="s">
        <v>155</v>
      </c>
      <c r="G170" t="s">
        <v>156</v>
      </c>
      <c r="H170" t="s">
        <v>191</v>
      </c>
      <c r="I170" t="s">
        <v>158</v>
      </c>
      <c r="J170" t="s">
        <v>192</v>
      </c>
      <c r="K170" t="s">
        <v>160</v>
      </c>
      <c r="L170">
        <v>1</v>
      </c>
      <c r="M170" t="s">
        <v>189</v>
      </c>
      <c r="N170" t="s">
        <v>162</v>
      </c>
      <c r="O170" t="s">
        <v>210</v>
      </c>
      <c r="P170" t="s">
        <v>210</v>
      </c>
      <c r="Q170">
        <v>2025</v>
      </c>
      <c r="R170" s="3" t="str">
        <f t="shared" si="2"/>
        <v>100</v>
      </c>
      <c r="S170" s="4">
        <f>IF(LEFT(H170,7)="Average",AVERAGEIFS('STB-1245-ALL-CARRIERS-2025'!T:T,'STB-1245-ALL-CARRIERS-2025'!H:H,'Annual Totals'!H170,'STB-1245-ALL-CARRIERS-2025'!I:I,'Annual Totals'!I170,'STB-1245-ALL-CARRIERS-2025'!O:O,'Annual Totals'!O170),SUMIFS('STB-1245-ALL-CARRIERS-2025'!T:T,'STB-1245-ALL-CARRIERS-2025'!H:H,'Annual Totals'!H170,'STB-1245-ALL-CARRIERS-2025'!I:I,'Annual Totals'!I170,'STB-1245-ALL-CARRIERS-2025'!O:O,'Annual Totals'!O170))</f>
        <v>0</v>
      </c>
    </row>
    <row r="171" spans="1:19" x14ac:dyDescent="0.2">
      <c r="A171">
        <v>46</v>
      </c>
      <c r="B171" t="s">
        <v>151</v>
      </c>
      <c r="C171" t="s">
        <v>152</v>
      </c>
      <c r="D171" t="s">
        <v>153</v>
      </c>
      <c r="E171" t="s">
        <v>154</v>
      </c>
      <c r="F171" t="s">
        <v>155</v>
      </c>
      <c r="G171" t="s">
        <v>156</v>
      </c>
      <c r="H171" t="s">
        <v>191</v>
      </c>
      <c r="I171" t="s">
        <v>165</v>
      </c>
      <c r="J171" t="s">
        <v>192</v>
      </c>
      <c r="K171" t="s">
        <v>160</v>
      </c>
      <c r="L171">
        <v>1</v>
      </c>
      <c r="M171" t="s">
        <v>189</v>
      </c>
      <c r="N171" t="s">
        <v>162</v>
      </c>
      <c r="O171" t="s">
        <v>210</v>
      </c>
      <c r="P171" t="s">
        <v>210</v>
      </c>
      <c r="Q171">
        <v>2025</v>
      </c>
      <c r="R171" s="3" t="str">
        <f t="shared" si="2"/>
        <v>200</v>
      </c>
      <c r="S171" s="4">
        <f>IF(LEFT(H171,7)="Average",AVERAGEIFS('STB-1245-ALL-CARRIERS-2025'!T:T,'STB-1245-ALL-CARRIERS-2025'!H:H,'Annual Totals'!H171,'STB-1245-ALL-CARRIERS-2025'!I:I,'Annual Totals'!I171,'STB-1245-ALL-CARRIERS-2025'!O:O,'Annual Totals'!O171),SUMIFS('STB-1245-ALL-CARRIERS-2025'!T:T,'STB-1245-ALL-CARRIERS-2025'!H:H,'Annual Totals'!H171,'STB-1245-ALL-CARRIERS-2025'!I:I,'Annual Totals'!I171,'STB-1245-ALL-CARRIERS-2025'!O:O,'Annual Totals'!O171))</f>
        <v>1187453</v>
      </c>
    </row>
    <row r="172" spans="1:19" x14ac:dyDescent="0.2">
      <c r="A172">
        <v>47</v>
      </c>
      <c r="B172" t="s">
        <v>151</v>
      </c>
      <c r="C172" t="s">
        <v>152</v>
      </c>
      <c r="D172" t="s">
        <v>153</v>
      </c>
      <c r="E172" t="s">
        <v>154</v>
      </c>
      <c r="F172" t="s">
        <v>155</v>
      </c>
      <c r="G172" t="s">
        <v>156</v>
      </c>
      <c r="H172" t="s">
        <v>191</v>
      </c>
      <c r="I172" t="s">
        <v>166</v>
      </c>
      <c r="J172" t="s">
        <v>192</v>
      </c>
      <c r="K172" t="s">
        <v>160</v>
      </c>
      <c r="L172">
        <v>1</v>
      </c>
      <c r="M172" t="s">
        <v>189</v>
      </c>
      <c r="N172" t="s">
        <v>162</v>
      </c>
      <c r="O172" t="s">
        <v>210</v>
      </c>
      <c r="P172" t="s">
        <v>210</v>
      </c>
      <c r="Q172">
        <v>2025</v>
      </c>
      <c r="R172" s="3" t="str">
        <f t="shared" si="2"/>
        <v>300</v>
      </c>
      <c r="S172" s="4">
        <f>IF(LEFT(H172,7)="Average",AVERAGEIFS('STB-1245-ALL-CARRIERS-2025'!T:T,'STB-1245-ALL-CARRIERS-2025'!H:H,'Annual Totals'!H172,'STB-1245-ALL-CARRIERS-2025'!I:I,'Annual Totals'!I172,'STB-1245-ALL-CARRIERS-2025'!O:O,'Annual Totals'!O172),SUMIFS('STB-1245-ALL-CARRIERS-2025'!T:T,'STB-1245-ALL-CARRIERS-2025'!H:H,'Annual Totals'!H172,'STB-1245-ALL-CARRIERS-2025'!I:I,'Annual Totals'!I172,'STB-1245-ALL-CARRIERS-2025'!O:O,'Annual Totals'!O172))</f>
        <v>15062937</v>
      </c>
    </row>
    <row r="173" spans="1:19" x14ac:dyDescent="0.2">
      <c r="A173">
        <v>48</v>
      </c>
      <c r="B173" t="s">
        <v>151</v>
      </c>
      <c r="C173" t="s">
        <v>152</v>
      </c>
      <c r="D173" t="s">
        <v>153</v>
      </c>
      <c r="E173" t="s">
        <v>154</v>
      </c>
      <c r="F173" t="s">
        <v>155</v>
      </c>
      <c r="G173" t="s">
        <v>156</v>
      </c>
      <c r="H173" t="s">
        <v>191</v>
      </c>
      <c r="I173" t="s">
        <v>167</v>
      </c>
      <c r="J173" t="s">
        <v>192</v>
      </c>
      <c r="K173" t="s">
        <v>160</v>
      </c>
      <c r="L173">
        <v>1</v>
      </c>
      <c r="M173" t="s">
        <v>189</v>
      </c>
      <c r="N173" t="s">
        <v>162</v>
      </c>
      <c r="O173" t="s">
        <v>210</v>
      </c>
      <c r="P173" t="s">
        <v>210</v>
      </c>
      <c r="Q173">
        <v>2025</v>
      </c>
      <c r="R173" s="3" t="str">
        <f t="shared" si="2"/>
        <v>400</v>
      </c>
      <c r="S173" s="4">
        <f>IF(LEFT(H173,7)="Average",AVERAGEIFS('STB-1245-ALL-CARRIERS-2025'!T:T,'STB-1245-ALL-CARRIERS-2025'!H:H,'Annual Totals'!H173,'STB-1245-ALL-CARRIERS-2025'!I:I,'Annual Totals'!I173,'STB-1245-ALL-CARRIERS-2025'!O:O,'Annual Totals'!O173),SUMIFS('STB-1245-ALL-CARRIERS-2025'!T:T,'STB-1245-ALL-CARRIERS-2025'!H:H,'Annual Totals'!H173,'STB-1245-ALL-CARRIERS-2025'!I:I,'Annual Totals'!I173,'STB-1245-ALL-CARRIERS-2025'!O:O,'Annual Totals'!O173))</f>
        <v>6284658</v>
      </c>
    </row>
    <row r="174" spans="1:19" x14ac:dyDescent="0.2">
      <c r="A174">
        <v>49</v>
      </c>
      <c r="B174" t="s">
        <v>151</v>
      </c>
      <c r="C174" t="s">
        <v>152</v>
      </c>
      <c r="D174" t="s">
        <v>153</v>
      </c>
      <c r="E174" t="s">
        <v>154</v>
      </c>
      <c r="F174" t="s">
        <v>155</v>
      </c>
      <c r="G174" t="s">
        <v>156</v>
      </c>
      <c r="H174" t="s">
        <v>191</v>
      </c>
      <c r="I174" t="s">
        <v>168</v>
      </c>
      <c r="J174" t="s">
        <v>192</v>
      </c>
      <c r="K174" t="s">
        <v>160</v>
      </c>
      <c r="L174">
        <v>1</v>
      </c>
      <c r="M174" t="s">
        <v>189</v>
      </c>
      <c r="N174" t="s">
        <v>162</v>
      </c>
      <c r="O174" t="s">
        <v>210</v>
      </c>
      <c r="P174" t="s">
        <v>210</v>
      </c>
      <c r="Q174">
        <v>2025</v>
      </c>
      <c r="R174" s="3" t="str">
        <f t="shared" si="2"/>
        <v>500</v>
      </c>
      <c r="S174" s="4">
        <f>IF(LEFT(H174,7)="Average",AVERAGEIFS('STB-1245-ALL-CARRIERS-2025'!T:T,'STB-1245-ALL-CARRIERS-2025'!H:H,'Annual Totals'!H174,'STB-1245-ALL-CARRIERS-2025'!I:I,'Annual Totals'!I174,'STB-1245-ALL-CARRIERS-2025'!O:O,'Annual Totals'!O174),SUMIFS('STB-1245-ALL-CARRIERS-2025'!T:T,'STB-1245-ALL-CARRIERS-2025'!H:H,'Annual Totals'!H174,'STB-1245-ALL-CARRIERS-2025'!I:I,'Annual Totals'!I174,'STB-1245-ALL-CARRIERS-2025'!O:O,'Annual Totals'!O174))</f>
        <v>1610456</v>
      </c>
    </row>
    <row r="175" spans="1:19" x14ac:dyDescent="0.2">
      <c r="A175">
        <v>50</v>
      </c>
      <c r="B175" t="s">
        <v>151</v>
      </c>
      <c r="C175" t="s">
        <v>152</v>
      </c>
      <c r="D175" t="s">
        <v>153</v>
      </c>
      <c r="E175" t="s">
        <v>154</v>
      </c>
      <c r="F175" t="s">
        <v>155</v>
      </c>
      <c r="G175" t="s">
        <v>156</v>
      </c>
      <c r="H175" t="s">
        <v>193</v>
      </c>
      <c r="I175" t="s">
        <v>169</v>
      </c>
      <c r="J175" t="s">
        <v>192</v>
      </c>
      <c r="K175" t="s">
        <v>160</v>
      </c>
      <c r="L175">
        <v>1</v>
      </c>
      <c r="M175" t="s">
        <v>189</v>
      </c>
      <c r="N175" t="s">
        <v>162</v>
      </c>
      <c r="O175" t="s">
        <v>210</v>
      </c>
      <c r="P175" t="s">
        <v>210</v>
      </c>
      <c r="Q175">
        <v>2025</v>
      </c>
      <c r="R175" s="3" t="str">
        <f t="shared" si="2"/>
        <v>600</v>
      </c>
      <c r="S175" s="4">
        <f>IF(LEFT(H175,7)="Average",AVERAGEIFS('STB-1245-ALL-CARRIERS-2025'!T:T,'STB-1245-ALL-CARRIERS-2025'!H:H,'Annual Totals'!H175,'STB-1245-ALL-CARRIERS-2025'!I:I,'Annual Totals'!I175,'STB-1245-ALL-CARRIERS-2025'!O:O,'Annual Totals'!O175),SUMIFS('STB-1245-ALL-CARRIERS-2025'!T:T,'STB-1245-ALL-CARRIERS-2025'!H:H,'Annual Totals'!H175,'STB-1245-ALL-CARRIERS-2025'!I:I,'Annual Totals'!I175,'STB-1245-ALL-CARRIERS-2025'!O:O,'Annual Totals'!O175))</f>
        <v>30470732</v>
      </c>
    </row>
    <row r="176" spans="1:19" x14ac:dyDescent="0.2">
      <c r="A176">
        <v>51</v>
      </c>
      <c r="B176" t="s">
        <v>151</v>
      </c>
      <c r="C176" t="s">
        <v>152</v>
      </c>
      <c r="D176" t="s">
        <v>153</v>
      </c>
      <c r="E176" t="s">
        <v>154</v>
      </c>
      <c r="F176" t="s">
        <v>155</v>
      </c>
      <c r="G176" t="s">
        <v>156</v>
      </c>
      <c r="H176" t="s">
        <v>194</v>
      </c>
      <c r="I176" t="s">
        <v>158</v>
      </c>
      <c r="J176" t="s">
        <v>195</v>
      </c>
      <c r="K176" t="s">
        <v>160</v>
      </c>
      <c r="L176">
        <v>1</v>
      </c>
      <c r="M176" t="s">
        <v>189</v>
      </c>
      <c r="N176" t="s">
        <v>162</v>
      </c>
      <c r="O176" t="s">
        <v>210</v>
      </c>
      <c r="P176" t="s">
        <v>210</v>
      </c>
      <c r="Q176">
        <v>2025</v>
      </c>
      <c r="R176" s="3" t="str">
        <f t="shared" si="2"/>
        <v>100</v>
      </c>
      <c r="S176" s="4">
        <f>IF(LEFT(H176,7)="Average",AVERAGEIFS('STB-1245-ALL-CARRIERS-2025'!T:T,'STB-1245-ALL-CARRIERS-2025'!H:H,'Annual Totals'!H176,'STB-1245-ALL-CARRIERS-2025'!I:I,'Annual Totals'!I176,'STB-1245-ALL-CARRIERS-2025'!O:O,'Annual Totals'!O176),SUMIFS('STB-1245-ALL-CARRIERS-2025'!T:T,'STB-1245-ALL-CARRIERS-2025'!H:H,'Annual Totals'!H176,'STB-1245-ALL-CARRIERS-2025'!I:I,'Annual Totals'!I176,'STB-1245-ALL-CARRIERS-2025'!O:O,'Annual Totals'!O176))</f>
        <v>8236414</v>
      </c>
    </row>
    <row r="177" spans="1:19" x14ac:dyDescent="0.2">
      <c r="A177">
        <v>52</v>
      </c>
      <c r="B177" t="s">
        <v>151</v>
      </c>
      <c r="C177" t="s">
        <v>152</v>
      </c>
      <c r="D177" t="s">
        <v>153</v>
      </c>
      <c r="E177" t="s">
        <v>154</v>
      </c>
      <c r="F177" t="s">
        <v>155</v>
      </c>
      <c r="G177" t="s">
        <v>156</v>
      </c>
      <c r="H177" t="s">
        <v>194</v>
      </c>
      <c r="I177" t="s">
        <v>165</v>
      </c>
      <c r="J177" t="s">
        <v>195</v>
      </c>
      <c r="K177" t="s">
        <v>160</v>
      </c>
      <c r="L177">
        <v>1</v>
      </c>
      <c r="M177" t="s">
        <v>189</v>
      </c>
      <c r="N177" t="s">
        <v>162</v>
      </c>
      <c r="O177" t="s">
        <v>210</v>
      </c>
      <c r="P177" t="s">
        <v>210</v>
      </c>
      <c r="Q177">
        <v>2025</v>
      </c>
      <c r="R177" s="3" t="str">
        <f t="shared" si="2"/>
        <v>200</v>
      </c>
      <c r="S177" s="4">
        <f>IF(LEFT(H177,7)="Average",AVERAGEIFS('STB-1245-ALL-CARRIERS-2025'!T:T,'STB-1245-ALL-CARRIERS-2025'!H:H,'Annual Totals'!H177,'STB-1245-ALL-CARRIERS-2025'!I:I,'Annual Totals'!I177,'STB-1245-ALL-CARRIERS-2025'!O:O,'Annual Totals'!O177),SUMIFS('STB-1245-ALL-CARRIERS-2025'!T:T,'STB-1245-ALL-CARRIERS-2025'!H:H,'Annual Totals'!H177,'STB-1245-ALL-CARRIERS-2025'!I:I,'Annual Totals'!I177,'STB-1245-ALL-CARRIERS-2025'!O:O,'Annual Totals'!O177))</f>
        <v>5740437</v>
      </c>
    </row>
    <row r="178" spans="1:19" x14ac:dyDescent="0.2">
      <c r="A178">
        <v>53</v>
      </c>
      <c r="B178" t="s">
        <v>151</v>
      </c>
      <c r="C178" t="s">
        <v>152</v>
      </c>
      <c r="D178" t="s">
        <v>153</v>
      </c>
      <c r="E178" t="s">
        <v>154</v>
      </c>
      <c r="F178" t="s">
        <v>155</v>
      </c>
      <c r="G178" t="s">
        <v>156</v>
      </c>
      <c r="H178" t="s">
        <v>194</v>
      </c>
      <c r="I178" t="s">
        <v>166</v>
      </c>
      <c r="J178" t="s">
        <v>195</v>
      </c>
      <c r="K178" t="s">
        <v>160</v>
      </c>
      <c r="L178">
        <v>1</v>
      </c>
      <c r="M178" t="s">
        <v>189</v>
      </c>
      <c r="N178" t="s">
        <v>162</v>
      </c>
      <c r="O178" t="s">
        <v>210</v>
      </c>
      <c r="P178" t="s">
        <v>210</v>
      </c>
      <c r="Q178">
        <v>2025</v>
      </c>
      <c r="R178" s="3" t="str">
        <f t="shared" si="2"/>
        <v>300</v>
      </c>
      <c r="S178" s="4">
        <f>IF(LEFT(H178,7)="Average",AVERAGEIFS('STB-1245-ALL-CARRIERS-2025'!T:T,'STB-1245-ALL-CARRIERS-2025'!H:H,'Annual Totals'!H178,'STB-1245-ALL-CARRIERS-2025'!I:I,'Annual Totals'!I178,'STB-1245-ALL-CARRIERS-2025'!O:O,'Annual Totals'!O178),SUMIFS('STB-1245-ALL-CARRIERS-2025'!T:T,'STB-1245-ALL-CARRIERS-2025'!H:H,'Annual Totals'!H178,'STB-1245-ALL-CARRIERS-2025'!I:I,'Annual Totals'!I178,'STB-1245-ALL-CARRIERS-2025'!O:O,'Annual Totals'!O178))</f>
        <v>15441695</v>
      </c>
    </row>
    <row r="179" spans="1:19" x14ac:dyDescent="0.2">
      <c r="A179">
        <v>54</v>
      </c>
      <c r="B179" t="s">
        <v>151</v>
      </c>
      <c r="C179" t="s">
        <v>152</v>
      </c>
      <c r="D179" t="s">
        <v>153</v>
      </c>
      <c r="E179" t="s">
        <v>154</v>
      </c>
      <c r="F179" t="s">
        <v>155</v>
      </c>
      <c r="G179" t="s">
        <v>156</v>
      </c>
      <c r="H179" t="s">
        <v>194</v>
      </c>
      <c r="I179" t="s">
        <v>167</v>
      </c>
      <c r="J179" t="s">
        <v>195</v>
      </c>
      <c r="K179" t="s">
        <v>160</v>
      </c>
      <c r="L179">
        <v>1</v>
      </c>
      <c r="M179" t="s">
        <v>189</v>
      </c>
      <c r="N179" t="s">
        <v>162</v>
      </c>
      <c r="O179" t="s">
        <v>210</v>
      </c>
      <c r="P179" t="s">
        <v>210</v>
      </c>
      <c r="Q179">
        <v>2025</v>
      </c>
      <c r="R179" s="3" t="str">
        <f t="shared" si="2"/>
        <v>400</v>
      </c>
      <c r="S179" s="4">
        <f>IF(LEFT(H179,7)="Average",AVERAGEIFS('STB-1245-ALL-CARRIERS-2025'!T:T,'STB-1245-ALL-CARRIERS-2025'!H:H,'Annual Totals'!H179,'STB-1245-ALL-CARRIERS-2025'!I:I,'Annual Totals'!I179,'STB-1245-ALL-CARRIERS-2025'!O:O,'Annual Totals'!O179),SUMIFS('STB-1245-ALL-CARRIERS-2025'!T:T,'STB-1245-ALL-CARRIERS-2025'!H:H,'Annual Totals'!H179,'STB-1245-ALL-CARRIERS-2025'!I:I,'Annual Totals'!I179,'STB-1245-ALL-CARRIERS-2025'!O:O,'Annual Totals'!O179))</f>
        <v>6133323</v>
      </c>
    </row>
    <row r="180" spans="1:19" x14ac:dyDescent="0.2">
      <c r="A180">
        <v>55</v>
      </c>
      <c r="B180" t="s">
        <v>151</v>
      </c>
      <c r="C180" t="s">
        <v>152</v>
      </c>
      <c r="D180" t="s">
        <v>153</v>
      </c>
      <c r="E180" t="s">
        <v>154</v>
      </c>
      <c r="F180" t="s">
        <v>155</v>
      </c>
      <c r="G180" t="s">
        <v>156</v>
      </c>
      <c r="H180" t="s">
        <v>194</v>
      </c>
      <c r="I180" t="s">
        <v>168</v>
      </c>
      <c r="J180" t="s">
        <v>195</v>
      </c>
      <c r="K180" t="s">
        <v>160</v>
      </c>
      <c r="L180">
        <v>1</v>
      </c>
      <c r="M180" t="s">
        <v>189</v>
      </c>
      <c r="N180" t="s">
        <v>162</v>
      </c>
      <c r="O180" t="s">
        <v>210</v>
      </c>
      <c r="P180" t="s">
        <v>210</v>
      </c>
      <c r="Q180">
        <v>2025</v>
      </c>
      <c r="R180" s="3" t="str">
        <f t="shared" si="2"/>
        <v>500</v>
      </c>
      <c r="S180" s="4">
        <f>IF(LEFT(H180,7)="Average",AVERAGEIFS('STB-1245-ALL-CARRIERS-2025'!T:T,'STB-1245-ALL-CARRIERS-2025'!H:H,'Annual Totals'!H180,'STB-1245-ALL-CARRIERS-2025'!I:I,'Annual Totals'!I180,'STB-1245-ALL-CARRIERS-2025'!O:O,'Annual Totals'!O180),SUMIFS('STB-1245-ALL-CARRIERS-2025'!T:T,'STB-1245-ALL-CARRIERS-2025'!H:H,'Annual Totals'!H180,'STB-1245-ALL-CARRIERS-2025'!I:I,'Annual Totals'!I180,'STB-1245-ALL-CARRIERS-2025'!O:O,'Annual Totals'!O180))</f>
        <v>2112207</v>
      </c>
    </row>
    <row r="181" spans="1:19" x14ac:dyDescent="0.2">
      <c r="A181">
        <v>56</v>
      </c>
      <c r="B181" t="s">
        <v>151</v>
      </c>
      <c r="C181" t="s">
        <v>152</v>
      </c>
      <c r="D181" t="s">
        <v>153</v>
      </c>
      <c r="E181" t="s">
        <v>154</v>
      </c>
      <c r="F181" t="s">
        <v>155</v>
      </c>
      <c r="G181" t="s">
        <v>156</v>
      </c>
      <c r="H181" t="s">
        <v>196</v>
      </c>
      <c r="I181" t="s">
        <v>169</v>
      </c>
      <c r="J181" t="s">
        <v>195</v>
      </c>
      <c r="K181" t="s">
        <v>160</v>
      </c>
      <c r="L181">
        <v>1</v>
      </c>
      <c r="M181" t="s">
        <v>189</v>
      </c>
      <c r="N181" t="s">
        <v>162</v>
      </c>
      <c r="O181" t="s">
        <v>210</v>
      </c>
      <c r="P181" t="s">
        <v>210</v>
      </c>
      <c r="Q181">
        <v>2025</v>
      </c>
      <c r="R181" s="3" t="str">
        <f t="shared" si="2"/>
        <v>600</v>
      </c>
      <c r="S181" s="4">
        <f>IF(LEFT(H181,7)="Average",AVERAGEIFS('STB-1245-ALL-CARRIERS-2025'!T:T,'STB-1245-ALL-CARRIERS-2025'!H:H,'Annual Totals'!H181,'STB-1245-ALL-CARRIERS-2025'!I:I,'Annual Totals'!I181,'STB-1245-ALL-CARRIERS-2025'!O:O,'Annual Totals'!O181),SUMIFS('STB-1245-ALL-CARRIERS-2025'!T:T,'STB-1245-ALL-CARRIERS-2025'!H:H,'Annual Totals'!H181,'STB-1245-ALL-CARRIERS-2025'!I:I,'Annual Totals'!I181,'STB-1245-ALL-CARRIERS-2025'!O:O,'Annual Totals'!O181))</f>
        <v>58208384</v>
      </c>
    </row>
    <row r="182" spans="1:19" x14ac:dyDescent="0.2">
      <c r="A182">
        <v>57</v>
      </c>
      <c r="B182" t="s">
        <v>151</v>
      </c>
      <c r="C182" t="s">
        <v>152</v>
      </c>
      <c r="D182" t="s">
        <v>153</v>
      </c>
      <c r="E182" t="s">
        <v>154</v>
      </c>
      <c r="F182" t="s">
        <v>155</v>
      </c>
      <c r="G182" t="s">
        <v>156</v>
      </c>
      <c r="H182" t="s">
        <v>197</v>
      </c>
      <c r="I182" t="s">
        <v>158</v>
      </c>
      <c r="J182" t="s">
        <v>198</v>
      </c>
      <c r="K182" t="s">
        <v>160</v>
      </c>
      <c r="L182">
        <v>1</v>
      </c>
      <c r="M182" t="s">
        <v>189</v>
      </c>
      <c r="N182" t="s">
        <v>162</v>
      </c>
      <c r="O182" t="s">
        <v>210</v>
      </c>
      <c r="P182" t="s">
        <v>210</v>
      </c>
      <c r="Q182">
        <v>2025</v>
      </c>
      <c r="R182" s="3" t="str">
        <f t="shared" si="2"/>
        <v>100</v>
      </c>
      <c r="S182" s="4">
        <f>IF(LEFT(H182,7)="Average",AVERAGEIFS('STB-1245-ALL-CARRIERS-2025'!T:T,'STB-1245-ALL-CARRIERS-2025'!H:H,'Annual Totals'!H182,'STB-1245-ALL-CARRIERS-2025'!I:I,'Annual Totals'!I182,'STB-1245-ALL-CARRIERS-2025'!O:O,'Annual Totals'!O182),SUMIFS('STB-1245-ALL-CARRIERS-2025'!T:T,'STB-1245-ALL-CARRIERS-2025'!H:H,'Annual Totals'!H182,'STB-1245-ALL-CARRIERS-2025'!I:I,'Annual Totals'!I182,'STB-1245-ALL-CARRIERS-2025'!O:O,'Annual Totals'!O182))</f>
        <v>108329583</v>
      </c>
    </row>
    <row r="183" spans="1:19" x14ac:dyDescent="0.2">
      <c r="A183">
        <v>58</v>
      </c>
      <c r="B183" t="s">
        <v>151</v>
      </c>
      <c r="C183" t="s">
        <v>152</v>
      </c>
      <c r="D183" t="s">
        <v>153</v>
      </c>
      <c r="E183" t="s">
        <v>154</v>
      </c>
      <c r="F183" t="s">
        <v>155</v>
      </c>
      <c r="G183" t="s">
        <v>156</v>
      </c>
      <c r="H183" t="s">
        <v>197</v>
      </c>
      <c r="I183" t="s">
        <v>165</v>
      </c>
      <c r="J183" t="s">
        <v>198</v>
      </c>
      <c r="K183" t="s">
        <v>160</v>
      </c>
      <c r="L183">
        <v>1</v>
      </c>
      <c r="M183" t="s">
        <v>189</v>
      </c>
      <c r="N183" t="s">
        <v>162</v>
      </c>
      <c r="O183" t="s">
        <v>210</v>
      </c>
      <c r="P183" t="s">
        <v>210</v>
      </c>
      <c r="Q183">
        <v>2025</v>
      </c>
      <c r="R183" s="3" t="str">
        <f t="shared" si="2"/>
        <v>200</v>
      </c>
      <c r="S183" s="4">
        <f>IF(LEFT(H183,7)="Average",AVERAGEIFS('STB-1245-ALL-CARRIERS-2025'!T:T,'STB-1245-ALL-CARRIERS-2025'!H:H,'Annual Totals'!H183,'STB-1245-ALL-CARRIERS-2025'!I:I,'Annual Totals'!I183,'STB-1245-ALL-CARRIERS-2025'!O:O,'Annual Totals'!O183),SUMIFS('STB-1245-ALL-CARRIERS-2025'!T:T,'STB-1245-ALL-CARRIERS-2025'!H:H,'Annual Totals'!H183,'STB-1245-ALL-CARRIERS-2025'!I:I,'Annual Totals'!I183,'STB-1245-ALL-CARRIERS-2025'!O:O,'Annual Totals'!O183))</f>
        <v>60613659</v>
      </c>
    </row>
    <row r="184" spans="1:19" x14ac:dyDescent="0.2">
      <c r="A184">
        <v>59</v>
      </c>
      <c r="B184" t="s">
        <v>151</v>
      </c>
      <c r="C184" t="s">
        <v>152</v>
      </c>
      <c r="D184" t="s">
        <v>153</v>
      </c>
      <c r="E184" t="s">
        <v>154</v>
      </c>
      <c r="F184" t="s">
        <v>155</v>
      </c>
      <c r="G184" t="s">
        <v>156</v>
      </c>
      <c r="H184" t="s">
        <v>197</v>
      </c>
      <c r="I184" t="s">
        <v>166</v>
      </c>
      <c r="J184" t="s">
        <v>198</v>
      </c>
      <c r="K184" t="s">
        <v>160</v>
      </c>
      <c r="L184">
        <v>1</v>
      </c>
      <c r="M184" t="s">
        <v>189</v>
      </c>
      <c r="N184" t="s">
        <v>162</v>
      </c>
      <c r="O184" t="s">
        <v>210</v>
      </c>
      <c r="P184" t="s">
        <v>210</v>
      </c>
      <c r="Q184">
        <v>2025</v>
      </c>
      <c r="R184" s="3" t="str">
        <f t="shared" si="2"/>
        <v>300</v>
      </c>
      <c r="S184" s="4">
        <f>IF(LEFT(H184,7)="Average",AVERAGEIFS('STB-1245-ALL-CARRIERS-2025'!T:T,'STB-1245-ALL-CARRIERS-2025'!H:H,'Annual Totals'!H184,'STB-1245-ALL-CARRIERS-2025'!I:I,'Annual Totals'!I184,'STB-1245-ALL-CARRIERS-2025'!O:O,'Annual Totals'!O184),SUMIFS('STB-1245-ALL-CARRIERS-2025'!T:T,'STB-1245-ALL-CARRIERS-2025'!H:H,'Annual Totals'!H184,'STB-1245-ALL-CARRIERS-2025'!I:I,'Annual Totals'!I184,'STB-1245-ALL-CARRIERS-2025'!O:O,'Annual Totals'!O184))</f>
        <v>121979405</v>
      </c>
    </row>
    <row r="185" spans="1:19" x14ac:dyDescent="0.2">
      <c r="A185">
        <v>60</v>
      </c>
      <c r="B185" t="s">
        <v>151</v>
      </c>
      <c r="C185" t="s">
        <v>152</v>
      </c>
      <c r="D185" t="s">
        <v>153</v>
      </c>
      <c r="E185" t="s">
        <v>154</v>
      </c>
      <c r="F185" t="s">
        <v>155</v>
      </c>
      <c r="G185" t="s">
        <v>156</v>
      </c>
      <c r="H185" t="s">
        <v>197</v>
      </c>
      <c r="I185" t="s">
        <v>167</v>
      </c>
      <c r="J185" t="s">
        <v>198</v>
      </c>
      <c r="K185" t="s">
        <v>160</v>
      </c>
      <c r="L185">
        <v>1</v>
      </c>
      <c r="M185" t="s">
        <v>189</v>
      </c>
      <c r="N185" t="s">
        <v>162</v>
      </c>
      <c r="O185" t="s">
        <v>210</v>
      </c>
      <c r="P185" t="s">
        <v>210</v>
      </c>
      <c r="Q185">
        <v>2025</v>
      </c>
      <c r="R185" s="3" t="str">
        <f t="shared" si="2"/>
        <v>400</v>
      </c>
      <c r="S185" s="4">
        <f>IF(LEFT(H185,7)="Average",AVERAGEIFS('STB-1245-ALL-CARRIERS-2025'!T:T,'STB-1245-ALL-CARRIERS-2025'!H:H,'Annual Totals'!H185,'STB-1245-ALL-CARRIERS-2025'!I:I,'Annual Totals'!I185,'STB-1245-ALL-CARRIERS-2025'!O:O,'Annual Totals'!O185),SUMIFS('STB-1245-ALL-CARRIERS-2025'!T:T,'STB-1245-ALL-CARRIERS-2025'!H:H,'Annual Totals'!H185,'STB-1245-ALL-CARRIERS-2025'!I:I,'Annual Totals'!I185,'STB-1245-ALL-CARRIERS-2025'!O:O,'Annual Totals'!O185))</f>
        <v>57361684</v>
      </c>
    </row>
    <row r="186" spans="1:19" x14ac:dyDescent="0.2">
      <c r="A186">
        <v>61</v>
      </c>
      <c r="B186" t="s">
        <v>151</v>
      </c>
      <c r="C186" t="s">
        <v>152</v>
      </c>
      <c r="D186" t="s">
        <v>153</v>
      </c>
      <c r="E186" t="s">
        <v>154</v>
      </c>
      <c r="F186" t="s">
        <v>155</v>
      </c>
      <c r="G186" t="s">
        <v>156</v>
      </c>
      <c r="H186" t="s">
        <v>197</v>
      </c>
      <c r="I186" t="s">
        <v>168</v>
      </c>
      <c r="J186" t="s">
        <v>198</v>
      </c>
      <c r="K186" t="s">
        <v>160</v>
      </c>
      <c r="L186">
        <v>1</v>
      </c>
      <c r="M186" t="s">
        <v>189</v>
      </c>
      <c r="N186" t="s">
        <v>162</v>
      </c>
      <c r="O186" t="s">
        <v>210</v>
      </c>
      <c r="P186" t="s">
        <v>210</v>
      </c>
      <c r="Q186">
        <v>2025</v>
      </c>
      <c r="R186" s="3" t="str">
        <f t="shared" si="2"/>
        <v>500</v>
      </c>
      <c r="S186" s="4">
        <f>IF(LEFT(H186,7)="Average",AVERAGEIFS('STB-1245-ALL-CARRIERS-2025'!T:T,'STB-1245-ALL-CARRIERS-2025'!H:H,'Annual Totals'!H186,'STB-1245-ALL-CARRIERS-2025'!I:I,'Annual Totals'!I186,'STB-1245-ALL-CARRIERS-2025'!O:O,'Annual Totals'!O186),SUMIFS('STB-1245-ALL-CARRIERS-2025'!T:T,'STB-1245-ALL-CARRIERS-2025'!H:H,'Annual Totals'!H186,'STB-1245-ALL-CARRIERS-2025'!I:I,'Annual Totals'!I186,'STB-1245-ALL-CARRIERS-2025'!O:O,'Annual Totals'!O186))</f>
        <v>19309552</v>
      </c>
    </row>
    <row r="187" spans="1:19" x14ac:dyDescent="0.2">
      <c r="A187">
        <v>62</v>
      </c>
      <c r="B187" t="s">
        <v>151</v>
      </c>
      <c r="C187" t="s">
        <v>152</v>
      </c>
      <c r="D187" t="s">
        <v>153</v>
      </c>
      <c r="E187" t="s">
        <v>154</v>
      </c>
      <c r="F187" t="s">
        <v>155</v>
      </c>
      <c r="G187" t="s">
        <v>156</v>
      </c>
      <c r="H187" t="s">
        <v>197</v>
      </c>
      <c r="I187" t="s">
        <v>169</v>
      </c>
      <c r="J187" t="s">
        <v>198</v>
      </c>
      <c r="K187" t="s">
        <v>160</v>
      </c>
      <c r="L187">
        <v>1</v>
      </c>
      <c r="M187" t="s">
        <v>189</v>
      </c>
      <c r="N187" t="s">
        <v>162</v>
      </c>
      <c r="O187" t="s">
        <v>210</v>
      </c>
      <c r="P187" t="s">
        <v>210</v>
      </c>
      <c r="Q187">
        <v>2025</v>
      </c>
      <c r="R187" s="3" t="str">
        <f t="shared" si="2"/>
        <v>600</v>
      </c>
      <c r="S187" s="4">
        <f>IF(LEFT(H187,7)="Average",AVERAGEIFS('STB-1245-ALL-CARRIERS-2025'!T:T,'STB-1245-ALL-CARRIERS-2025'!H:H,'Annual Totals'!H187,'STB-1245-ALL-CARRIERS-2025'!I:I,'Annual Totals'!I187,'STB-1245-ALL-CARRIERS-2025'!O:O,'Annual Totals'!O187),SUMIFS('STB-1245-ALL-CARRIERS-2025'!T:T,'STB-1245-ALL-CARRIERS-2025'!H:H,'Annual Totals'!H187,'STB-1245-ALL-CARRIERS-2025'!I:I,'Annual Totals'!I187,'STB-1245-ALL-CARRIERS-2025'!O:O,'Annual Totals'!O187))</f>
        <v>291619854</v>
      </c>
    </row>
    <row r="188" spans="1:19" x14ac:dyDescent="0.2">
      <c r="A188">
        <v>63</v>
      </c>
      <c r="B188" t="s">
        <v>151</v>
      </c>
      <c r="C188" t="s">
        <v>152</v>
      </c>
      <c r="D188" t="s">
        <v>153</v>
      </c>
      <c r="E188" t="s">
        <v>154</v>
      </c>
      <c r="F188" t="s">
        <v>155</v>
      </c>
      <c r="G188" t="s">
        <v>156</v>
      </c>
      <c r="H188" t="s">
        <v>201</v>
      </c>
      <c r="I188" t="s">
        <v>169</v>
      </c>
      <c r="J188" t="s">
        <v>202</v>
      </c>
      <c r="K188" t="s">
        <v>160</v>
      </c>
      <c r="L188">
        <v>1</v>
      </c>
      <c r="M188" t="s">
        <v>203</v>
      </c>
      <c r="N188" t="s">
        <v>162</v>
      </c>
      <c r="O188" t="s">
        <v>210</v>
      </c>
      <c r="P188" t="s">
        <v>210</v>
      </c>
      <c r="Q188">
        <v>2025</v>
      </c>
      <c r="R188" s="3" t="str">
        <f t="shared" si="2"/>
        <v>600</v>
      </c>
      <c r="S188" s="4">
        <f>IF(LEFT(H188,7)="Average",AVERAGEIFS('STB-1245-ALL-CARRIERS-2025'!T:T,'STB-1245-ALL-CARRIERS-2025'!H:H,'Annual Totals'!H188,'STB-1245-ALL-CARRIERS-2025'!I:I,'Annual Totals'!I188,'STB-1245-ALL-CARRIERS-2025'!O:O,'Annual Totals'!O188),SUMIFS('STB-1245-ALL-CARRIERS-2025'!T:T,'STB-1245-ALL-CARRIERS-2025'!H:H,'Annual Totals'!H188,'STB-1245-ALL-CARRIERS-2025'!I:I,'Annual Totals'!I188,'STB-1245-ALL-CARRIERS-2025'!O:O,'Annual Totals'!O188))</f>
        <v>40934917</v>
      </c>
    </row>
    <row r="189" spans="1:19" x14ac:dyDescent="0.2">
      <c r="A189">
        <v>64</v>
      </c>
      <c r="B189" t="s">
        <v>151</v>
      </c>
      <c r="C189" t="s">
        <v>152</v>
      </c>
      <c r="D189" t="s">
        <v>153</v>
      </c>
      <c r="E189" t="s">
        <v>154</v>
      </c>
      <c r="F189" t="s">
        <v>155</v>
      </c>
      <c r="G189" t="s">
        <v>156</v>
      </c>
      <c r="H189" t="s">
        <v>204</v>
      </c>
      <c r="I189" t="s">
        <v>169</v>
      </c>
      <c r="J189" t="s">
        <v>205</v>
      </c>
      <c r="K189" t="s">
        <v>160</v>
      </c>
      <c r="L189">
        <v>1</v>
      </c>
      <c r="M189" t="s">
        <v>203</v>
      </c>
      <c r="N189" t="s">
        <v>162</v>
      </c>
      <c r="O189" t="s">
        <v>210</v>
      </c>
      <c r="P189" t="s">
        <v>210</v>
      </c>
      <c r="Q189">
        <v>2025</v>
      </c>
      <c r="R189" s="3" t="str">
        <f t="shared" si="2"/>
        <v>600</v>
      </c>
      <c r="S189" s="4">
        <f>IF(LEFT(H189,7)="Average",AVERAGEIFS('STB-1245-ALL-CARRIERS-2025'!T:T,'STB-1245-ALL-CARRIERS-2025'!H:H,'Annual Totals'!H189,'STB-1245-ALL-CARRIERS-2025'!I:I,'Annual Totals'!I189,'STB-1245-ALL-CARRIERS-2025'!O:O,'Annual Totals'!O189),SUMIFS('STB-1245-ALL-CARRIERS-2025'!T:T,'STB-1245-ALL-CARRIERS-2025'!H:H,'Annual Totals'!H189,'STB-1245-ALL-CARRIERS-2025'!I:I,'Annual Totals'!I189,'STB-1245-ALL-CARRIERS-2025'!O:O,'Annual Totals'!O189))</f>
        <v>2319773</v>
      </c>
    </row>
    <row r="190" spans="1:19" x14ac:dyDescent="0.2">
      <c r="A190">
        <v>65</v>
      </c>
      <c r="B190" t="s">
        <v>151</v>
      </c>
      <c r="C190" t="s">
        <v>152</v>
      </c>
      <c r="D190" t="s">
        <v>153</v>
      </c>
      <c r="E190" t="s">
        <v>154</v>
      </c>
      <c r="F190" t="s">
        <v>155</v>
      </c>
      <c r="G190" t="s">
        <v>156</v>
      </c>
      <c r="H190" t="s">
        <v>206</v>
      </c>
      <c r="I190" t="s">
        <v>169</v>
      </c>
      <c r="J190" t="s">
        <v>207</v>
      </c>
      <c r="K190" t="s">
        <v>160</v>
      </c>
      <c r="L190">
        <v>1</v>
      </c>
      <c r="M190" t="s">
        <v>208</v>
      </c>
      <c r="N190" t="s">
        <v>209</v>
      </c>
      <c r="O190" t="s">
        <v>210</v>
      </c>
      <c r="P190" t="s">
        <v>210</v>
      </c>
      <c r="Q190">
        <v>2025</v>
      </c>
      <c r="R190" s="3" t="str">
        <f t="shared" si="2"/>
        <v>600</v>
      </c>
      <c r="S190" s="4">
        <f>IF(LEFT(H190,7)="Average",AVERAGEIFS('STB-1245-ALL-CARRIERS-2025'!T:T,'STB-1245-ALL-CARRIERS-2025'!H:H,'Annual Totals'!H190,'STB-1245-ALL-CARRIERS-2025'!I:I,'Annual Totals'!I190,'STB-1245-ALL-CARRIERS-2025'!O:O,'Annual Totals'!O190),SUMIFS('STB-1245-ALL-CARRIERS-2025'!T:T,'STB-1245-ALL-CARRIERS-2025'!H:H,'Annual Totals'!H190,'STB-1245-ALL-CARRIERS-2025'!I:I,'Annual Totals'!I190,'STB-1245-ALL-CARRIERS-2025'!O:O,'Annual Totals'!O190))</f>
        <v>394021</v>
      </c>
    </row>
    <row r="191" spans="1:19" x14ac:dyDescent="0.2">
      <c r="A191">
        <v>1</v>
      </c>
      <c r="B191" t="s">
        <v>151</v>
      </c>
      <c r="C191" t="s">
        <v>152</v>
      </c>
      <c r="D191" t="s">
        <v>153</v>
      </c>
      <c r="E191" t="s">
        <v>154</v>
      </c>
      <c r="F191" t="s">
        <v>155</v>
      </c>
      <c r="G191" t="s">
        <v>156</v>
      </c>
      <c r="H191" t="s">
        <v>157</v>
      </c>
      <c r="I191" t="s">
        <v>158</v>
      </c>
      <c r="J191" t="s">
        <v>159</v>
      </c>
      <c r="K191" t="s">
        <v>160</v>
      </c>
      <c r="L191">
        <v>1</v>
      </c>
      <c r="M191" t="s">
        <v>161</v>
      </c>
      <c r="N191" t="s">
        <v>162</v>
      </c>
      <c r="O191" t="s">
        <v>211</v>
      </c>
      <c r="P191" t="s">
        <v>212</v>
      </c>
      <c r="Q191">
        <v>2025</v>
      </c>
      <c r="R191" s="3" t="str">
        <f t="shared" si="2"/>
        <v>100</v>
      </c>
      <c r="S191" s="4">
        <f>IF(LEFT(H191,7)="Average",AVERAGEIFS('STB-1245-ALL-CARRIERS-2025'!T:T,'STB-1245-ALL-CARRIERS-2025'!H:H,'Annual Totals'!H191,'STB-1245-ALL-CARRIERS-2025'!I:I,'Annual Totals'!I191,'STB-1245-ALL-CARRIERS-2025'!O:O,'Annual Totals'!O191),SUMIFS('STB-1245-ALL-CARRIERS-2025'!T:T,'STB-1245-ALL-CARRIERS-2025'!H:H,'Annual Totals'!H191,'STB-1245-ALL-CARRIERS-2025'!I:I,'Annual Totals'!I191,'STB-1245-ALL-CARRIERS-2025'!O:O,'Annual Totals'!O191))</f>
        <v>890.25</v>
      </c>
    </row>
    <row r="192" spans="1:19" x14ac:dyDescent="0.2">
      <c r="A192">
        <v>2</v>
      </c>
      <c r="B192" t="s">
        <v>151</v>
      </c>
      <c r="C192" t="s">
        <v>152</v>
      </c>
      <c r="D192" t="s">
        <v>153</v>
      </c>
      <c r="E192" t="s">
        <v>154</v>
      </c>
      <c r="F192" t="s">
        <v>155</v>
      </c>
      <c r="G192" t="s">
        <v>156</v>
      </c>
      <c r="H192" t="s">
        <v>157</v>
      </c>
      <c r="I192" t="s">
        <v>165</v>
      </c>
      <c r="J192" t="s">
        <v>159</v>
      </c>
      <c r="K192" t="s">
        <v>160</v>
      </c>
      <c r="L192">
        <v>1</v>
      </c>
      <c r="M192" t="s">
        <v>161</v>
      </c>
      <c r="N192" t="s">
        <v>162</v>
      </c>
      <c r="O192" t="s">
        <v>211</v>
      </c>
      <c r="P192" t="s">
        <v>212</v>
      </c>
      <c r="Q192">
        <v>2025</v>
      </c>
      <c r="R192" s="3" t="str">
        <f t="shared" si="2"/>
        <v>200</v>
      </c>
      <c r="S192" s="4">
        <f>IF(LEFT(H192,7)="Average",AVERAGEIFS('STB-1245-ALL-CARRIERS-2025'!T:T,'STB-1245-ALL-CARRIERS-2025'!H:H,'Annual Totals'!H192,'STB-1245-ALL-CARRIERS-2025'!I:I,'Annual Totals'!I192,'STB-1245-ALL-CARRIERS-2025'!O:O,'Annual Totals'!O192),SUMIFS('STB-1245-ALL-CARRIERS-2025'!T:T,'STB-1245-ALL-CARRIERS-2025'!H:H,'Annual Totals'!H192,'STB-1245-ALL-CARRIERS-2025'!I:I,'Annual Totals'!I192,'STB-1245-ALL-CARRIERS-2025'!O:O,'Annual Totals'!O192))</f>
        <v>1780.25</v>
      </c>
    </row>
    <row r="193" spans="1:19" x14ac:dyDescent="0.2">
      <c r="A193">
        <v>3</v>
      </c>
      <c r="B193" t="s">
        <v>151</v>
      </c>
      <c r="C193" t="s">
        <v>152</v>
      </c>
      <c r="D193" t="s">
        <v>153</v>
      </c>
      <c r="E193" t="s">
        <v>154</v>
      </c>
      <c r="F193" t="s">
        <v>155</v>
      </c>
      <c r="G193" t="s">
        <v>156</v>
      </c>
      <c r="H193" t="s">
        <v>157</v>
      </c>
      <c r="I193" t="s">
        <v>166</v>
      </c>
      <c r="J193" t="s">
        <v>159</v>
      </c>
      <c r="K193" t="s">
        <v>160</v>
      </c>
      <c r="L193">
        <v>1</v>
      </c>
      <c r="M193" t="s">
        <v>161</v>
      </c>
      <c r="N193" t="s">
        <v>162</v>
      </c>
      <c r="O193" t="s">
        <v>211</v>
      </c>
      <c r="P193" t="s">
        <v>212</v>
      </c>
      <c r="Q193">
        <v>2025</v>
      </c>
      <c r="R193" s="3" t="str">
        <f t="shared" si="2"/>
        <v>300</v>
      </c>
      <c r="S193" s="4">
        <f>IF(LEFT(H193,7)="Average",AVERAGEIFS('STB-1245-ALL-CARRIERS-2025'!T:T,'STB-1245-ALL-CARRIERS-2025'!H:H,'Annual Totals'!H193,'STB-1245-ALL-CARRIERS-2025'!I:I,'Annual Totals'!I193,'STB-1245-ALL-CARRIERS-2025'!O:O,'Annual Totals'!O193),SUMIFS('STB-1245-ALL-CARRIERS-2025'!T:T,'STB-1245-ALL-CARRIERS-2025'!H:H,'Annual Totals'!H193,'STB-1245-ALL-CARRIERS-2025'!I:I,'Annual Totals'!I193,'STB-1245-ALL-CARRIERS-2025'!O:O,'Annual Totals'!O193))</f>
        <v>5082</v>
      </c>
    </row>
    <row r="194" spans="1:19" x14ac:dyDescent="0.2">
      <c r="A194">
        <v>4</v>
      </c>
      <c r="B194" t="s">
        <v>151</v>
      </c>
      <c r="C194" t="s">
        <v>152</v>
      </c>
      <c r="D194" t="s">
        <v>153</v>
      </c>
      <c r="E194" t="s">
        <v>154</v>
      </c>
      <c r="F194" t="s">
        <v>155</v>
      </c>
      <c r="G194" t="s">
        <v>156</v>
      </c>
      <c r="H194" t="s">
        <v>157</v>
      </c>
      <c r="I194" t="s">
        <v>167</v>
      </c>
      <c r="J194" t="s">
        <v>159</v>
      </c>
      <c r="K194" t="s">
        <v>160</v>
      </c>
      <c r="L194">
        <v>1</v>
      </c>
      <c r="M194" t="s">
        <v>161</v>
      </c>
      <c r="N194" t="s">
        <v>162</v>
      </c>
      <c r="O194" t="s">
        <v>211</v>
      </c>
      <c r="P194" t="s">
        <v>212</v>
      </c>
      <c r="Q194">
        <v>2025</v>
      </c>
      <c r="R194" s="3" t="str">
        <f t="shared" si="2"/>
        <v>400</v>
      </c>
      <c r="S194" s="4">
        <f>IF(LEFT(H194,7)="Average",AVERAGEIFS('STB-1245-ALL-CARRIERS-2025'!T:T,'STB-1245-ALL-CARRIERS-2025'!H:H,'Annual Totals'!H194,'STB-1245-ALL-CARRIERS-2025'!I:I,'Annual Totals'!I194,'STB-1245-ALL-CARRIERS-2025'!O:O,'Annual Totals'!O194),SUMIFS('STB-1245-ALL-CARRIERS-2025'!T:T,'STB-1245-ALL-CARRIERS-2025'!H:H,'Annual Totals'!H194,'STB-1245-ALL-CARRIERS-2025'!I:I,'Annual Totals'!I194,'STB-1245-ALL-CARRIERS-2025'!O:O,'Annual Totals'!O194))</f>
        <v>2750.5</v>
      </c>
    </row>
    <row r="195" spans="1:19" x14ac:dyDescent="0.2">
      <c r="A195">
        <v>5</v>
      </c>
      <c r="B195" t="s">
        <v>151</v>
      </c>
      <c r="C195" t="s">
        <v>152</v>
      </c>
      <c r="D195" t="s">
        <v>153</v>
      </c>
      <c r="E195" t="s">
        <v>154</v>
      </c>
      <c r="F195" t="s">
        <v>155</v>
      </c>
      <c r="G195" t="s">
        <v>156</v>
      </c>
      <c r="H195" t="s">
        <v>157</v>
      </c>
      <c r="I195" t="s">
        <v>168</v>
      </c>
      <c r="J195" t="s">
        <v>159</v>
      </c>
      <c r="K195" t="s">
        <v>160</v>
      </c>
      <c r="L195">
        <v>1</v>
      </c>
      <c r="M195" t="s">
        <v>161</v>
      </c>
      <c r="N195" t="s">
        <v>162</v>
      </c>
      <c r="O195" t="s">
        <v>211</v>
      </c>
      <c r="P195" t="s">
        <v>212</v>
      </c>
      <c r="Q195">
        <v>2025</v>
      </c>
      <c r="R195" s="3" t="str">
        <f t="shared" ref="R195:R258" si="3">MID(I195,2,3)</f>
        <v>500</v>
      </c>
      <c r="S195" s="4">
        <f>IF(LEFT(H195,7)="Average",AVERAGEIFS('STB-1245-ALL-CARRIERS-2025'!T:T,'STB-1245-ALL-CARRIERS-2025'!H:H,'Annual Totals'!H195,'STB-1245-ALL-CARRIERS-2025'!I:I,'Annual Totals'!I195,'STB-1245-ALL-CARRIERS-2025'!O:O,'Annual Totals'!O195),SUMIFS('STB-1245-ALL-CARRIERS-2025'!T:T,'STB-1245-ALL-CARRIERS-2025'!H:H,'Annual Totals'!H195,'STB-1245-ALL-CARRIERS-2025'!I:I,'Annual Totals'!I195,'STB-1245-ALL-CARRIERS-2025'!O:O,'Annual Totals'!O195))</f>
        <v>876.25</v>
      </c>
    </row>
    <row r="196" spans="1:19" x14ac:dyDescent="0.2">
      <c r="A196">
        <v>6</v>
      </c>
      <c r="B196" t="s">
        <v>151</v>
      </c>
      <c r="C196" t="s">
        <v>152</v>
      </c>
      <c r="D196" t="s">
        <v>153</v>
      </c>
      <c r="E196" t="s">
        <v>154</v>
      </c>
      <c r="F196" t="s">
        <v>155</v>
      </c>
      <c r="G196" t="s">
        <v>156</v>
      </c>
      <c r="H196" t="s">
        <v>157</v>
      </c>
      <c r="I196" t="s">
        <v>169</v>
      </c>
      <c r="J196" t="s">
        <v>159</v>
      </c>
      <c r="K196" t="s">
        <v>160</v>
      </c>
      <c r="L196">
        <v>1</v>
      </c>
      <c r="M196" t="s">
        <v>161</v>
      </c>
      <c r="N196" t="s">
        <v>162</v>
      </c>
      <c r="O196" t="s">
        <v>211</v>
      </c>
      <c r="P196" t="s">
        <v>212</v>
      </c>
      <c r="Q196">
        <v>2025</v>
      </c>
      <c r="R196" s="3" t="str">
        <f t="shared" si="3"/>
        <v>600</v>
      </c>
      <c r="S196" s="4">
        <f>IF(LEFT(H196,7)="Average",AVERAGEIFS('STB-1245-ALL-CARRIERS-2025'!T:T,'STB-1245-ALL-CARRIERS-2025'!H:H,'Annual Totals'!H196,'STB-1245-ALL-CARRIERS-2025'!I:I,'Annual Totals'!I196,'STB-1245-ALL-CARRIERS-2025'!O:O,'Annual Totals'!O196),SUMIFS('STB-1245-ALL-CARRIERS-2025'!T:T,'STB-1245-ALL-CARRIERS-2025'!H:H,'Annual Totals'!H196,'STB-1245-ALL-CARRIERS-2025'!I:I,'Annual Totals'!I196,'STB-1245-ALL-CARRIERS-2025'!O:O,'Annual Totals'!O196))</f>
        <v>7932.25</v>
      </c>
    </row>
    <row r="197" spans="1:19" x14ac:dyDescent="0.2">
      <c r="A197">
        <v>7</v>
      </c>
      <c r="B197" t="s">
        <v>151</v>
      </c>
      <c r="C197" t="s">
        <v>152</v>
      </c>
      <c r="D197" t="s">
        <v>153</v>
      </c>
      <c r="E197" t="s">
        <v>154</v>
      </c>
      <c r="F197" t="s">
        <v>155</v>
      </c>
      <c r="G197" t="s">
        <v>156</v>
      </c>
      <c r="H197" t="s">
        <v>170</v>
      </c>
      <c r="I197" t="s">
        <v>158</v>
      </c>
      <c r="J197" t="s">
        <v>171</v>
      </c>
      <c r="K197" t="s">
        <v>160</v>
      </c>
      <c r="L197">
        <v>1</v>
      </c>
      <c r="M197" t="s">
        <v>161</v>
      </c>
      <c r="N197" t="s">
        <v>162</v>
      </c>
      <c r="O197" t="s">
        <v>211</v>
      </c>
      <c r="P197" t="s">
        <v>212</v>
      </c>
      <c r="Q197">
        <v>2025</v>
      </c>
      <c r="R197" s="3" t="str">
        <f t="shared" si="3"/>
        <v>100</v>
      </c>
      <c r="S197" s="4">
        <f>IF(LEFT(H197,7)="Average",AVERAGEIFS('STB-1245-ALL-CARRIERS-2025'!T:T,'STB-1245-ALL-CARRIERS-2025'!H:H,'Annual Totals'!H197,'STB-1245-ALL-CARRIERS-2025'!I:I,'Annual Totals'!I197,'STB-1245-ALL-CARRIERS-2025'!O:O,'Annual Totals'!O197),SUMIFS('STB-1245-ALL-CARRIERS-2025'!T:T,'STB-1245-ALL-CARRIERS-2025'!H:H,'Annual Totals'!H197,'STB-1245-ALL-CARRIERS-2025'!I:I,'Annual Totals'!I197,'STB-1245-ALL-CARRIERS-2025'!O:O,'Annual Totals'!O197))</f>
        <v>895.75</v>
      </c>
    </row>
    <row r="198" spans="1:19" x14ac:dyDescent="0.2">
      <c r="A198">
        <v>8</v>
      </c>
      <c r="B198" t="s">
        <v>151</v>
      </c>
      <c r="C198" t="s">
        <v>152</v>
      </c>
      <c r="D198" t="s">
        <v>153</v>
      </c>
      <c r="E198" t="s">
        <v>154</v>
      </c>
      <c r="F198" t="s">
        <v>155</v>
      </c>
      <c r="G198" t="s">
        <v>156</v>
      </c>
      <c r="H198" t="s">
        <v>170</v>
      </c>
      <c r="I198" t="s">
        <v>165</v>
      </c>
      <c r="J198" t="s">
        <v>171</v>
      </c>
      <c r="K198" t="s">
        <v>160</v>
      </c>
      <c r="L198">
        <v>1</v>
      </c>
      <c r="M198" t="s">
        <v>161</v>
      </c>
      <c r="N198" t="s">
        <v>162</v>
      </c>
      <c r="O198" t="s">
        <v>211</v>
      </c>
      <c r="P198" t="s">
        <v>212</v>
      </c>
      <c r="Q198">
        <v>2025</v>
      </c>
      <c r="R198" s="3" t="str">
        <f t="shared" si="3"/>
        <v>200</v>
      </c>
      <c r="S198" s="4">
        <f>IF(LEFT(H198,7)="Average",AVERAGEIFS('STB-1245-ALL-CARRIERS-2025'!T:T,'STB-1245-ALL-CARRIERS-2025'!H:H,'Annual Totals'!H198,'STB-1245-ALL-CARRIERS-2025'!I:I,'Annual Totals'!I198,'STB-1245-ALL-CARRIERS-2025'!O:O,'Annual Totals'!O198),SUMIFS('STB-1245-ALL-CARRIERS-2025'!T:T,'STB-1245-ALL-CARRIERS-2025'!H:H,'Annual Totals'!H198,'STB-1245-ALL-CARRIERS-2025'!I:I,'Annual Totals'!I198,'STB-1245-ALL-CARRIERS-2025'!O:O,'Annual Totals'!O198))</f>
        <v>1781.5</v>
      </c>
    </row>
    <row r="199" spans="1:19" x14ac:dyDescent="0.2">
      <c r="A199">
        <v>9</v>
      </c>
      <c r="B199" t="s">
        <v>151</v>
      </c>
      <c r="C199" t="s">
        <v>152</v>
      </c>
      <c r="D199" t="s">
        <v>153</v>
      </c>
      <c r="E199" t="s">
        <v>154</v>
      </c>
      <c r="F199" t="s">
        <v>155</v>
      </c>
      <c r="G199" t="s">
        <v>156</v>
      </c>
      <c r="H199" t="s">
        <v>170</v>
      </c>
      <c r="I199" t="s">
        <v>166</v>
      </c>
      <c r="J199" t="s">
        <v>171</v>
      </c>
      <c r="K199" t="s">
        <v>160</v>
      </c>
      <c r="L199">
        <v>1</v>
      </c>
      <c r="M199" t="s">
        <v>161</v>
      </c>
      <c r="N199" t="s">
        <v>162</v>
      </c>
      <c r="O199" t="s">
        <v>211</v>
      </c>
      <c r="P199" t="s">
        <v>212</v>
      </c>
      <c r="Q199">
        <v>2025</v>
      </c>
      <c r="R199" s="3" t="str">
        <f t="shared" si="3"/>
        <v>300</v>
      </c>
      <c r="S199" s="4">
        <f>IF(LEFT(H199,7)="Average",AVERAGEIFS('STB-1245-ALL-CARRIERS-2025'!T:T,'STB-1245-ALL-CARRIERS-2025'!H:H,'Annual Totals'!H199,'STB-1245-ALL-CARRIERS-2025'!I:I,'Annual Totals'!I199,'STB-1245-ALL-CARRIERS-2025'!O:O,'Annual Totals'!O199),SUMIFS('STB-1245-ALL-CARRIERS-2025'!T:T,'STB-1245-ALL-CARRIERS-2025'!H:H,'Annual Totals'!H199,'STB-1245-ALL-CARRIERS-2025'!I:I,'Annual Totals'!I199,'STB-1245-ALL-CARRIERS-2025'!O:O,'Annual Totals'!O199))</f>
        <v>5200</v>
      </c>
    </row>
    <row r="200" spans="1:19" x14ac:dyDescent="0.2">
      <c r="A200">
        <v>10</v>
      </c>
      <c r="B200" t="s">
        <v>151</v>
      </c>
      <c r="C200" t="s">
        <v>152</v>
      </c>
      <c r="D200" t="s">
        <v>153</v>
      </c>
      <c r="E200" t="s">
        <v>154</v>
      </c>
      <c r="F200" t="s">
        <v>155</v>
      </c>
      <c r="G200" t="s">
        <v>156</v>
      </c>
      <c r="H200" t="s">
        <v>170</v>
      </c>
      <c r="I200" t="s">
        <v>167</v>
      </c>
      <c r="J200" t="s">
        <v>171</v>
      </c>
      <c r="K200" t="s">
        <v>160</v>
      </c>
      <c r="L200">
        <v>1</v>
      </c>
      <c r="M200" t="s">
        <v>161</v>
      </c>
      <c r="N200" t="s">
        <v>162</v>
      </c>
      <c r="O200" t="s">
        <v>211</v>
      </c>
      <c r="P200" t="s">
        <v>212</v>
      </c>
      <c r="Q200">
        <v>2025</v>
      </c>
      <c r="R200" s="3" t="str">
        <f t="shared" si="3"/>
        <v>400</v>
      </c>
      <c r="S200" s="4">
        <f>IF(LEFT(H200,7)="Average",AVERAGEIFS('STB-1245-ALL-CARRIERS-2025'!T:T,'STB-1245-ALL-CARRIERS-2025'!H:H,'Annual Totals'!H200,'STB-1245-ALL-CARRIERS-2025'!I:I,'Annual Totals'!I200,'STB-1245-ALL-CARRIERS-2025'!O:O,'Annual Totals'!O200),SUMIFS('STB-1245-ALL-CARRIERS-2025'!T:T,'STB-1245-ALL-CARRIERS-2025'!H:H,'Annual Totals'!H200,'STB-1245-ALL-CARRIERS-2025'!I:I,'Annual Totals'!I200,'STB-1245-ALL-CARRIERS-2025'!O:O,'Annual Totals'!O200))</f>
        <v>2813.5</v>
      </c>
    </row>
    <row r="201" spans="1:19" x14ac:dyDescent="0.2">
      <c r="A201">
        <v>11</v>
      </c>
      <c r="B201" t="s">
        <v>151</v>
      </c>
      <c r="C201" t="s">
        <v>152</v>
      </c>
      <c r="D201" t="s">
        <v>153</v>
      </c>
      <c r="E201" t="s">
        <v>154</v>
      </c>
      <c r="F201" t="s">
        <v>155</v>
      </c>
      <c r="G201" t="s">
        <v>156</v>
      </c>
      <c r="H201" t="s">
        <v>170</v>
      </c>
      <c r="I201" t="s">
        <v>168</v>
      </c>
      <c r="J201" t="s">
        <v>171</v>
      </c>
      <c r="K201" t="s">
        <v>160</v>
      </c>
      <c r="L201">
        <v>1</v>
      </c>
      <c r="M201" t="s">
        <v>161</v>
      </c>
      <c r="N201" t="s">
        <v>162</v>
      </c>
      <c r="O201" t="s">
        <v>211</v>
      </c>
      <c r="P201" t="s">
        <v>212</v>
      </c>
      <c r="Q201">
        <v>2025</v>
      </c>
      <c r="R201" s="3" t="str">
        <f t="shared" si="3"/>
        <v>500</v>
      </c>
      <c r="S201" s="4">
        <f>IF(LEFT(H201,7)="Average",AVERAGEIFS('STB-1245-ALL-CARRIERS-2025'!T:T,'STB-1245-ALL-CARRIERS-2025'!H:H,'Annual Totals'!H201,'STB-1245-ALL-CARRIERS-2025'!I:I,'Annual Totals'!I201,'STB-1245-ALL-CARRIERS-2025'!O:O,'Annual Totals'!O201),SUMIFS('STB-1245-ALL-CARRIERS-2025'!T:T,'STB-1245-ALL-CARRIERS-2025'!H:H,'Annual Totals'!H201,'STB-1245-ALL-CARRIERS-2025'!I:I,'Annual Totals'!I201,'STB-1245-ALL-CARRIERS-2025'!O:O,'Annual Totals'!O201))</f>
        <v>885.5</v>
      </c>
    </row>
    <row r="202" spans="1:19" x14ac:dyDescent="0.2">
      <c r="A202">
        <v>12</v>
      </c>
      <c r="B202" t="s">
        <v>151</v>
      </c>
      <c r="C202" t="s">
        <v>152</v>
      </c>
      <c r="D202" t="s">
        <v>153</v>
      </c>
      <c r="E202" t="s">
        <v>154</v>
      </c>
      <c r="F202" t="s">
        <v>155</v>
      </c>
      <c r="G202" t="s">
        <v>156</v>
      </c>
      <c r="H202" t="s">
        <v>170</v>
      </c>
      <c r="I202" t="s">
        <v>169</v>
      </c>
      <c r="J202" t="s">
        <v>171</v>
      </c>
      <c r="K202" t="s">
        <v>160</v>
      </c>
      <c r="L202">
        <v>1</v>
      </c>
      <c r="M202" t="s">
        <v>161</v>
      </c>
      <c r="N202" t="s">
        <v>162</v>
      </c>
      <c r="O202" t="s">
        <v>211</v>
      </c>
      <c r="P202" t="s">
        <v>212</v>
      </c>
      <c r="Q202">
        <v>2025</v>
      </c>
      <c r="R202" s="3" t="str">
        <f t="shared" si="3"/>
        <v>600</v>
      </c>
      <c r="S202" s="4">
        <f>IF(LEFT(H202,7)="Average",AVERAGEIFS('STB-1245-ALL-CARRIERS-2025'!T:T,'STB-1245-ALL-CARRIERS-2025'!H:H,'Annual Totals'!H202,'STB-1245-ALL-CARRIERS-2025'!I:I,'Annual Totals'!I202,'STB-1245-ALL-CARRIERS-2025'!O:O,'Annual Totals'!O202),SUMIFS('STB-1245-ALL-CARRIERS-2025'!T:T,'STB-1245-ALL-CARRIERS-2025'!H:H,'Annual Totals'!H202,'STB-1245-ALL-CARRIERS-2025'!I:I,'Annual Totals'!I202,'STB-1245-ALL-CARRIERS-2025'!O:O,'Annual Totals'!O202))</f>
        <v>8117.75</v>
      </c>
    </row>
    <row r="203" spans="1:19" x14ac:dyDescent="0.2">
      <c r="A203">
        <v>13</v>
      </c>
      <c r="B203" t="s">
        <v>151</v>
      </c>
      <c r="C203" t="s">
        <v>152</v>
      </c>
      <c r="D203" t="s">
        <v>153</v>
      </c>
      <c r="E203" t="s">
        <v>154</v>
      </c>
      <c r="F203" t="s">
        <v>155</v>
      </c>
      <c r="G203" t="s">
        <v>156</v>
      </c>
      <c r="H203" t="s">
        <v>172</v>
      </c>
      <c r="I203" t="s">
        <v>158</v>
      </c>
      <c r="J203" t="s">
        <v>173</v>
      </c>
      <c r="K203" t="s">
        <v>160</v>
      </c>
      <c r="L203">
        <v>1</v>
      </c>
      <c r="M203" t="s">
        <v>174</v>
      </c>
      <c r="N203" t="s">
        <v>162</v>
      </c>
      <c r="O203" t="s">
        <v>211</v>
      </c>
      <c r="P203" t="s">
        <v>212</v>
      </c>
      <c r="Q203">
        <v>2025</v>
      </c>
      <c r="R203" s="3" t="str">
        <f t="shared" si="3"/>
        <v>100</v>
      </c>
      <c r="S203" s="4">
        <f>IF(LEFT(H203,7)="Average",AVERAGEIFS('STB-1245-ALL-CARRIERS-2025'!T:T,'STB-1245-ALL-CARRIERS-2025'!H:H,'Annual Totals'!H203,'STB-1245-ALL-CARRIERS-2025'!I:I,'Annual Totals'!I203,'STB-1245-ALL-CARRIERS-2025'!O:O,'Annual Totals'!O203),SUMIFS('STB-1245-ALL-CARRIERS-2025'!T:T,'STB-1245-ALL-CARRIERS-2025'!H:H,'Annual Totals'!H203,'STB-1245-ALL-CARRIERS-2025'!I:I,'Annual Totals'!I203,'STB-1245-ALL-CARRIERS-2025'!O:O,'Annual Totals'!O203))</f>
        <v>1859448</v>
      </c>
    </row>
    <row r="204" spans="1:19" x14ac:dyDescent="0.2">
      <c r="A204">
        <v>14</v>
      </c>
      <c r="B204" t="s">
        <v>151</v>
      </c>
      <c r="C204" t="s">
        <v>152</v>
      </c>
      <c r="D204" t="s">
        <v>153</v>
      </c>
      <c r="E204" t="s">
        <v>154</v>
      </c>
      <c r="F204" t="s">
        <v>155</v>
      </c>
      <c r="G204" t="s">
        <v>156</v>
      </c>
      <c r="H204" t="s">
        <v>172</v>
      </c>
      <c r="I204" t="s">
        <v>165</v>
      </c>
      <c r="J204" t="s">
        <v>173</v>
      </c>
      <c r="K204" t="s">
        <v>160</v>
      </c>
      <c r="L204">
        <v>1</v>
      </c>
      <c r="M204" t="s">
        <v>174</v>
      </c>
      <c r="N204" t="s">
        <v>162</v>
      </c>
      <c r="O204" t="s">
        <v>211</v>
      </c>
      <c r="P204" t="s">
        <v>212</v>
      </c>
      <c r="Q204">
        <v>2025</v>
      </c>
      <c r="R204" s="3" t="str">
        <f t="shared" si="3"/>
        <v>200</v>
      </c>
      <c r="S204" s="4">
        <f>IF(LEFT(H204,7)="Average",AVERAGEIFS('STB-1245-ALL-CARRIERS-2025'!T:T,'STB-1245-ALL-CARRIERS-2025'!H:H,'Annual Totals'!H204,'STB-1245-ALL-CARRIERS-2025'!I:I,'Annual Totals'!I204,'STB-1245-ALL-CARRIERS-2025'!O:O,'Annual Totals'!O204),SUMIFS('STB-1245-ALL-CARRIERS-2025'!T:T,'STB-1245-ALL-CARRIERS-2025'!H:H,'Annual Totals'!H204,'STB-1245-ALL-CARRIERS-2025'!I:I,'Annual Totals'!I204,'STB-1245-ALL-CARRIERS-2025'!O:O,'Annual Totals'!O204))</f>
        <v>3436414</v>
      </c>
    </row>
    <row r="205" spans="1:19" x14ac:dyDescent="0.2">
      <c r="A205">
        <v>15</v>
      </c>
      <c r="B205" t="s">
        <v>151</v>
      </c>
      <c r="C205" t="s">
        <v>152</v>
      </c>
      <c r="D205" t="s">
        <v>153</v>
      </c>
      <c r="E205" t="s">
        <v>154</v>
      </c>
      <c r="F205" t="s">
        <v>155</v>
      </c>
      <c r="G205" t="s">
        <v>156</v>
      </c>
      <c r="H205" t="s">
        <v>172</v>
      </c>
      <c r="I205" t="s">
        <v>166</v>
      </c>
      <c r="J205" t="s">
        <v>173</v>
      </c>
      <c r="K205" t="s">
        <v>160</v>
      </c>
      <c r="L205">
        <v>1</v>
      </c>
      <c r="M205" t="s">
        <v>174</v>
      </c>
      <c r="N205" t="s">
        <v>162</v>
      </c>
      <c r="O205" t="s">
        <v>211</v>
      </c>
      <c r="P205" t="s">
        <v>212</v>
      </c>
      <c r="Q205">
        <v>2025</v>
      </c>
      <c r="R205" s="3" t="str">
        <f t="shared" si="3"/>
        <v>300</v>
      </c>
      <c r="S205" s="4">
        <f>IF(LEFT(H205,7)="Average",AVERAGEIFS('STB-1245-ALL-CARRIERS-2025'!T:T,'STB-1245-ALL-CARRIERS-2025'!H:H,'Annual Totals'!H205,'STB-1245-ALL-CARRIERS-2025'!I:I,'Annual Totals'!I205,'STB-1245-ALL-CARRIERS-2025'!O:O,'Annual Totals'!O205),SUMIFS('STB-1245-ALL-CARRIERS-2025'!T:T,'STB-1245-ALL-CARRIERS-2025'!H:H,'Annual Totals'!H205,'STB-1245-ALL-CARRIERS-2025'!I:I,'Annual Totals'!I205,'STB-1245-ALL-CARRIERS-2025'!O:O,'Annual Totals'!O205))</f>
        <v>9039986</v>
      </c>
    </row>
    <row r="206" spans="1:19" x14ac:dyDescent="0.2">
      <c r="A206">
        <v>16</v>
      </c>
      <c r="B206" t="s">
        <v>151</v>
      </c>
      <c r="C206" t="s">
        <v>152</v>
      </c>
      <c r="D206" t="s">
        <v>153</v>
      </c>
      <c r="E206" t="s">
        <v>154</v>
      </c>
      <c r="F206" t="s">
        <v>155</v>
      </c>
      <c r="G206" t="s">
        <v>156</v>
      </c>
      <c r="H206" t="s">
        <v>172</v>
      </c>
      <c r="I206" t="s">
        <v>167</v>
      </c>
      <c r="J206" t="s">
        <v>173</v>
      </c>
      <c r="K206" t="s">
        <v>160</v>
      </c>
      <c r="L206">
        <v>1</v>
      </c>
      <c r="M206" t="s">
        <v>174</v>
      </c>
      <c r="N206" t="s">
        <v>162</v>
      </c>
      <c r="O206" t="s">
        <v>211</v>
      </c>
      <c r="P206" t="s">
        <v>212</v>
      </c>
      <c r="Q206">
        <v>2025</v>
      </c>
      <c r="R206" s="3" t="str">
        <f t="shared" si="3"/>
        <v>400</v>
      </c>
      <c r="S206" s="4">
        <f>IF(LEFT(H206,7)="Average",AVERAGEIFS('STB-1245-ALL-CARRIERS-2025'!T:T,'STB-1245-ALL-CARRIERS-2025'!H:H,'Annual Totals'!H206,'STB-1245-ALL-CARRIERS-2025'!I:I,'Annual Totals'!I206,'STB-1245-ALL-CARRIERS-2025'!O:O,'Annual Totals'!O206),SUMIFS('STB-1245-ALL-CARRIERS-2025'!T:T,'STB-1245-ALL-CARRIERS-2025'!H:H,'Annual Totals'!H206,'STB-1245-ALL-CARRIERS-2025'!I:I,'Annual Totals'!I206,'STB-1245-ALL-CARRIERS-2025'!O:O,'Annual Totals'!O206))</f>
        <v>4996114</v>
      </c>
    </row>
    <row r="207" spans="1:19" x14ac:dyDescent="0.2">
      <c r="A207">
        <v>17</v>
      </c>
      <c r="B207" t="s">
        <v>151</v>
      </c>
      <c r="C207" t="s">
        <v>152</v>
      </c>
      <c r="D207" t="s">
        <v>153</v>
      </c>
      <c r="E207" t="s">
        <v>154</v>
      </c>
      <c r="F207" t="s">
        <v>155</v>
      </c>
      <c r="G207" t="s">
        <v>156</v>
      </c>
      <c r="H207" t="s">
        <v>172</v>
      </c>
      <c r="I207" t="s">
        <v>168</v>
      </c>
      <c r="J207" t="s">
        <v>173</v>
      </c>
      <c r="K207" t="s">
        <v>160</v>
      </c>
      <c r="L207">
        <v>1</v>
      </c>
      <c r="M207" t="s">
        <v>174</v>
      </c>
      <c r="N207" t="s">
        <v>162</v>
      </c>
      <c r="O207" t="s">
        <v>211</v>
      </c>
      <c r="P207" t="s">
        <v>212</v>
      </c>
      <c r="Q207">
        <v>2025</v>
      </c>
      <c r="R207" s="3" t="str">
        <f t="shared" si="3"/>
        <v>500</v>
      </c>
      <c r="S207" s="4">
        <f>IF(LEFT(H207,7)="Average",AVERAGEIFS('STB-1245-ALL-CARRIERS-2025'!T:T,'STB-1245-ALL-CARRIERS-2025'!H:H,'Annual Totals'!H207,'STB-1245-ALL-CARRIERS-2025'!I:I,'Annual Totals'!I207,'STB-1245-ALL-CARRIERS-2025'!O:O,'Annual Totals'!O207),SUMIFS('STB-1245-ALL-CARRIERS-2025'!T:T,'STB-1245-ALL-CARRIERS-2025'!H:H,'Annual Totals'!H207,'STB-1245-ALL-CARRIERS-2025'!I:I,'Annual Totals'!I207,'STB-1245-ALL-CARRIERS-2025'!O:O,'Annual Totals'!O207))</f>
        <v>1400497</v>
      </c>
    </row>
    <row r="208" spans="1:19" x14ac:dyDescent="0.2">
      <c r="A208">
        <v>18</v>
      </c>
      <c r="B208" t="s">
        <v>151</v>
      </c>
      <c r="C208" t="s">
        <v>152</v>
      </c>
      <c r="D208" t="s">
        <v>153</v>
      </c>
      <c r="E208" t="s">
        <v>154</v>
      </c>
      <c r="F208" t="s">
        <v>155</v>
      </c>
      <c r="G208" t="s">
        <v>156</v>
      </c>
      <c r="H208" t="s">
        <v>175</v>
      </c>
      <c r="I208" t="s">
        <v>169</v>
      </c>
      <c r="J208" t="s">
        <v>173</v>
      </c>
      <c r="K208" t="s">
        <v>160</v>
      </c>
      <c r="L208">
        <v>1</v>
      </c>
      <c r="M208" t="s">
        <v>174</v>
      </c>
      <c r="N208" t="s">
        <v>162</v>
      </c>
      <c r="O208" t="s">
        <v>211</v>
      </c>
      <c r="P208" t="s">
        <v>212</v>
      </c>
      <c r="Q208">
        <v>2025</v>
      </c>
      <c r="R208" s="3" t="str">
        <f t="shared" si="3"/>
        <v>600</v>
      </c>
      <c r="S208" s="4">
        <f>IF(LEFT(H208,7)="Average",AVERAGEIFS('STB-1245-ALL-CARRIERS-2025'!T:T,'STB-1245-ALL-CARRIERS-2025'!H:H,'Annual Totals'!H208,'STB-1245-ALL-CARRIERS-2025'!I:I,'Annual Totals'!I208,'STB-1245-ALL-CARRIERS-2025'!O:O,'Annual Totals'!O208),SUMIFS('STB-1245-ALL-CARRIERS-2025'!T:T,'STB-1245-ALL-CARRIERS-2025'!H:H,'Annual Totals'!H208,'STB-1245-ALL-CARRIERS-2025'!I:I,'Annual Totals'!I208,'STB-1245-ALL-CARRIERS-2025'!O:O,'Annual Totals'!O208))</f>
        <v>10717215</v>
      </c>
    </row>
    <row r="209" spans="1:19" x14ac:dyDescent="0.2">
      <c r="A209">
        <v>19</v>
      </c>
      <c r="B209" t="s">
        <v>151</v>
      </c>
      <c r="C209" t="s">
        <v>152</v>
      </c>
      <c r="D209" t="s">
        <v>153</v>
      </c>
      <c r="E209" t="s">
        <v>154</v>
      </c>
      <c r="F209" t="s">
        <v>155</v>
      </c>
      <c r="G209" t="s">
        <v>156</v>
      </c>
      <c r="H209" t="s">
        <v>176</v>
      </c>
      <c r="I209" t="s">
        <v>169</v>
      </c>
      <c r="J209" t="s">
        <v>177</v>
      </c>
      <c r="K209" t="s">
        <v>160</v>
      </c>
      <c r="L209">
        <v>1</v>
      </c>
      <c r="M209" t="s">
        <v>174</v>
      </c>
      <c r="N209" t="s">
        <v>162</v>
      </c>
      <c r="O209" t="s">
        <v>211</v>
      </c>
      <c r="P209" t="s">
        <v>212</v>
      </c>
      <c r="Q209">
        <v>2025</v>
      </c>
      <c r="R209" s="3" t="str">
        <f t="shared" si="3"/>
        <v>600</v>
      </c>
      <c r="S209" s="4">
        <f>IF(LEFT(H209,7)="Average",AVERAGEIFS('STB-1245-ALL-CARRIERS-2025'!T:T,'STB-1245-ALL-CARRIERS-2025'!H:H,'Annual Totals'!H209,'STB-1245-ALL-CARRIERS-2025'!I:I,'Annual Totals'!I209,'STB-1245-ALL-CARRIERS-2025'!O:O,'Annual Totals'!O209),SUMIFS('STB-1245-ALL-CARRIERS-2025'!T:T,'STB-1245-ALL-CARRIERS-2025'!H:H,'Annual Totals'!H209,'STB-1245-ALL-CARRIERS-2025'!I:I,'Annual Totals'!I209,'STB-1245-ALL-CARRIERS-2025'!O:O,'Annual Totals'!O209))</f>
        <v>12794221</v>
      </c>
    </row>
    <row r="210" spans="1:19" x14ac:dyDescent="0.2">
      <c r="A210">
        <v>20</v>
      </c>
      <c r="B210" t="s">
        <v>151</v>
      </c>
      <c r="C210" t="s">
        <v>152</v>
      </c>
      <c r="D210" t="s">
        <v>153</v>
      </c>
      <c r="E210" t="s">
        <v>154</v>
      </c>
      <c r="F210" t="s">
        <v>155</v>
      </c>
      <c r="G210" t="s">
        <v>156</v>
      </c>
      <c r="H210" t="s">
        <v>178</v>
      </c>
      <c r="I210" t="s">
        <v>158</v>
      </c>
      <c r="J210" t="s">
        <v>179</v>
      </c>
      <c r="K210" t="s">
        <v>160</v>
      </c>
      <c r="L210">
        <v>1</v>
      </c>
      <c r="M210" t="s">
        <v>174</v>
      </c>
      <c r="N210" t="s">
        <v>162</v>
      </c>
      <c r="O210" t="s">
        <v>211</v>
      </c>
      <c r="P210" t="s">
        <v>212</v>
      </c>
      <c r="Q210">
        <v>2025</v>
      </c>
      <c r="R210" s="3" t="str">
        <f t="shared" si="3"/>
        <v>100</v>
      </c>
      <c r="S210" s="4">
        <f>IF(LEFT(H210,7)="Average",AVERAGEIFS('STB-1245-ALL-CARRIERS-2025'!T:T,'STB-1245-ALL-CARRIERS-2025'!H:H,'Annual Totals'!H210,'STB-1245-ALL-CARRIERS-2025'!I:I,'Annual Totals'!I210,'STB-1245-ALL-CARRIERS-2025'!O:O,'Annual Totals'!O210),SUMIFS('STB-1245-ALL-CARRIERS-2025'!T:T,'STB-1245-ALL-CARRIERS-2025'!H:H,'Annual Totals'!H210,'STB-1245-ALL-CARRIERS-2025'!I:I,'Annual Totals'!I210,'STB-1245-ALL-CARRIERS-2025'!O:O,'Annual Totals'!O210))</f>
        <v>0</v>
      </c>
    </row>
    <row r="211" spans="1:19" x14ac:dyDescent="0.2">
      <c r="A211">
        <v>21</v>
      </c>
      <c r="B211" t="s">
        <v>151</v>
      </c>
      <c r="C211" t="s">
        <v>152</v>
      </c>
      <c r="D211" t="s">
        <v>153</v>
      </c>
      <c r="E211" t="s">
        <v>154</v>
      </c>
      <c r="F211" t="s">
        <v>155</v>
      </c>
      <c r="G211" t="s">
        <v>156</v>
      </c>
      <c r="H211" t="s">
        <v>178</v>
      </c>
      <c r="I211" t="s">
        <v>165</v>
      </c>
      <c r="J211" t="s">
        <v>179</v>
      </c>
      <c r="K211" t="s">
        <v>160</v>
      </c>
      <c r="L211">
        <v>1</v>
      </c>
      <c r="M211" t="s">
        <v>174</v>
      </c>
      <c r="N211" t="s">
        <v>162</v>
      </c>
      <c r="O211" t="s">
        <v>211</v>
      </c>
      <c r="P211" t="s">
        <v>212</v>
      </c>
      <c r="Q211">
        <v>2025</v>
      </c>
      <c r="R211" s="3" t="str">
        <f t="shared" si="3"/>
        <v>200</v>
      </c>
      <c r="S211" s="4">
        <f>IF(LEFT(H211,7)="Average",AVERAGEIFS('STB-1245-ALL-CARRIERS-2025'!T:T,'STB-1245-ALL-CARRIERS-2025'!H:H,'Annual Totals'!H211,'STB-1245-ALL-CARRIERS-2025'!I:I,'Annual Totals'!I211,'STB-1245-ALL-CARRIERS-2025'!O:O,'Annual Totals'!O211),SUMIFS('STB-1245-ALL-CARRIERS-2025'!T:T,'STB-1245-ALL-CARRIERS-2025'!H:H,'Annual Totals'!H211,'STB-1245-ALL-CARRIERS-2025'!I:I,'Annual Totals'!I211,'STB-1245-ALL-CARRIERS-2025'!O:O,'Annual Totals'!O211))</f>
        <v>129242</v>
      </c>
    </row>
    <row r="212" spans="1:19" x14ac:dyDescent="0.2">
      <c r="A212">
        <v>22</v>
      </c>
      <c r="B212" t="s">
        <v>151</v>
      </c>
      <c r="C212" t="s">
        <v>152</v>
      </c>
      <c r="D212" t="s">
        <v>153</v>
      </c>
      <c r="E212" t="s">
        <v>154</v>
      </c>
      <c r="F212" t="s">
        <v>155</v>
      </c>
      <c r="G212" t="s">
        <v>156</v>
      </c>
      <c r="H212" t="s">
        <v>178</v>
      </c>
      <c r="I212" t="s">
        <v>166</v>
      </c>
      <c r="J212" t="s">
        <v>179</v>
      </c>
      <c r="K212" t="s">
        <v>160</v>
      </c>
      <c r="L212">
        <v>1</v>
      </c>
      <c r="M212" t="s">
        <v>174</v>
      </c>
      <c r="N212" t="s">
        <v>162</v>
      </c>
      <c r="O212" t="s">
        <v>211</v>
      </c>
      <c r="P212" t="s">
        <v>212</v>
      </c>
      <c r="Q212">
        <v>2025</v>
      </c>
      <c r="R212" s="3" t="str">
        <f t="shared" si="3"/>
        <v>300</v>
      </c>
      <c r="S212" s="4">
        <f>IF(LEFT(H212,7)="Average",AVERAGEIFS('STB-1245-ALL-CARRIERS-2025'!T:T,'STB-1245-ALL-CARRIERS-2025'!H:H,'Annual Totals'!H212,'STB-1245-ALL-CARRIERS-2025'!I:I,'Annual Totals'!I212,'STB-1245-ALL-CARRIERS-2025'!O:O,'Annual Totals'!O212),SUMIFS('STB-1245-ALL-CARRIERS-2025'!T:T,'STB-1245-ALL-CARRIERS-2025'!H:H,'Annual Totals'!H212,'STB-1245-ALL-CARRIERS-2025'!I:I,'Annual Totals'!I212,'STB-1245-ALL-CARRIERS-2025'!O:O,'Annual Totals'!O212))</f>
        <v>1640673</v>
      </c>
    </row>
    <row r="213" spans="1:19" x14ac:dyDescent="0.2">
      <c r="A213">
        <v>23</v>
      </c>
      <c r="B213" t="s">
        <v>151</v>
      </c>
      <c r="C213" t="s">
        <v>152</v>
      </c>
      <c r="D213" t="s">
        <v>153</v>
      </c>
      <c r="E213" t="s">
        <v>154</v>
      </c>
      <c r="F213" t="s">
        <v>155</v>
      </c>
      <c r="G213" t="s">
        <v>156</v>
      </c>
      <c r="H213" t="s">
        <v>178</v>
      </c>
      <c r="I213" t="s">
        <v>167</v>
      </c>
      <c r="J213" t="s">
        <v>179</v>
      </c>
      <c r="K213" t="s">
        <v>160</v>
      </c>
      <c r="L213">
        <v>1</v>
      </c>
      <c r="M213" t="s">
        <v>174</v>
      </c>
      <c r="N213" t="s">
        <v>162</v>
      </c>
      <c r="O213" t="s">
        <v>211</v>
      </c>
      <c r="P213" t="s">
        <v>212</v>
      </c>
      <c r="Q213">
        <v>2025</v>
      </c>
      <c r="R213" s="3" t="str">
        <f t="shared" si="3"/>
        <v>400</v>
      </c>
      <c r="S213" s="4">
        <f>IF(LEFT(H213,7)="Average",AVERAGEIFS('STB-1245-ALL-CARRIERS-2025'!T:T,'STB-1245-ALL-CARRIERS-2025'!H:H,'Annual Totals'!H213,'STB-1245-ALL-CARRIERS-2025'!I:I,'Annual Totals'!I213,'STB-1245-ALL-CARRIERS-2025'!O:O,'Annual Totals'!O213),SUMIFS('STB-1245-ALL-CARRIERS-2025'!T:T,'STB-1245-ALL-CARRIERS-2025'!H:H,'Annual Totals'!H213,'STB-1245-ALL-CARRIERS-2025'!I:I,'Annual Totals'!I213,'STB-1245-ALL-CARRIERS-2025'!O:O,'Annual Totals'!O213))</f>
        <v>586089</v>
      </c>
    </row>
    <row r="214" spans="1:19" x14ac:dyDescent="0.2">
      <c r="A214">
        <v>24</v>
      </c>
      <c r="B214" t="s">
        <v>151</v>
      </c>
      <c r="C214" t="s">
        <v>152</v>
      </c>
      <c r="D214" t="s">
        <v>153</v>
      </c>
      <c r="E214" t="s">
        <v>154</v>
      </c>
      <c r="F214" t="s">
        <v>155</v>
      </c>
      <c r="G214" t="s">
        <v>156</v>
      </c>
      <c r="H214" t="s">
        <v>178</v>
      </c>
      <c r="I214" t="s">
        <v>168</v>
      </c>
      <c r="J214" t="s">
        <v>179</v>
      </c>
      <c r="K214" t="s">
        <v>160</v>
      </c>
      <c r="L214">
        <v>1</v>
      </c>
      <c r="M214" t="s">
        <v>174</v>
      </c>
      <c r="N214" t="s">
        <v>162</v>
      </c>
      <c r="O214" t="s">
        <v>211</v>
      </c>
      <c r="P214" t="s">
        <v>212</v>
      </c>
      <c r="Q214">
        <v>2025</v>
      </c>
      <c r="R214" s="3" t="str">
        <f t="shared" si="3"/>
        <v>500</v>
      </c>
      <c r="S214" s="4">
        <f>IF(LEFT(H214,7)="Average",AVERAGEIFS('STB-1245-ALL-CARRIERS-2025'!T:T,'STB-1245-ALL-CARRIERS-2025'!H:H,'Annual Totals'!H214,'STB-1245-ALL-CARRIERS-2025'!I:I,'Annual Totals'!I214,'STB-1245-ALL-CARRIERS-2025'!O:O,'Annual Totals'!O214),SUMIFS('STB-1245-ALL-CARRIERS-2025'!T:T,'STB-1245-ALL-CARRIERS-2025'!H:H,'Annual Totals'!H214,'STB-1245-ALL-CARRIERS-2025'!I:I,'Annual Totals'!I214,'STB-1245-ALL-CARRIERS-2025'!O:O,'Annual Totals'!O214))</f>
        <v>172745</v>
      </c>
    </row>
    <row r="215" spans="1:19" x14ac:dyDescent="0.2">
      <c r="A215">
        <v>25</v>
      </c>
      <c r="B215" t="s">
        <v>151</v>
      </c>
      <c r="C215" t="s">
        <v>152</v>
      </c>
      <c r="D215" t="s">
        <v>153</v>
      </c>
      <c r="E215" t="s">
        <v>154</v>
      </c>
      <c r="F215" t="s">
        <v>155</v>
      </c>
      <c r="G215" t="s">
        <v>156</v>
      </c>
      <c r="H215" t="s">
        <v>180</v>
      </c>
      <c r="I215" t="s">
        <v>169</v>
      </c>
      <c r="J215" t="s">
        <v>179</v>
      </c>
      <c r="K215" t="s">
        <v>160</v>
      </c>
      <c r="L215">
        <v>1</v>
      </c>
      <c r="M215" t="s">
        <v>174</v>
      </c>
      <c r="N215" t="s">
        <v>162</v>
      </c>
      <c r="O215" t="s">
        <v>211</v>
      </c>
      <c r="P215" t="s">
        <v>212</v>
      </c>
      <c r="Q215">
        <v>2025</v>
      </c>
      <c r="R215" s="3" t="str">
        <f t="shared" si="3"/>
        <v>600</v>
      </c>
      <c r="S215" s="4">
        <f>IF(LEFT(H215,7)="Average",AVERAGEIFS('STB-1245-ALL-CARRIERS-2025'!T:T,'STB-1245-ALL-CARRIERS-2025'!H:H,'Annual Totals'!H215,'STB-1245-ALL-CARRIERS-2025'!I:I,'Annual Totals'!I215,'STB-1245-ALL-CARRIERS-2025'!O:O,'Annual Totals'!O215),SUMIFS('STB-1245-ALL-CARRIERS-2025'!T:T,'STB-1245-ALL-CARRIERS-2025'!H:H,'Annual Totals'!H215,'STB-1245-ALL-CARRIERS-2025'!I:I,'Annual Totals'!I215,'STB-1245-ALL-CARRIERS-2025'!O:O,'Annual Totals'!O215))</f>
        <v>1060859</v>
      </c>
    </row>
    <row r="216" spans="1:19" x14ac:dyDescent="0.2">
      <c r="A216">
        <v>27</v>
      </c>
      <c r="B216" t="s">
        <v>151</v>
      </c>
      <c r="C216" t="s">
        <v>152</v>
      </c>
      <c r="D216" t="s">
        <v>153</v>
      </c>
      <c r="E216" t="s">
        <v>154</v>
      </c>
      <c r="F216" t="s">
        <v>155</v>
      </c>
      <c r="G216" t="s">
        <v>156</v>
      </c>
      <c r="H216" t="s">
        <v>181</v>
      </c>
      <c r="I216" t="s">
        <v>158</v>
      </c>
      <c r="J216" t="s">
        <v>182</v>
      </c>
      <c r="K216" t="s">
        <v>160</v>
      </c>
      <c r="L216">
        <v>1</v>
      </c>
      <c r="M216" t="s">
        <v>174</v>
      </c>
      <c r="N216" t="s">
        <v>162</v>
      </c>
      <c r="O216" t="s">
        <v>211</v>
      </c>
      <c r="P216" t="s">
        <v>212</v>
      </c>
      <c r="Q216">
        <v>2025</v>
      </c>
      <c r="R216" s="3" t="str">
        <f t="shared" si="3"/>
        <v>100</v>
      </c>
      <c r="S216" s="4">
        <f>IF(LEFT(H216,7)="Average",AVERAGEIFS('STB-1245-ALL-CARRIERS-2025'!T:T,'STB-1245-ALL-CARRIERS-2025'!H:H,'Annual Totals'!H216,'STB-1245-ALL-CARRIERS-2025'!I:I,'Annual Totals'!I216,'STB-1245-ALL-CARRIERS-2025'!O:O,'Annual Totals'!O216),SUMIFS('STB-1245-ALL-CARRIERS-2025'!T:T,'STB-1245-ALL-CARRIERS-2025'!H:H,'Annual Totals'!H216,'STB-1245-ALL-CARRIERS-2025'!I:I,'Annual Totals'!I216,'STB-1245-ALL-CARRIERS-2025'!O:O,'Annual Totals'!O216))</f>
        <v>0</v>
      </c>
    </row>
    <row r="217" spans="1:19" x14ac:dyDescent="0.2">
      <c r="A217">
        <v>28</v>
      </c>
      <c r="B217" t="s">
        <v>151</v>
      </c>
      <c r="C217" t="s">
        <v>152</v>
      </c>
      <c r="D217" t="s">
        <v>153</v>
      </c>
      <c r="E217" t="s">
        <v>154</v>
      </c>
      <c r="F217" t="s">
        <v>155</v>
      </c>
      <c r="G217" t="s">
        <v>156</v>
      </c>
      <c r="H217" t="s">
        <v>181</v>
      </c>
      <c r="I217" t="s">
        <v>165</v>
      </c>
      <c r="J217" t="s">
        <v>182</v>
      </c>
      <c r="K217" t="s">
        <v>160</v>
      </c>
      <c r="L217">
        <v>1</v>
      </c>
      <c r="M217" t="s">
        <v>174</v>
      </c>
      <c r="N217" t="s">
        <v>162</v>
      </c>
      <c r="O217" t="s">
        <v>211</v>
      </c>
      <c r="P217" t="s">
        <v>212</v>
      </c>
      <c r="Q217">
        <v>2025</v>
      </c>
      <c r="R217" s="3" t="str">
        <f t="shared" si="3"/>
        <v>200</v>
      </c>
      <c r="S217" s="4">
        <f>IF(LEFT(H217,7)="Average",AVERAGEIFS('STB-1245-ALL-CARRIERS-2025'!T:T,'STB-1245-ALL-CARRIERS-2025'!H:H,'Annual Totals'!H217,'STB-1245-ALL-CARRIERS-2025'!I:I,'Annual Totals'!I217,'STB-1245-ALL-CARRIERS-2025'!O:O,'Annual Totals'!O217),SUMIFS('STB-1245-ALL-CARRIERS-2025'!T:T,'STB-1245-ALL-CARRIERS-2025'!H:H,'Annual Totals'!H217,'STB-1245-ALL-CARRIERS-2025'!I:I,'Annual Totals'!I217,'STB-1245-ALL-CARRIERS-2025'!O:O,'Annual Totals'!O217))</f>
        <v>161554</v>
      </c>
    </row>
    <row r="218" spans="1:19" x14ac:dyDescent="0.2">
      <c r="A218">
        <v>29</v>
      </c>
      <c r="B218" t="s">
        <v>151</v>
      </c>
      <c r="C218" t="s">
        <v>152</v>
      </c>
      <c r="D218" t="s">
        <v>153</v>
      </c>
      <c r="E218" t="s">
        <v>154</v>
      </c>
      <c r="F218" t="s">
        <v>155</v>
      </c>
      <c r="G218" t="s">
        <v>156</v>
      </c>
      <c r="H218" t="s">
        <v>181</v>
      </c>
      <c r="I218" t="s">
        <v>166</v>
      </c>
      <c r="J218" t="s">
        <v>182</v>
      </c>
      <c r="K218" t="s">
        <v>160</v>
      </c>
      <c r="L218">
        <v>1</v>
      </c>
      <c r="M218" t="s">
        <v>174</v>
      </c>
      <c r="N218" t="s">
        <v>162</v>
      </c>
      <c r="O218" t="s">
        <v>211</v>
      </c>
      <c r="P218" t="s">
        <v>212</v>
      </c>
      <c r="Q218">
        <v>2025</v>
      </c>
      <c r="R218" s="3" t="str">
        <f t="shared" si="3"/>
        <v>300</v>
      </c>
      <c r="S218" s="4">
        <f>IF(LEFT(H218,7)="Average",AVERAGEIFS('STB-1245-ALL-CARRIERS-2025'!T:T,'STB-1245-ALL-CARRIERS-2025'!H:H,'Annual Totals'!H218,'STB-1245-ALL-CARRIERS-2025'!I:I,'Annual Totals'!I218,'STB-1245-ALL-CARRIERS-2025'!O:O,'Annual Totals'!O218),SUMIFS('STB-1245-ALL-CARRIERS-2025'!T:T,'STB-1245-ALL-CARRIERS-2025'!H:H,'Annual Totals'!H218,'STB-1245-ALL-CARRIERS-2025'!I:I,'Annual Totals'!I218,'STB-1245-ALL-CARRIERS-2025'!O:O,'Annual Totals'!O218))</f>
        <v>1779000</v>
      </c>
    </row>
    <row r="219" spans="1:19" x14ac:dyDescent="0.2">
      <c r="A219">
        <v>30</v>
      </c>
      <c r="B219" t="s">
        <v>151</v>
      </c>
      <c r="C219" t="s">
        <v>152</v>
      </c>
      <c r="D219" t="s">
        <v>153</v>
      </c>
      <c r="E219" t="s">
        <v>154</v>
      </c>
      <c r="F219" t="s">
        <v>155</v>
      </c>
      <c r="G219" t="s">
        <v>156</v>
      </c>
      <c r="H219" t="s">
        <v>181</v>
      </c>
      <c r="I219" t="s">
        <v>167</v>
      </c>
      <c r="J219" t="s">
        <v>182</v>
      </c>
      <c r="K219" t="s">
        <v>160</v>
      </c>
      <c r="L219">
        <v>1</v>
      </c>
      <c r="M219" t="s">
        <v>174</v>
      </c>
      <c r="N219" t="s">
        <v>162</v>
      </c>
      <c r="O219" t="s">
        <v>211</v>
      </c>
      <c r="P219" t="s">
        <v>212</v>
      </c>
      <c r="Q219">
        <v>2025</v>
      </c>
      <c r="R219" s="3" t="str">
        <f t="shared" si="3"/>
        <v>400</v>
      </c>
      <c r="S219" s="4">
        <f>IF(LEFT(H219,7)="Average",AVERAGEIFS('STB-1245-ALL-CARRIERS-2025'!T:T,'STB-1245-ALL-CARRIERS-2025'!H:H,'Annual Totals'!H219,'STB-1245-ALL-CARRIERS-2025'!I:I,'Annual Totals'!I219,'STB-1245-ALL-CARRIERS-2025'!O:O,'Annual Totals'!O219),SUMIFS('STB-1245-ALL-CARRIERS-2025'!T:T,'STB-1245-ALL-CARRIERS-2025'!H:H,'Annual Totals'!H219,'STB-1245-ALL-CARRIERS-2025'!I:I,'Annual Totals'!I219,'STB-1245-ALL-CARRIERS-2025'!O:O,'Annual Totals'!O219))</f>
        <v>781987</v>
      </c>
    </row>
    <row r="220" spans="1:19" x14ac:dyDescent="0.2">
      <c r="A220">
        <v>31</v>
      </c>
      <c r="B220" t="s">
        <v>151</v>
      </c>
      <c r="C220" t="s">
        <v>152</v>
      </c>
      <c r="D220" t="s">
        <v>153</v>
      </c>
      <c r="E220" t="s">
        <v>154</v>
      </c>
      <c r="F220" t="s">
        <v>155</v>
      </c>
      <c r="G220" t="s">
        <v>156</v>
      </c>
      <c r="H220" t="s">
        <v>181</v>
      </c>
      <c r="I220" t="s">
        <v>168</v>
      </c>
      <c r="J220" t="s">
        <v>182</v>
      </c>
      <c r="K220" t="s">
        <v>160</v>
      </c>
      <c r="L220">
        <v>1</v>
      </c>
      <c r="M220" t="s">
        <v>174</v>
      </c>
      <c r="N220" t="s">
        <v>162</v>
      </c>
      <c r="O220" t="s">
        <v>211</v>
      </c>
      <c r="P220" t="s">
        <v>212</v>
      </c>
      <c r="Q220">
        <v>2025</v>
      </c>
      <c r="R220" s="3" t="str">
        <f t="shared" si="3"/>
        <v>500</v>
      </c>
      <c r="S220" s="4">
        <f>IF(LEFT(H220,7)="Average",AVERAGEIFS('STB-1245-ALL-CARRIERS-2025'!T:T,'STB-1245-ALL-CARRIERS-2025'!H:H,'Annual Totals'!H220,'STB-1245-ALL-CARRIERS-2025'!I:I,'Annual Totals'!I220,'STB-1245-ALL-CARRIERS-2025'!O:O,'Annual Totals'!O220),SUMIFS('STB-1245-ALL-CARRIERS-2025'!T:T,'STB-1245-ALL-CARRIERS-2025'!H:H,'Annual Totals'!H220,'STB-1245-ALL-CARRIERS-2025'!I:I,'Annual Totals'!I220,'STB-1245-ALL-CARRIERS-2025'!O:O,'Annual Totals'!O220))</f>
        <v>451316</v>
      </c>
    </row>
    <row r="221" spans="1:19" x14ac:dyDescent="0.2">
      <c r="A221">
        <v>32</v>
      </c>
      <c r="B221" t="s">
        <v>151</v>
      </c>
      <c r="C221" t="s">
        <v>152</v>
      </c>
      <c r="D221" t="s">
        <v>153</v>
      </c>
      <c r="E221" t="s">
        <v>154</v>
      </c>
      <c r="F221" t="s">
        <v>155</v>
      </c>
      <c r="G221" t="s">
        <v>156</v>
      </c>
      <c r="H221" t="s">
        <v>183</v>
      </c>
      <c r="I221" t="s">
        <v>169</v>
      </c>
      <c r="J221" t="s">
        <v>182</v>
      </c>
      <c r="K221" t="s">
        <v>160</v>
      </c>
      <c r="L221">
        <v>1</v>
      </c>
      <c r="M221" t="s">
        <v>174</v>
      </c>
      <c r="N221" t="s">
        <v>162</v>
      </c>
      <c r="O221" t="s">
        <v>211</v>
      </c>
      <c r="P221" t="s">
        <v>212</v>
      </c>
      <c r="Q221">
        <v>2025</v>
      </c>
      <c r="R221" s="3" t="str">
        <f t="shared" si="3"/>
        <v>600</v>
      </c>
      <c r="S221" s="4">
        <f>IF(LEFT(H221,7)="Average",AVERAGEIFS('STB-1245-ALL-CARRIERS-2025'!T:T,'STB-1245-ALL-CARRIERS-2025'!H:H,'Annual Totals'!H221,'STB-1245-ALL-CARRIERS-2025'!I:I,'Annual Totals'!I221,'STB-1245-ALL-CARRIERS-2025'!O:O,'Annual Totals'!O221),SUMIFS('STB-1245-ALL-CARRIERS-2025'!T:T,'STB-1245-ALL-CARRIERS-2025'!H:H,'Annual Totals'!H221,'STB-1245-ALL-CARRIERS-2025'!I:I,'Annual Totals'!I221,'STB-1245-ALL-CARRIERS-2025'!O:O,'Annual Totals'!O221))</f>
        <v>5883064</v>
      </c>
    </row>
    <row r="222" spans="1:19" x14ac:dyDescent="0.2">
      <c r="A222">
        <v>33</v>
      </c>
      <c r="B222" t="s">
        <v>151</v>
      </c>
      <c r="C222" t="s">
        <v>152</v>
      </c>
      <c r="D222" t="s">
        <v>153</v>
      </c>
      <c r="E222" t="s">
        <v>154</v>
      </c>
      <c r="F222" t="s">
        <v>155</v>
      </c>
      <c r="G222" t="s">
        <v>156</v>
      </c>
      <c r="H222" t="s">
        <v>184</v>
      </c>
      <c r="I222" t="s">
        <v>158</v>
      </c>
      <c r="J222" t="s">
        <v>185</v>
      </c>
      <c r="K222" t="s">
        <v>160</v>
      </c>
      <c r="L222">
        <v>1</v>
      </c>
      <c r="M222" t="s">
        <v>174</v>
      </c>
      <c r="N222" t="s">
        <v>162</v>
      </c>
      <c r="O222" t="s">
        <v>211</v>
      </c>
      <c r="P222" t="s">
        <v>212</v>
      </c>
      <c r="Q222">
        <v>2025</v>
      </c>
      <c r="R222" s="3" t="str">
        <f t="shared" si="3"/>
        <v>100</v>
      </c>
      <c r="S222" s="4">
        <f>IF(LEFT(H222,7)="Average",AVERAGEIFS('STB-1245-ALL-CARRIERS-2025'!T:T,'STB-1245-ALL-CARRIERS-2025'!H:H,'Annual Totals'!H222,'STB-1245-ALL-CARRIERS-2025'!I:I,'Annual Totals'!I222,'STB-1245-ALL-CARRIERS-2025'!O:O,'Annual Totals'!O222),SUMIFS('STB-1245-ALL-CARRIERS-2025'!T:T,'STB-1245-ALL-CARRIERS-2025'!H:H,'Annual Totals'!H222,'STB-1245-ALL-CARRIERS-2025'!I:I,'Annual Totals'!I222,'STB-1245-ALL-CARRIERS-2025'!O:O,'Annual Totals'!O222))</f>
        <v>1859448</v>
      </c>
    </row>
    <row r="223" spans="1:19" x14ac:dyDescent="0.2">
      <c r="A223">
        <v>34</v>
      </c>
      <c r="B223" t="s">
        <v>151</v>
      </c>
      <c r="C223" t="s">
        <v>152</v>
      </c>
      <c r="D223" t="s">
        <v>153</v>
      </c>
      <c r="E223" t="s">
        <v>154</v>
      </c>
      <c r="F223" t="s">
        <v>155</v>
      </c>
      <c r="G223" t="s">
        <v>156</v>
      </c>
      <c r="H223" t="s">
        <v>184</v>
      </c>
      <c r="I223" t="s">
        <v>165</v>
      </c>
      <c r="J223" t="s">
        <v>185</v>
      </c>
      <c r="K223" t="s">
        <v>160</v>
      </c>
      <c r="L223">
        <v>1</v>
      </c>
      <c r="M223" t="s">
        <v>174</v>
      </c>
      <c r="N223" t="s">
        <v>162</v>
      </c>
      <c r="O223" t="s">
        <v>211</v>
      </c>
      <c r="P223" t="s">
        <v>212</v>
      </c>
      <c r="Q223">
        <v>2025</v>
      </c>
      <c r="R223" s="3" t="str">
        <f t="shared" si="3"/>
        <v>200</v>
      </c>
      <c r="S223" s="4">
        <f>IF(LEFT(H223,7)="Average",AVERAGEIFS('STB-1245-ALL-CARRIERS-2025'!T:T,'STB-1245-ALL-CARRIERS-2025'!H:H,'Annual Totals'!H223,'STB-1245-ALL-CARRIERS-2025'!I:I,'Annual Totals'!I223,'STB-1245-ALL-CARRIERS-2025'!O:O,'Annual Totals'!O223),SUMIFS('STB-1245-ALL-CARRIERS-2025'!T:T,'STB-1245-ALL-CARRIERS-2025'!H:H,'Annual Totals'!H223,'STB-1245-ALL-CARRIERS-2025'!I:I,'Annual Totals'!I223,'STB-1245-ALL-CARRIERS-2025'!O:O,'Annual Totals'!O223))</f>
        <v>3727211</v>
      </c>
    </row>
    <row r="224" spans="1:19" x14ac:dyDescent="0.2">
      <c r="A224">
        <v>35</v>
      </c>
      <c r="B224" t="s">
        <v>151</v>
      </c>
      <c r="C224" t="s">
        <v>152</v>
      </c>
      <c r="D224" t="s">
        <v>153</v>
      </c>
      <c r="E224" t="s">
        <v>154</v>
      </c>
      <c r="F224" t="s">
        <v>155</v>
      </c>
      <c r="G224" t="s">
        <v>156</v>
      </c>
      <c r="H224" t="s">
        <v>184</v>
      </c>
      <c r="I224" t="s">
        <v>166</v>
      </c>
      <c r="J224" t="s">
        <v>185</v>
      </c>
      <c r="K224" t="s">
        <v>160</v>
      </c>
      <c r="L224">
        <v>1</v>
      </c>
      <c r="M224" t="s">
        <v>174</v>
      </c>
      <c r="N224" t="s">
        <v>162</v>
      </c>
      <c r="O224" t="s">
        <v>211</v>
      </c>
      <c r="P224" t="s">
        <v>212</v>
      </c>
      <c r="Q224">
        <v>2025</v>
      </c>
      <c r="R224" s="3" t="str">
        <f t="shared" si="3"/>
        <v>300</v>
      </c>
      <c r="S224" s="4">
        <f>IF(LEFT(H224,7)="Average",AVERAGEIFS('STB-1245-ALL-CARRIERS-2025'!T:T,'STB-1245-ALL-CARRIERS-2025'!H:H,'Annual Totals'!H224,'STB-1245-ALL-CARRIERS-2025'!I:I,'Annual Totals'!I224,'STB-1245-ALL-CARRIERS-2025'!O:O,'Annual Totals'!O224),SUMIFS('STB-1245-ALL-CARRIERS-2025'!T:T,'STB-1245-ALL-CARRIERS-2025'!H:H,'Annual Totals'!H224,'STB-1245-ALL-CARRIERS-2025'!I:I,'Annual Totals'!I224,'STB-1245-ALL-CARRIERS-2025'!O:O,'Annual Totals'!O224))</f>
        <v>12459662</v>
      </c>
    </row>
    <row r="225" spans="1:19" x14ac:dyDescent="0.2">
      <c r="A225">
        <v>36</v>
      </c>
      <c r="B225" t="s">
        <v>151</v>
      </c>
      <c r="C225" t="s">
        <v>152</v>
      </c>
      <c r="D225" t="s">
        <v>153</v>
      </c>
      <c r="E225" t="s">
        <v>154</v>
      </c>
      <c r="F225" t="s">
        <v>155</v>
      </c>
      <c r="G225" t="s">
        <v>156</v>
      </c>
      <c r="H225" t="s">
        <v>184</v>
      </c>
      <c r="I225" t="s">
        <v>167</v>
      </c>
      <c r="J225" t="s">
        <v>185</v>
      </c>
      <c r="K225" t="s">
        <v>160</v>
      </c>
      <c r="L225">
        <v>1</v>
      </c>
      <c r="M225" t="s">
        <v>174</v>
      </c>
      <c r="N225" t="s">
        <v>162</v>
      </c>
      <c r="O225" t="s">
        <v>211</v>
      </c>
      <c r="P225" t="s">
        <v>212</v>
      </c>
      <c r="Q225">
        <v>2025</v>
      </c>
      <c r="R225" s="3" t="str">
        <f t="shared" si="3"/>
        <v>400</v>
      </c>
      <c r="S225" s="4">
        <f>IF(LEFT(H225,7)="Average",AVERAGEIFS('STB-1245-ALL-CARRIERS-2025'!T:T,'STB-1245-ALL-CARRIERS-2025'!H:H,'Annual Totals'!H225,'STB-1245-ALL-CARRIERS-2025'!I:I,'Annual Totals'!I225,'STB-1245-ALL-CARRIERS-2025'!O:O,'Annual Totals'!O225),SUMIFS('STB-1245-ALL-CARRIERS-2025'!T:T,'STB-1245-ALL-CARRIERS-2025'!H:H,'Annual Totals'!H225,'STB-1245-ALL-CARRIERS-2025'!I:I,'Annual Totals'!I225,'STB-1245-ALL-CARRIERS-2025'!O:O,'Annual Totals'!O225))</f>
        <v>6364189</v>
      </c>
    </row>
    <row r="226" spans="1:19" x14ac:dyDescent="0.2">
      <c r="A226">
        <v>37</v>
      </c>
      <c r="B226" t="s">
        <v>151</v>
      </c>
      <c r="C226" t="s">
        <v>152</v>
      </c>
      <c r="D226" t="s">
        <v>153</v>
      </c>
      <c r="E226" t="s">
        <v>154</v>
      </c>
      <c r="F226" t="s">
        <v>155</v>
      </c>
      <c r="G226" t="s">
        <v>156</v>
      </c>
      <c r="H226" t="s">
        <v>184</v>
      </c>
      <c r="I226" t="s">
        <v>168</v>
      </c>
      <c r="J226" t="s">
        <v>185</v>
      </c>
      <c r="K226" t="s">
        <v>160</v>
      </c>
      <c r="L226">
        <v>1</v>
      </c>
      <c r="M226" t="s">
        <v>174</v>
      </c>
      <c r="N226" t="s">
        <v>162</v>
      </c>
      <c r="O226" t="s">
        <v>211</v>
      </c>
      <c r="P226" t="s">
        <v>212</v>
      </c>
      <c r="Q226">
        <v>2025</v>
      </c>
      <c r="R226" s="3" t="str">
        <f t="shared" si="3"/>
        <v>500</v>
      </c>
      <c r="S226" s="4">
        <f>IF(LEFT(H226,7)="Average",AVERAGEIFS('STB-1245-ALL-CARRIERS-2025'!T:T,'STB-1245-ALL-CARRIERS-2025'!H:H,'Annual Totals'!H226,'STB-1245-ALL-CARRIERS-2025'!I:I,'Annual Totals'!I226,'STB-1245-ALL-CARRIERS-2025'!O:O,'Annual Totals'!O226),SUMIFS('STB-1245-ALL-CARRIERS-2025'!T:T,'STB-1245-ALL-CARRIERS-2025'!H:H,'Annual Totals'!H226,'STB-1245-ALL-CARRIERS-2025'!I:I,'Annual Totals'!I226,'STB-1245-ALL-CARRIERS-2025'!O:O,'Annual Totals'!O226))</f>
        <v>2024559</v>
      </c>
    </row>
    <row r="227" spans="1:19" x14ac:dyDescent="0.2">
      <c r="A227">
        <v>38</v>
      </c>
      <c r="B227" t="s">
        <v>151</v>
      </c>
      <c r="C227" t="s">
        <v>152</v>
      </c>
      <c r="D227" t="s">
        <v>153</v>
      </c>
      <c r="E227" t="s">
        <v>154</v>
      </c>
      <c r="F227" t="s">
        <v>155</v>
      </c>
      <c r="G227" t="s">
        <v>156</v>
      </c>
      <c r="H227" t="s">
        <v>186</v>
      </c>
      <c r="I227" t="s">
        <v>169</v>
      </c>
      <c r="J227" t="s">
        <v>185</v>
      </c>
      <c r="K227" t="s">
        <v>160</v>
      </c>
      <c r="L227">
        <v>1</v>
      </c>
      <c r="M227" t="s">
        <v>174</v>
      </c>
      <c r="N227" t="s">
        <v>162</v>
      </c>
      <c r="O227" t="s">
        <v>211</v>
      </c>
      <c r="P227" t="s">
        <v>212</v>
      </c>
      <c r="Q227">
        <v>2025</v>
      </c>
      <c r="R227" s="3" t="str">
        <f t="shared" si="3"/>
        <v>600</v>
      </c>
      <c r="S227" s="4">
        <f>IF(LEFT(H227,7)="Average",AVERAGEIFS('STB-1245-ALL-CARRIERS-2025'!T:T,'STB-1245-ALL-CARRIERS-2025'!H:H,'Annual Totals'!H227,'STB-1245-ALL-CARRIERS-2025'!I:I,'Annual Totals'!I227,'STB-1245-ALL-CARRIERS-2025'!O:O,'Annual Totals'!O227),SUMIFS('STB-1245-ALL-CARRIERS-2025'!T:T,'STB-1245-ALL-CARRIERS-2025'!H:H,'Annual Totals'!H227,'STB-1245-ALL-CARRIERS-2025'!I:I,'Annual Totals'!I227,'STB-1245-ALL-CARRIERS-2025'!O:O,'Annual Totals'!O227))</f>
        <v>19738145</v>
      </c>
    </row>
    <row r="228" spans="1:19" x14ac:dyDescent="0.2">
      <c r="A228">
        <v>39</v>
      </c>
      <c r="B228" t="s">
        <v>151</v>
      </c>
      <c r="C228" t="s">
        <v>152</v>
      </c>
      <c r="D228" t="s">
        <v>153</v>
      </c>
      <c r="E228" t="s">
        <v>154</v>
      </c>
      <c r="F228" t="s">
        <v>155</v>
      </c>
      <c r="G228" t="s">
        <v>156</v>
      </c>
      <c r="H228" t="s">
        <v>187</v>
      </c>
      <c r="I228" t="s">
        <v>158</v>
      </c>
      <c r="J228" t="s">
        <v>188</v>
      </c>
      <c r="K228" t="s">
        <v>160</v>
      </c>
      <c r="L228">
        <v>1</v>
      </c>
      <c r="M228" t="s">
        <v>189</v>
      </c>
      <c r="N228" t="s">
        <v>162</v>
      </c>
      <c r="O228" t="s">
        <v>211</v>
      </c>
      <c r="P228" t="s">
        <v>212</v>
      </c>
      <c r="Q228">
        <v>2025</v>
      </c>
      <c r="R228" s="3" t="str">
        <f t="shared" si="3"/>
        <v>100</v>
      </c>
      <c r="S228" s="4">
        <f>IF(LEFT(H228,7)="Average",AVERAGEIFS('STB-1245-ALL-CARRIERS-2025'!T:T,'STB-1245-ALL-CARRIERS-2025'!H:H,'Annual Totals'!H228,'STB-1245-ALL-CARRIERS-2025'!I:I,'Annual Totals'!I228,'STB-1245-ALL-CARRIERS-2025'!O:O,'Annual Totals'!O228),SUMIFS('STB-1245-ALL-CARRIERS-2025'!T:T,'STB-1245-ALL-CARRIERS-2025'!H:H,'Annual Totals'!H228,'STB-1245-ALL-CARRIERS-2025'!I:I,'Annual Totals'!I228,'STB-1245-ALL-CARRIERS-2025'!O:O,'Annual Totals'!O228))</f>
        <v>156519148</v>
      </c>
    </row>
    <row r="229" spans="1:19" x14ac:dyDescent="0.2">
      <c r="A229">
        <v>40</v>
      </c>
      <c r="B229" t="s">
        <v>151</v>
      </c>
      <c r="C229" t="s">
        <v>152</v>
      </c>
      <c r="D229" t="s">
        <v>153</v>
      </c>
      <c r="E229" t="s">
        <v>154</v>
      </c>
      <c r="F229" t="s">
        <v>155</v>
      </c>
      <c r="G229" t="s">
        <v>156</v>
      </c>
      <c r="H229" t="s">
        <v>187</v>
      </c>
      <c r="I229" t="s">
        <v>165</v>
      </c>
      <c r="J229" t="s">
        <v>188</v>
      </c>
      <c r="K229" t="s">
        <v>160</v>
      </c>
      <c r="L229">
        <v>1</v>
      </c>
      <c r="M229" t="s">
        <v>189</v>
      </c>
      <c r="N229" t="s">
        <v>162</v>
      </c>
      <c r="O229" t="s">
        <v>211</v>
      </c>
      <c r="P229" t="s">
        <v>212</v>
      </c>
      <c r="Q229">
        <v>2025</v>
      </c>
      <c r="R229" s="3" t="str">
        <f t="shared" si="3"/>
        <v>200</v>
      </c>
      <c r="S229" s="4">
        <f>IF(LEFT(H229,7)="Average",AVERAGEIFS('STB-1245-ALL-CARRIERS-2025'!T:T,'STB-1245-ALL-CARRIERS-2025'!H:H,'Annual Totals'!H229,'STB-1245-ALL-CARRIERS-2025'!I:I,'Annual Totals'!I229,'STB-1245-ALL-CARRIERS-2025'!O:O,'Annual Totals'!O229),SUMIFS('STB-1245-ALL-CARRIERS-2025'!T:T,'STB-1245-ALL-CARRIERS-2025'!H:H,'Annual Totals'!H229,'STB-1245-ALL-CARRIERS-2025'!I:I,'Annual Totals'!I229,'STB-1245-ALL-CARRIERS-2025'!O:O,'Annual Totals'!O229))</f>
        <v>206693770</v>
      </c>
    </row>
    <row r="230" spans="1:19" x14ac:dyDescent="0.2">
      <c r="A230">
        <v>41</v>
      </c>
      <c r="B230" t="s">
        <v>151</v>
      </c>
      <c r="C230" t="s">
        <v>152</v>
      </c>
      <c r="D230" t="s">
        <v>153</v>
      </c>
      <c r="E230" t="s">
        <v>154</v>
      </c>
      <c r="F230" t="s">
        <v>155</v>
      </c>
      <c r="G230" t="s">
        <v>156</v>
      </c>
      <c r="H230" t="s">
        <v>187</v>
      </c>
      <c r="I230" t="s">
        <v>166</v>
      </c>
      <c r="J230" t="s">
        <v>188</v>
      </c>
      <c r="K230" t="s">
        <v>160</v>
      </c>
      <c r="L230">
        <v>1</v>
      </c>
      <c r="M230" t="s">
        <v>189</v>
      </c>
      <c r="N230" t="s">
        <v>162</v>
      </c>
      <c r="O230" t="s">
        <v>211</v>
      </c>
      <c r="P230" t="s">
        <v>212</v>
      </c>
      <c r="Q230">
        <v>2025</v>
      </c>
      <c r="R230" s="3" t="str">
        <f t="shared" si="3"/>
        <v>300</v>
      </c>
      <c r="S230" s="4">
        <f>IF(LEFT(H230,7)="Average",AVERAGEIFS('STB-1245-ALL-CARRIERS-2025'!T:T,'STB-1245-ALL-CARRIERS-2025'!H:H,'Annual Totals'!H230,'STB-1245-ALL-CARRIERS-2025'!I:I,'Annual Totals'!I230,'STB-1245-ALL-CARRIERS-2025'!O:O,'Annual Totals'!O230),SUMIFS('STB-1245-ALL-CARRIERS-2025'!T:T,'STB-1245-ALL-CARRIERS-2025'!H:H,'Annual Totals'!H230,'STB-1245-ALL-CARRIERS-2025'!I:I,'Annual Totals'!I230,'STB-1245-ALL-CARRIERS-2025'!O:O,'Annual Totals'!O230))</f>
        <v>404219902</v>
      </c>
    </row>
    <row r="231" spans="1:19" x14ac:dyDescent="0.2">
      <c r="A231">
        <v>42</v>
      </c>
      <c r="B231" t="s">
        <v>151</v>
      </c>
      <c r="C231" t="s">
        <v>152</v>
      </c>
      <c r="D231" t="s">
        <v>153</v>
      </c>
      <c r="E231" t="s">
        <v>154</v>
      </c>
      <c r="F231" t="s">
        <v>155</v>
      </c>
      <c r="G231" t="s">
        <v>156</v>
      </c>
      <c r="H231" t="s">
        <v>187</v>
      </c>
      <c r="I231" t="s">
        <v>167</v>
      </c>
      <c r="J231" t="s">
        <v>188</v>
      </c>
      <c r="K231" t="s">
        <v>160</v>
      </c>
      <c r="L231">
        <v>1</v>
      </c>
      <c r="M231" t="s">
        <v>189</v>
      </c>
      <c r="N231" t="s">
        <v>162</v>
      </c>
      <c r="O231" t="s">
        <v>211</v>
      </c>
      <c r="P231" t="s">
        <v>212</v>
      </c>
      <c r="Q231">
        <v>2025</v>
      </c>
      <c r="R231" s="3" t="str">
        <f t="shared" si="3"/>
        <v>400</v>
      </c>
      <c r="S231" s="4">
        <f>IF(LEFT(H231,7)="Average",AVERAGEIFS('STB-1245-ALL-CARRIERS-2025'!T:T,'STB-1245-ALL-CARRIERS-2025'!H:H,'Annual Totals'!H231,'STB-1245-ALL-CARRIERS-2025'!I:I,'Annual Totals'!I231,'STB-1245-ALL-CARRIERS-2025'!O:O,'Annual Totals'!O231),SUMIFS('STB-1245-ALL-CARRIERS-2025'!T:T,'STB-1245-ALL-CARRIERS-2025'!H:H,'Annual Totals'!H231,'STB-1245-ALL-CARRIERS-2025'!I:I,'Annual Totals'!I231,'STB-1245-ALL-CARRIERS-2025'!O:O,'Annual Totals'!O231))</f>
        <v>218897213</v>
      </c>
    </row>
    <row r="232" spans="1:19" x14ac:dyDescent="0.2">
      <c r="A232">
        <v>43</v>
      </c>
      <c r="B232" t="s">
        <v>151</v>
      </c>
      <c r="C232" t="s">
        <v>152</v>
      </c>
      <c r="D232" t="s">
        <v>153</v>
      </c>
      <c r="E232" t="s">
        <v>154</v>
      </c>
      <c r="F232" t="s">
        <v>155</v>
      </c>
      <c r="G232" t="s">
        <v>156</v>
      </c>
      <c r="H232" t="s">
        <v>187</v>
      </c>
      <c r="I232" t="s">
        <v>168</v>
      </c>
      <c r="J232" t="s">
        <v>188</v>
      </c>
      <c r="K232" t="s">
        <v>160</v>
      </c>
      <c r="L232">
        <v>1</v>
      </c>
      <c r="M232" t="s">
        <v>189</v>
      </c>
      <c r="N232" t="s">
        <v>162</v>
      </c>
      <c r="O232" t="s">
        <v>211</v>
      </c>
      <c r="P232" t="s">
        <v>212</v>
      </c>
      <c r="Q232">
        <v>2025</v>
      </c>
      <c r="R232" s="3" t="str">
        <f t="shared" si="3"/>
        <v>500</v>
      </c>
      <c r="S232" s="4">
        <f>IF(LEFT(H232,7)="Average",AVERAGEIFS('STB-1245-ALL-CARRIERS-2025'!T:T,'STB-1245-ALL-CARRIERS-2025'!H:H,'Annual Totals'!H232,'STB-1245-ALL-CARRIERS-2025'!I:I,'Annual Totals'!I232,'STB-1245-ALL-CARRIERS-2025'!O:O,'Annual Totals'!O232),SUMIFS('STB-1245-ALL-CARRIERS-2025'!T:T,'STB-1245-ALL-CARRIERS-2025'!H:H,'Annual Totals'!H232,'STB-1245-ALL-CARRIERS-2025'!I:I,'Annual Totals'!I232,'STB-1245-ALL-CARRIERS-2025'!O:O,'Annual Totals'!O232))</f>
        <v>73609543</v>
      </c>
    </row>
    <row r="233" spans="1:19" x14ac:dyDescent="0.2">
      <c r="A233">
        <v>44</v>
      </c>
      <c r="B233" t="s">
        <v>151</v>
      </c>
      <c r="C233" t="s">
        <v>152</v>
      </c>
      <c r="D233" t="s">
        <v>153</v>
      </c>
      <c r="E233" t="s">
        <v>154</v>
      </c>
      <c r="F233" t="s">
        <v>155</v>
      </c>
      <c r="G233" t="s">
        <v>156</v>
      </c>
      <c r="H233" t="s">
        <v>190</v>
      </c>
      <c r="I233" t="s">
        <v>169</v>
      </c>
      <c r="J233" t="s">
        <v>188</v>
      </c>
      <c r="K233" t="s">
        <v>160</v>
      </c>
      <c r="L233">
        <v>1</v>
      </c>
      <c r="M233" t="s">
        <v>189</v>
      </c>
      <c r="N233" t="s">
        <v>162</v>
      </c>
      <c r="O233" t="s">
        <v>211</v>
      </c>
      <c r="P233" t="s">
        <v>212</v>
      </c>
      <c r="Q233">
        <v>2025</v>
      </c>
      <c r="R233" s="3" t="str">
        <f t="shared" si="3"/>
        <v>600</v>
      </c>
      <c r="S233" s="4">
        <f>IF(LEFT(H233,7)="Average",AVERAGEIFS('STB-1245-ALL-CARRIERS-2025'!T:T,'STB-1245-ALL-CARRIERS-2025'!H:H,'Annual Totals'!H233,'STB-1245-ALL-CARRIERS-2025'!I:I,'Annual Totals'!I233,'STB-1245-ALL-CARRIERS-2025'!O:O,'Annual Totals'!O233),SUMIFS('STB-1245-ALL-CARRIERS-2025'!T:T,'STB-1245-ALL-CARRIERS-2025'!H:H,'Annual Totals'!H233,'STB-1245-ALL-CARRIERS-2025'!I:I,'Annual Totals'!I233,'STB-1245-ALL-CARRIERS-2025'!O:O,'Annual Totals'!O233))</f>
        <v>549091325</v>
      </c>
    </row>
    <row r="234" spans="1:19" x14ac:dyDescent="0.2">
      <c r="A234">
        <v>45</v>
      </c>
      <c r="B234" t="s">
        <v>151</v>
      </c>
      <c r="C234" t="s">
        <v>152</v>
      </c>
      <c r="D234" t="s">
        <v>153</v>
      </c>
      <c r="E234" t="s">
        <v>154</v>
      </c>
      <c r="F234" t="s">
        <v>155</v>
      </c>
      <c r="G234" t="s">
        <v>156</v>
      </c>
      <c r="H234" t="s">
        <v>191</v>
      </c>
      <c r="I234" t="s">
        <v>158</v>
      </c>
      <c r="J234" t="s">
        <v>192</v>
      </c>
      <c r="K234" t="s">
        <v>160</v>
      </c>
      <c r="L234">
        <v>1</v>
      </c>
      <c r="M234" t="s">
        <v>189</v>
      </c>
      <c r="N234" t="s">
        <v>162</v>
      </c>
      <c r="O234" t="s">
        <v>211</v>
      </c>
      <c r="P234" t="s">
        <v>212</v>
      </c>
      <c r="Q234">
        <v>2025</v>
      </c>
      <c r="R234" s="3" t="str">
        <f t="shared" si="3"/>
        <v>100</v>
      </c>
      <c r="S234" s="4">
        <f>IF(LEFT(H234,7)="Average",AVERAGEIFS('STB-1245-ALL-CARRIERS-2025'!T:T,'STB-1245-ALL-CARRIERS-2025'!H:H,'Annual Totals'!H234,'STB-1245-ALL-CARRIERS-2025'!I:I,'Annual Totals'!I234,'STB-1245-ALL-CARRIERS-2025'!O:O,'Annual Totals'!O234),SUMIFS('STB-1245-ALL-CARRIERS-2025'!T:T,'STB-1245-ALL-CARRIERS-2025'!H:H,'Annual Totals'!H234,'STB-1245-ALL-CARRIERS-2025'!I:I,'Annual Totals'!I234,'STB-1245-ALL-CARRIERS-2025'!O:O,'Annual Totals'!O234))</f>
        <v>0</v>
      </c>
    </row>
    <row r="235" spans="1:19" x14ac:dyDescent="0.2">
      <c r="A235">
        <v>46</v>
      </c>
      <c r="B235" t="s">
        <v>151</v>
      </c>
      <c r="C235" t="s">
        <v>152</v>
      </c>
      <c r="D235" t="s">
        <v>153</v>
      </c>
      <c r="E235" t="s">
        <v>154</v>
      </c>
      <c r="F235" t="s">
        <v>155</v>
      </c>
      <c r="G235" t="s">
        <v>156</v>
      </c>
      <c r="H235" t="s">
        <v>191</v>
      </c>
      <c r="I235" t="s">
        <v>165</v>
      </c>
      <c r="J235" t="s">
        <v>192</v>
      </c>
      <c r="K235" t="s">
        <v>160</v>
      </c>
      <c r="L235">
        <v>1</v>
      </c>
      <c r="M235" t="s">
        <v>189</v>
      </c>
      <c r="N235" t="s">
        <v>162</v>
      </c>
      <c r="O235" t="s">
        <v>211</v>
      </c>
      <c r="P235" t="s">
        <v>212</v>
      </c>
      <c r="Q235">
        <v>2025</v>
      </c>
      <c r="R235" s="3" t="str">
        <f t="shared" si="3"/>
        <v>200</v>
      </c>
      <c r="S235" s="4">
        <f>IF(LEFT(H235,7)="Average",AVERAGEIFS('STB-1245-ALL-CARRIERS-2025'!T:T,'STB-1245-ALL-CARRIERS-2025'!H:H,'Annual Totals'!H235,'STB-1245-ALL-CARRIERS-2025'!I:I,'Annual Totals'!I235,'STB-1245-ALL-CARRIERS-2025'!O:O,'Annual Totals'!O235),SUMIFS('STB-1245-ALL-CARRIERS-2025'!T:T,'STB-1245-ALL-CARRIERS-2025'!H:H,'Annual Totals'!H235,'STB-1245-ALL-CARRIERS-2025'!I:I,'Annual Totals'!I235,'STB-1245-ALL-CARRIERS-2025'!O:O,'Annual Totals'!O235))</f>
        <v>7720939</v>
      </c>
    </row>
    <row r="236" spans="1:19" x14ac:dyDescent="0.2">
      <c r="A236">
        <v>47</v>
      </c>
      <c r="B236" t="s">
        <v>151</v>
      </c>
      <c r="C236" t="s">
        <v>152</v>
      </c>
      <c r="D236" t="s">
        <v>153</v>
      </c>
      <c r="E236" t="s">
        <v>154</v>
      </c>
      <c r="F236" t="s">
        <v>155</v>
      </c>
      <c r="G236" t="s">
        <v>156</v>
      </c>
      <c r="H236" t="s">
        <v>191</v>
      </c>
      <c r="I236" t="s">
        <v>166</v>
      </c>
      <c r="J236" t="s">
        <v>192</v>
      </c>
      <c r="K236" t="s">
        <v>160</v>
      </c>
      <c r="L236">
        <v>1</v>
      </c>
      <c r="M236" t="s">
        <v>189</v>
      </c>
      <c r="N236" t="s">
        <v>162</v>
      </c>
      <c r="O236" t="s">
        <v>211</v>
      </c>
      <c r="P236" t="s">
        <v>212</v>
      </c>
      <c r="Q236">
        <v>2025</v>
      </c>
      <c r="R236" s="3" t="str">
        <f t="shared" si="3"/>
        <v>300</v>
      </c>
      <c r="S236" s="4">
        <f>IF(LEFT(H236,7)="Average",AVERAGEIFS('STB-1245-ALL-CARRIERS-2025'!T:T,'STB-1245-ALL-CARRIERS-2025'!H:H,'Annual Totals'!H236,'STB-1245-ALL-CARRIERS-2025'!I:I,'Annual Totals'!I236,'STB-1245-ALL-CARRIERS-2025'!O:O,'Annual Totals'!O236),SUMIFS('STB-1245-ALL-CARRIERS-2025'!T:T,'STB-1245-ALL-CARRIERS-2025'!H:H,'Annual Totals'!H236,'STB-1245-ALL-CARRIERS-2025'!I:I,'Annual Totals'!I236,'STB-1245-ALL-CARRIERS-2025'!O:O,'Annual Totals'!O236))</f>
        <v>105910289</v>
      </c>
    </row>
    <row r="237" spans="1:19" x14ac:dyDescent="0.2">
      <c r="A237">
        <v>48</v>
      </c>
      <c r="B237" t="s">
        <v>151</v>
      </c>
      <c r="C237" t="s">
        <v>152</v>
      </c>
      <c r="D237" t="s">
        <v>153</v>
      </c>
      <c r="E237" t="s">
        <v>154</v>
      </c>
      <c r="F237" t="s">
        <v>155</v>
      </c>
      <c r="G237" t="s">
        <v>156</v>
      </c>
      <c r="H237" t="s">
        <v>191</v>
      </c>
      <c r="I237" t="s">
        <v>167</v>
      </c>
      <c r="J237" t="s">
        <v>192</v>
      </c>
      <c r="K237" t="s">
        <v>160</v>
      </c>
      <c r="L237">
        <v>1</v>
      </c>
      <c r="M237" t="s">
        <v>189</v>
      </c>
      <c r="N237" t="s">
        <v>162</v>
      </c>
      <c r="O237" t="s">
        <v>211</v>
      </c>
      <c r="P237" t="s">
        <v>212</v>
      </c>
      <c r="Q237">
        <v>2025</v>
      </c>
      <c r="R237" s="3" t="str">
        <f t="shared" si="3"/>
        <v>400</v>
      </c>
      <c r="S237" s="4">
        <f>IF(LEFT(H237,7)="Average",AVERAGEIFS('STB-1245-ALL-CARRIERS-2025'!T:T,'STB-1245-ALL-CARRIERS-2025'!H:H,'Annual Totals'!H237,'STB-1245-ALL-CARRIERS-2025'!I:I,'Annual Totals'!I237,'STB-1245-ALL-CARRIERS-2025'!O:O,'Annual Totals'!O237),SUMIFS('STB-1245-ALL-CARRIERS-2025'!T:T,'STB-1245-ALL-CARRIERS-2025'!H:H,'Annual Totals'!H237,'STB-1245-ALL-CARRIERS-2025'!I:I,'Annual Totals'!I237,'STB-1245-ALL-CARRIERS-2025'!O:O,'Annual Totals'!O237))</f>
        <v>36449733</v>
      </c>
    </row>
    <row r="238" spans="1:19" x14ac:dyDescent="0.2">
      <c r="A238">
        <v>49</v>
      </c>
      <c r="B238" t="s">
        <v>151</v>
      </c>
      <c r="C238" t="s">
        <v>152</v>
      </c>
      <c r="D238" t="s">
        <v>153</v>
      </c>
      <c r="E238" t="s">
        <v>154</v>
      </c>
      <c r="F238" t="s">
        <v>155</v>
      </c>
      <c r="G238" t="s">
        <v>156</v>
      </c>
      <c r="H238" t="s">
        <v>191</v>
      </c>
      <c r="I238" t="s">
        <v>168</v>
      </c>
      <c r="J238" t="s">
        <v>192</v>
      </c>
      <c r="K238" t="s">
        <v>160</v>
      </c>
      <c r="L238">
        <v>1</v>
      </c>
      <c r="M238" t="s">
        <v>189</v>
      </c>
      <c r="N238" t="s">
        <v>162</v>
      </c>
      <c r="O238" t="s">
        <v>211</v>
      </c>
      <c r="P238" t="s">
        <v>212</v>
      </c>
      <c r="Q238">
        <v>2025</v>
      </c>
      <c r="R238" s="3" t="str">
        <f t="shared" si="3"/>
        <v>500</v>
      </c>
      <c r="S238" s="4">
        <f>IF(LEFT(H238,7)="Average",AVERAGEIFS('STB-1245-ALL-CARRIERS-2025'!T:T,'STB-1245-ALL-CARRIERS-2025'!H:H,'Annual Totals'!H238,'STB-1245-ALL-CARRIERS-2025'!I:I,'Annual Totals'!I238,'STB-1245-ALL-CARRIERS-2025'!O:O,'Annual Totals'!O238),SUMIFS('STB-1245-ALL-CARRIERS-2025'!T:T,'STB-1245-ALL-CARRIERS-2025'!H:H,'Annual Totals'!H238,'STB-1245-ALL-CARRIERS-2025'!I:I,'Annual Totals'!I238,'STB-1245-ALL-CARRIERS-2025'!O:O,'Annual Totals'!O238))</f>
        <v>12700637</v>
      </c>
    </row>
    <row r="239" spans="1:19" x14ac:dyDescent="0.2">
      <c r="A239">
        <v>50</v>
      </c>
      <c r="B239" t="s">
        <v>151</v>
      </c>
      <c r="C239" t="s">
        <v>152</v>
      </c>
      <c r="D239" t="s">
        <v>153</v>
      </c>
      <c r="E239" t="s">
        <v>154</v>
      </c>
      <c r="F239" t="s">
        <v>155</v>
      </c>
      <c r="G239" t="s">
        <v>156</v>
      </c>
      <c r="H239" t="s">
        <v>193</v>
      </c>
      <c r="I239" t="s">
        <v>169</v>
      </c>
      <c r="J239" t="s">
        <v>192</v>
      </c>
      <c r="K239" t="s">
        <v>160</v>
      </c>
      <c r="L239">
        <v>1</v>
      </c>
      <c r="M239" t="s">
        <v>189</v>
      </c>
      <c r="N239" t="s">
        <v>162</v>
      </c>
      <c r="O239" t="s">
        <v>211</v>
      </c>
      <c r="P239" t="s">
        <v>212</v>
      </c>
      <c r="Q239">
        <v>2025</v>
      </c>
      <c r="R239" s="3" t="str">
        <f t="shared" si="3"/>
        <v>600</v>
      </c>
      <c r="S239" s="4">
        <f>IF(LEFT(H239,7)="Average",AVERAGEIFS('STB-1245-ALL-CARRIERS-2025'!T:T,'STB-1245-ALL-CARRIERS-2025'!H:H,'Annual Totals'!H239,'STB-1245-ALL-CARRIERS-2025'!I:I,'Annual Totals'!I239,'STB-1245-ALL-CARRIERS-2025'!O:O,'Annual Totals'!O239),SUMIFS('STB-1245-ALL-CARRIERS-2025'!T:T,'STB-1245-ALL-CARRIERS-2025'!H:H,'Annual Totals'!H239,'STB-1245-ALL-CARRIERS-2025'!I:I,'Annual Totals'!I239,'STB-1245-ALL-CARRIERS-2025'!O:O,'Annual Totals'!O239))</f>
        <v>66702465</v>
      </c>
    </row>
    <row r="240" spans="1:19" x14ac:dyDescent="0.2">
      <c r="A240">
        <v>51</v>
      </c>
      <c r="B240" t="s">
        <v>151</v>
      </c>
      <c r="C240" t="s">
        <v>152</v>
      </c>
      <c r="D240" t="s">
        <v>153</v>
      </c>
      <c r="E240" t="s">
        <v>154</v>
      </c>
      <c r="F240" t="s">
        <v>155</v>
      </c>
      <c r="G240" t="s">
        <v>156</v>
      </c>
      <c r="H240" t="s">
        <v>194</v>
      </c>
      <c r="I240" t="s">
        <v>158</v>
      </c>
      <c r="J240" t="s">
        <v>195</v>
      </c>
      <c r="K240" t="s">
        <v>160</v>
      </c>
      <c r="L240">
        <v>1</v>
      </c>
      <c r="M240" t="s">
        <v>189</v>
      </c>
      <c r="N240" t="s">
        <v>162</v>
      </c>
      <c r="O240" t="s">
        <v>211</v>
      </c>
      <c r="P240" t="s">
        <v>212</v>
      </c>
      <c r="Q240">
        <v>2025</v>
      </c>
      <c r="R240" s="3" t="str">
        <f t="shared" si="3"/>
        <v>100</v>
      </c>
      <c r="S240" s="4">
        <f>IF(LEFT(H240,7)="Average",AVERAGEIFS('STB-1245-ALL-CARRIERS-2025'!T:T,'STB-1245-ALL-CARRIERS-2025'!H:H,'Annual Totals'!H240,'STB-1245-ALL-CARRIERS-2025'!I:I,'Annual Totals'!I240,'STB-1245-ALL-CARRIERS-2025'!O:O,'Annual Totals'!O240),SUMIFS('STB-1245-ALL-CARRIERS-2025'!T:T,'STB-1245-ALL-CARRIERS-2025'!H:H,'Annual Totals'!H240,'STB-1245-ALL-CARRIERS-2025'!I:I,'Annual Totals'!I240,'STB-1245-ALL-CARRIERS-2025'!O:O,'Annual Totals'!O240))</f>
        <v>0</v>
      </c>
    </row>
    <row r="241" spans="1:19" x14ac:dyDescent="0.2">
      <c r="A241">
        <v>52</v>
      </c>
      <c r="B241" t="s">
        <v>151</v>
      </c>
      <c r="C241" t="s">
        <v>152</v>
      </c>
      <c r="D241" t="s">
        <v>153</v>
      </c>
      <c r="E241" t="s">
        <v>154</v>
      </c>
      <c r="F241" t="s">
        <v>155</v>
      </c>
      <c r="G241" t="s">
        <v>156</v>
      </c>
      <c r="H241" t="s">
        <v>194</v>
      </c>
      <c r="I241" t="s">
        <v>165</v>
      </c>
      <c r="J241" t="s">
        <v>195</v>
      </c>
      <c r="K241" t="s">
        <v>160</v>
      </c>
      <c r="L241">
        <v>1</v>
      </c>
      <c r="M241" t="s">
        <v>189</v>
      </c>
      <c r="N241" t="s">
        <v>162</v>
      </c>
      <c r="O241" t="s">
        <v>211</v>
      </c>
      <c r="P241" t="s">
        <v>212</v>
      </c>
      <c r="Q241">
        <v>2025</v>
      </c>
      <c r="R241" s="3" t="str">
        <f t="shared" si="3"/>
        <v>200</v>
      </c>
      <c r="S241" s="4">
        <f>IF(LEFT(H241,7)="Average",AVERAGEIFS('STB-1245-ALL-CARRIERS-2025'!T:T,'STB-1245-ALL-CARRIERS-2025'!H:H,'Annual Totals'!H241,'STB-1245-ALL-CARRIERS-2025'!I:I,'Annual Totals'!I241,'STB-1245-ALL-CARRIERS-2025'!O:O,'Annual Totals'!O241),SUMIFS('STB-1245-ALL-CARRIERS-2025'!T:T,'STB-1245-ALL-CARRIERS-2025'!H:H,'Annual Totals'!H241,'STB-1245-ALL-CARRIERS-2025'!I:I,'Annual Totals'!I241,'STB-1245-ALL-CARRIERS-2025'!O:O,'Annual Totals'!O241))</f>
        <v>11559075</v>
      </c>
    </row>
    <row r="242" spans="1:19" x14ac:dyDescent="0.2">
      <c r="A242">
        <v>53</v>
      </c>
      <c r="B242" t="s">
        <v>151</v>
      </c>
      <c r="C242" t="s">
        <v>152</v>
      </c>
      <c r="D242" t="s">
        <v>153</v>
      </c>
      <c r="E242" t="s">
        <v>154</v>
      </c>
      <c r="F242" t="s">
        <v>155</v>
      </c>
      <c r="G242" t="s">
        <v>156</v>
      </c>
      <c r="H242" t="s">
        <v>194</v>
      </c>
      <c r="I242" t="s">
        <v>166</v>
      </c>
      <c r="J242" t="s">
        <v>195</v>
      </c>
      <c r="K242" t="s">
        <v>160</v>
      </c>
      <c r="L242">
        <v>1</v>
      </c>
      <c r="M242" t="s">
        <v>189</v>
      </c>
      <c r="N242" t="s">
        <v>162</v>
      </c>
      <c r="O242" t="s">
        <v>211</v>
      </c>
      <c r="P242" t="s">
        <v>212</v>
      </c>
      <c r="Q242">
        <v>2025</v>
      </c>
      <c r="R242" s="3" t="str">
        <f t="shared" si="3"/>
        <v>300</v>
      </c>
      <c r="S242" s="4">
        <f>IF(LEFT(H242,7)="Average",AVERAGEIFS('STB-1245-ALL-CARRIERS-2025'!T:T,'STB-1245-ALL-CARRIERS-2025'!H:H,'Annual Totals'!H242,'STB-1245-ALL-CARRIERS-2025'!I:I,'Annual Totals'!I242,'STB-1245-ALL-CARRIERS-2025'!O:O,'Annual Totals'!O242),SUMIFS('STB-1245-ALL-CARRIERS-2025'!T:T,'STB-1245-ALL-CARRIERS-2025'!H:H,'Annual Totals'!H242,'STB-1245-ALL-CARRIERS-2025'!I:I,'Annual Totals'!I242,'STB-1245-ALL-CARRIERS-2025'!O:O,'Annual Totals'!O242))</f>
        <v>136186064</v>
      </c>
    </row>
    <row r="243" spans="1:19" x14ac:dyDescent="0.2">
      <c r="A243">
        <v>54</v>
      </c>
      <c r="B243" t="s">
        <v>151</v>
      </c>
      <c r="C243" t="s">
        <v>152</v>
      </c>
      <c r="D243" t="s">
        <v>153</v>
      </c>
      <c r="E243" t="s">
        <v>154</v>
      </c>
      <c r="F243" t="s">
        <v>155</v>
      </c>
      <c r="G243" t="s">
        <v>156</v>
      </c>
      <c r="H243" t="s">
        <v>194</v>
      </c>
      <c r="I243" t="s">
        <v>167</v>
      </c>
      <c r="J243" t="s">
        <v>195</v>
      </c>
      <c r="K243" t="s">
        <v>160</v>
      </c>
      <c r="L243">
        <v>1</v>
      </c>
      <c r="M243" t="s">
        <v>189</v>
      </c>
      <c r="N243" t="s">
        <v>162</v>
      </c>
      <c r="O243" t="s">
        <v>211</v>
      </c>
      <c r="P243" t="s">
        <v>212</v>
      </c>
      <c r="Q243">
        <v>2025</v>
      </c>
      <c r="R243" s="3" t="str">
        <f t="shared" si="3"/>
        <v>400</v>
      </c>
      <c r="S243" s="4">
        <f>IF(LEFT(H243,7)="Average",AVERAGEIFS('STB-1245-ALL-CARRIERS-2025'!T:T,'STB-1245-ALL-CARRIERS-2025'!H:H,'Annual Totals'!H243,'STB-1245-ALL-CARRIERS-2025'!I:I,'Annual Totals'!I243,'STB-1245-ALL-CARRIERS-2025'!O:O,'Annual Totals'!O243),SUMIFS('STB-1245-ALL-CARRIERS-2025'!T:T,'STB-1245-ALL-CARRIERS-2025'!H:H,'Annual Totals'!H243,'STB-1245-ALL-CARRIERS-2025'!I:I,'Annual Totals'!I243,'STB-1245-ALL-CARRIERS-2025'!O:O,'Annual Totals'!O243))</f>
        <v>34996994</v>
      </c>
    </row>
    <row r="244" spans="1:19" x14ac:dyDescent="0.2">
      <c r="A244">
        <v>55</v>
      </c>
      <c r="B244" t="s">
        <v>151</v>
      </c>
      <c r="C244" t="s">
        <v>152</v>
      </c>
      <c r="D244" t="s">
        <v>153</v>
      </c>
      <c r="E244" t="s">
        <v>154</v>
      </c>
      <c r="F244" t="s">
        <v>155</v>
      </c>
      <c r="G244" t="s">
        <v>156</v>
      </c>
      <c r="H244" t="s">
        <v>194</v>
      </c>
      <c r="I244" t="s">
        <v>168</v>
      </c>
      <c r="J244" t="s">
        <v>195</v>
      </c>
      <c r="K244" t="s">
        <v>160</v>
      </c>
      <c r="L244">
        <v>1</v>
      </c>
      <c r="M244" t="s">
        <v>189</v>
      </c>
      <c r="N244" t="s">
        <v>162</v>
      </c>
      <c r="O244" t="s">
        <v>211</v>
      </c>
      <c r="P244" t="s">
        <v>212</v>
      </c>
      <c r="Q244">
        <v>2025</v>
      </c>
      <c r="R244" s="3" t="str">
        <f t="shared" si="3"/>
        <v>500</v>
      </c>
      <c r="S244" s="4">
        <f>IF(LEFT(H244,7)="Average",AVERAGEIFS('STB-1245-ALL-CARRIERS-2025'!T:T,'STB-1245-ALL-CARRIERS-2025'!H:H,'Annual Totals'!H244,'STB-1245-ALL-CARRIERS-2025'!I:I,'Annual Totals'!I244,'STB-1245-ALL-CARRIERS-2025'!O:O,'Annual Totals'!O244),SUMIFS('STB-1245-ALL-CARRIERS-2025'!T:T,'STB-1245-ALL-CARRIERS-2025'!H:H,'Annual Totals'!H244,'STB-1245-ALL-CARRIERS-2025'!I:I,'Annual Totals'!I244,'STB-1245-ALL-CARRIERS-2025'!O:O,'Annual Totals'!O244))</f>
        <v>27238896</v>
      </c>
    </row>
    <row r="245" spans="1:19" x14ac:dyDescent="0.2">
      <c r="A245">
        <v>56</v>
      </c>
      <c r="B245" t="s">
        <v>151</v>
      </c>
      <c r="C245" t="s">
        <v>152</v>
      </c>
      <c r="D245" t="s">
        <v>153</v>
      </c>
      <c r="E245" t="s">
        <v>154</v>
      </c>
      <c r="F245" t="s">
        <v>155</v>
      </c>
      <c r="G245" t="s">
        <v>156</v>
      </c>
      <c r="H245" t="s">
        <v>196</v>
      </c>
      <c r="I245" t="s">
        <v>169</v>
      </c>
      <c r="J245" t="s">
        <v>195</v>
      </c>
      <c r="K245" t="s">
        <v>160</v>
      </c>
      <c r="L245">
        <v>1</v>
      </c>
      <c r="M245" t="s">
        <v>189</v>
      </c>
      <c r="N245" t="s">
        <v>162</v>
      </c>
      <c r="O245" t="s">
        <v>211</v>
      </c>
      <c r="P245" t="s">
        <v>212</v>
      </c>
      <c r="Q245">
        <v>2025</v>
      </c>
      <c r="R245" s="3" t="str">
        <f t="shared" si="3"/>
        <v>600</v>
      </c>
      <c r="S245" s="4">
        <f>IF(LEFT(H245,7)="Average",AVERAGEIFS('STB-1245-ALL-CARRIERS-2025'!T:T,'STB-1245-ALL-CARRIERS-2025'!H:H,'Annual Totals'!H245,'STB-1245-ALL-CARRIERS-2025'!I:I,'Annual Totals'!I245,'STB-1245-ALL-CARRIERS-2025'!O:O,'Annual Totals'!O245),SUMIFS('STB-1245-ALL-CARRIERS-2025'!T:T,'STB-1245-ALL-CARRIERS-2025'!H:H,'Annual Totals'!H245,'STB-1245-ALL-CARRIERS-2025'!I:I,'Annual Totals'!I245,'STB-1245-ALL-CARRIERS-2025'!O:O,'Annual Totals'!O245))</f>
        <v>257528574</v>
      </c>
    </row>
    <row r="246" spans="1:19" x14ac:dyDescent="0.2">
      <c r="A246">
        <v>57</v>
      </c>
      <c r="B246" t="s">
        <v>151</v>
      </c>
      <c r="C246" t="s">
        <v>152</v>
      </c>
      <c r="D246" t="s">
        <v>153</v>
      </c>
      <c r="E246" t="s">
        <v>154</v>
      </c>
      <c r="F246" t="s">
        <v>155</v>
      </c>
      <c r="G246" t="s">
        <v>156</v>
      </c>
      <c r="H246" t="s">
        <v>197</v>
      </c>
      <c r="I246" t="s">
        <v>158</v>
      </c>
      <c r="J246" t="s">
        <v>198</v>
      </c>
      <c r="K246" t="s">
        <v>160</v>
      </c>
      <c r="L246">
        <v>1</v>
      </c>
      <c r="M246" t="s">
        <v>189</v>
      </c>
      <c r="N246" t="s">
        <v>162</v>
      </c>
      <c r="O246" t="s">
        <v>211</v>
      </c>
      <c r="P246" t="s">
        <v>212</v>
      </c>
      <c r="Q246">
        <v>2025</v>
      </c>
      <c r="R246" s="3" t="str">
        <f t="shared" si="3"/>
        <v>100</v>
      </c>
      <c r="S246" s="4">
        <f>IF(LEFT(H246,7)="Average",AVERAGEIFS('STB-1245-ALL-CARRIERS-2025'!T:T,'STB-1245-ALL-CARRIERS-2025'!H:H,'Annual Totals'!H246,'STB-1245-ALL-CARRIERS-2025'!I:I,'Annual Totals'!I246,'STB-1245-ALL-CARRIERS-2025'!O:O,'Annual Totals'!O246),SUMIFS('STB-1245-ALL-CARRIERS-2025'!T:T,'STB-1245-ALL-CARRIERS-2025'!H:H,'Annual Totals'!H246,'STB-1245-ALL-CARRIERS-2025'!I:I,'Annual Totals'!I246,'STB-1245-ALL-CARRIERS-2025'!O:O,'Annual Totals'!O246))</f>
        <v>156519148</v>
      </c>
    </row>
    <row r="247" spans="1:19" x14ac:dyDescent="0.2">
      <c r="A247">
        <v>58</v>
      </c>
      <c r="B247" t="s">
        <v>151</v>
      </c>
      <c r="C247" t="s">
        <v>152</v>
      </c>
      <c r="D247" t="s">
        <v>153</v>
      </c>
      <c r="E247" t="s">
        <v>154</v>
      </c>
      <c r="F247" t="s">
        <v>155</v>
      </c>
      <c r="G247" t="s">
        <v>156</v>
      </c>
      <c r="H247" t="s">
        <v>197</v>
      </c>
      <c r="I247" t="s">
        <v>165</v>
      </c>
      <c r="J247" t="s">
        <v>198</v>
      </c>
      <c r="K247" t="s">
        <v>160</v>
      </c>
      <c r="L247">
        <v>1</v>
      </c>
      <c r="M247" t="s">
        <v>189</v>
      </c>
      <c r="N247" t="s">
        <v>162</v>
      </c>
      <c r="O247" t="s">
        <v>211</v>
      </c>
      <c r="P247" t="s">
        <v>212</v>
      </c>
      <c r="Q247">
        <v>2025</v>
      </c>
      <c r="R247" s="3" t="str">
        <f t="shared" si="3"/>
        <v>200</v>
      </c>
      <c r="S247" s="4">
        <f>IF(LEFT(H247,7)="Average",AVERAGEIFS('STB-1245-ALL-CARRIERS-2025'!T:T,'STB-1245-ALL-CARRIERS-2025'!H:H,'Annual Totals'!H247,'STB-1245-ALL-CARRIERS-2025'!I:I,'Annual Totals'!I247,'STB-1245-ALL-CARRIERS-2025'!O:O,'Annual Totals'!O247),SUMIFS('STB-1245-ALL-CARRIERS-2025'!T:T,'STB-1245-ALL-CARRIERS-2025'!H:H,'Annual Totals'!H247,'STB-1245-ALL-CARRIERS-2025'!I:I,'Annual Totals'!I247,'STB-1245-ALL-CARRIERS-2025'!O:O,'Annual Totals'!O247))</f>
        <v>225973784</v>
      </c>
    </row>
    <row r="248" spans="1:19" x14ac:dyDescent="0.2">
      <c r="A248">
        <v>59</v>
      </c>
      <c r="B248" t="s">
        <v>151</v>
      </c>
      <c r="C248" t="s">
        <v>152</v>
      </c>
      <c r="D248" t="s">
        <v>153</v>
      </c>
      <c r="E248" t="s">
        <v>154</v>
      </c>
      <c r="F248" t="s">
        <v>155</v>
      </c>
      <c r="G248" t="s">
        <v>156</v>
      </c>
      <c r="H248" t="s">
        <v>197</v>
      </c>
      <c r="I248" t="s">
        <v>166</v>
      </c>
      <c r="J248" t="s">
        <v>198</v>
      </c>
      <c r="K248" t="s">
        <v>160</v>
      </c>
      <c r="L248">
        <v>1</v>
      </c>
      <c r="M248" t="s">
        <v>189</v>
      </c>
      <c r="N248" t="s">
        <v>162</v>
      </c>
      <c r="O248" t="s">
        <v>211</v>
      </c>
      <c r="P248" t="s">
        <v>212</v>
      </c>
      <c r="Q248">
        <v>2025</v>
      </c>
      <c r="R248" s="3" t="str">
        <f t="shared" si="3"/>
        <v>300</v>
      </c>
      <c r="S248" s="4">
        <f>IF(LEFT(H248,7)="Average",AVERAGEIFS('STB-1245-ALL-CARRIERS-2025'!T:T,'STB-1245-ALL-CARRIERS-2025'!H:H,'Annual Totals'!H248,'STB-1245-ALL-CARRIERS-2025'!I:I,'Annual Totals'!I248,'STB-1245-ALL-CARRIERS-2025'!O:O,'Annual Totals'!O248),SUMIFS('STB-1245-ALL-CARRIERS-2025'!T:T,'STB-1245-ALL-CARRIERS-2025'!H:H,'Annual Totals'!H248,'STB-1245-ALL-CARRIERS-2025'!I:I,'Annual Totals'!I248,'STB-1245-ALL-CARRIERS-2025'!O:O,'Annual Totals'!O248))</f>
        <v>646316255</v>
      </c>
    </row>
    <row r="249" spans="1:19" x14ac:dyDescent="0.2">
      <c r="A249">
        <v>60</v>
      </c>
      <c r="B249" t="s">
        <v>151</v>
      </c>
      <c r="C249" t="s">
        <v>152</v>
      </c>
      <c r="D249" t="s">
        <v>153</v>
      </c>
      <c r="E249" t="s">
        <v>154</v>
      </c>
      <c r="F249" t="s">
        <v>155</v>
      </c>
      <c r="G249" t="s">
        <v>156</v>
      </c>
      <c r="H249" t="s">
        <v>197</v>
      </c>
      <c r="I249" t="s">
        <v>167</v>
      </c>
      <c r="J249" t="s">
        <v>198</v>
      </c>
      <c r="K249" t="s">
        <v>160</v>
      </c>
      <c r="L249">
        <v>1</v>
      </c>
      <c r="M249" t="s">
        <v>189</v>
      </c>
      <c r="N249" t="s">
        <v>162</v>
      </c>
      <c r="O249" t="s">
        <v>211</v>
      </c>
      <c r="P249" t="s">
        <v>212</v>
      </c>
      <c r="Q249">
        <v>2025</v>
      </c>
      <c r="R249" s="3" t="str">
        <f t="shared" si="3"/>
        <v>400</v>
      </c>
      <c r="S249" s="4">
        <f>IF(LEFT(H249,7)="Average",AVERAGEIFS('STB-1245-ALL-CARRIERS-2025'!T:T,'STB-1245-ALL-CARRIERS-2025'!H:H,'Annual Totals'!H249,'STB-1245-ALL-CARRIERS-2025'!I:I,'Annual Totals'!I249,'STB-1245-ALL-CARRIERS-2025'!O:O,'Annual Totals'!O249),SUMIFS('STB-1245-ALL-CARRIERS-2025'!T:T,'STB-1245-ALL-CARRIERS-2025'!H:H,'Annual Totals'!H249,'STB-1245-ALL-CARRIERS-2025'!I:I,'Annual Totals'!I249,'STB-1245-ALL-CARRIERS-2025'!O:O,'Annual Totals'!O249))</f>
        <v>290343940</v>
      </c>
    </row>
    <row r="250" spans="1:19" x14ac:dyDescent="0.2">
      <c r="A250">
        <v>61</v>
      </c>
      <c r="B250" t="s">
        <v>151</v>
      </c>
      <c r="C250" t="s">
        <v>152</v>
      </c>
      <c r="D250" t="s">
        <v>153</v>
      </c>
      <c r="E250" t="s">
        <v>154</v>
      </c>
      <c r="F250" t="s">
        <v>155</v>
      </c>
      <c r="G250" t="s">
        <v>156</v>
      </c>
      <c r="H250" t="s">
        <v>197</v>
      </c>
      <c r="I250" t="s">
        <v>168</v>
      </c>
      <c r="J250" t="s">
        <v>198</v>
      </c>
      <c r="K250" t="s">
        <v>160</v>
      </c>
      <c r="L250">
        <v>1</v>
      </c>
      <c r="M250" t="s">
        <v>189</v>
      </c>
      <c r="N250" t="s">
        <v>162</v>
      </c>
      <c r="O250" t="s">
        <v>211</v>
      </c>
      <c r="P250" t="s">
        <v>212</v>
      </c>
      <c r="Q250">
        <v>2025</v>
      </c>
      <c r="R250" s="3" t="str">
        <f t="shared" si="3"/>
        <v>500</v>
      </c>
      <c r="S250" s="4">
        <f>IF(LEFT(H250,7)="Average",AVERAGEIFS('STB-1245-ALL-CARRIERS-2025'!T:T,'STB-1245-ALL-CARRIERS-2025'!H:H,'Annual Totals'!H250,'STB-1245-ALL-CARRIERS-2025'!I:I,'Annual Totals'!I250,'STB-1245-ALL-CARRIERS-2025'!O:O,'Annual Totals'!O250),SUMIFS('STB-1245-ALL-CARRIERS-2025'!T:T,'STB-1245-ALL-CARRIERS-2025'!H:H,'Annual Totals'!H250,'STB-1245-ALL-CARRIERS-2025'!I:I,'Annual Totals'!I250,'STB-1245-ALL-CARRIERS-2025'!O:O,'Annual Totals'!O250))</f>
        <v>113549076</v>
      </c>
    </row>
    <row r="251" spans="1:19" x14ac:dyDescent="0.2">
      <c r="A251">
        <v>62</v>
      </c>
      <c r="B251" t="s">
        <v>151</v>
      </c>
      <c r="C251" t="s">
        <v>152</v>
      </c>
      <c r="D251" t="s">
        <v>153</v>
      </c>
      <c r="E251" t="s">
        <v>154</v>
      </c>
      <c r="F251" t="s">
        <v>155</v>
      </c>
      <c r="G251" t="s">
        <v>156</v>
      </c>
      <c r="H251" t="s">
        <v>197</v>
      </c>
      <c r="I251" t="s">
        <v>169</v>
      </c>
      <c r="J251" t="s">
        <v>198</v>
      </c>
      <c r="K251" t="s">
        <v>160</v>
      </c>
      <c r="L251">
        <v>1</v>
      </c>
      <c r="M251" t="s">
        <v>189</v>
      </c>
      <c r="N251" t="s">
        <v>162</v>
      </c>
      <c r="O251" t="s">
        <v>211</v>
      </c>
      <c r="P251" t="s">
        <v>212</v>
      </c>
      <c r="Q251">
        <v>2025</v>
      </c>
      <c r="R251" s="3" t="str">
        <f t="shared" si="3"/>
        <v>600</v>
      </c>
      <c r="S251" s="4">
        <f>IF(LEFT(H251,7)="Average",AVERAGEIFS('STB-1245-ALL-CARRIERS-2025'!T:T,'STB-1245-ALL-CARRIERS-2025'!H:H,'Annual Totals'!H251,'STB-1245-ALL-CARRIERS-2025'!I:I,'Annual Totals'!I251,'STB-1245-ALL-CARRIERS-2025'!O:O,'Annual Totals'!O251),SUMIFS('STB-1245-ALL-CARRIERS-2025'!T:T,'STB-1245-ALL-CARRIERS-2025'!H:H,'Annual Totals'!H251,'STB-1245-ALL-CARRIERS-2025'!I:I,'Annual Totals'!I251,'STB-1245-ALL-CARRIERS-2025'!O:O,'Annual Totals'!O251))</f>
        <v>873322364</v>
      </c>
    </row>
    <row r="252" spans="1:19" x14ac:dyDescent="0.2">
      <c r="A252">
        <v>63</v>
      </c>
      <c r="B252" t="s">
        <v>151</v>
      </c>
      <c r="C252" t="s">
        <v>152</v>
      </c>
      <c r="D252" t="s">
        <v>153</v>
      </c>
      <c r="E252" t="s">
        <v>154</v>
      </c>
      <c r="F252" t="s">
        <v>155</v>
      </c>
      <c r="G252" t="s">
        <v>156</v>
      </c>
      <c r="H252" t="s">
        <v>201</v>
      </c>
      <c r="I252" t="s">
        <v>169</v>
      </c>
      <c r="J252" t="s">
        <v>202</v>
      </c>
      <c r="K252" t="s">
        <v>160</v>
      </c>
      <c r="L252">
        <v>1</v>
      </c>
      <c r="M252" t="s">
        <v>203</v>
      </c>
      <c r="N252" t="s">
        <v>162</v>
      </c>
      <c r="O252" t="s">
        <v>211</v>
      </c>
      <c r="P252" t="s">
        <v>212</v>
      </c>
      <c r="Q252">
        <v>2025</v>
      </c>
      <c r="R252" s="3" t="str">
        <f t="shared" si="3"/>
        <v>600</v>
      </c>
      <c r="S252" s="4">
        <f>IF(LEFT(H252,7)="Average",AVERAGEIFS('STB-1245-ALL-CARRIERS-2025'!T:T,'STB-1245-ALL-CARRIERS-2025'!H:H,'Annual Totals'!H252,'STB-1245-ALL-CARRIERS-2025'!I:I,'Annual Totals'!I252,'STB-1245-ALL-CARRIERS-2025'!O:O,'Annual Totals'!O252),SUMIFS('STB-1245-ALL-CARRIERS-2025'!T:T,'STB-1245-ALL-CARRIERS-2025'!H:H,'Annual Totals'!H252,'STB-1245-ALL-CARRIERS-2025'!I:I,'Annual Totals'!I252,'STB-1245-ALL-CARRIERS-2025'!O:O,'Annual Totals'!O252))</f>
        <v>130968837</v>
      </c>
    </row>
    <row r="253" spans="1:19" x14ac:dyDescent="0.2">
      <c r="A253">
        <v>64</v>
      </c>
      <c r="B253" t="s">
        <v>151</v>
      </c>
      <c r="C253" t="s">
        <v>152</v>
      </c>
      <c r="D253" t="s">
        <v>153</v>
      </c>
      <c r="E253" t="s">
        <v>154</v>
      </c>
      <c r="F253" t="s">
        <v>155</v>
      </c>
      <c r="G253" t="s">
        <v>156</v>
      </c>
      <c r="H253" t="s">
        <v>204</v>
      </c>
      <c r="I253" t="s">
        <v>169</v>
      </c>
      <c r="J253" t="s">
        <v>205</v>
      </c>
      <c r="K253" t="s">
        <v>160</v>
      </c>
      <c r="L253">
        <v>1</v>
      </c>
      <c r="M253" t="s">
        <v>203</v>
      </c>
      <c r="N253" t="s">
        <v>162</v>
      </c>
      <c r="O253" t="s">
        <v>211</v>
      </c>
      <c r="P253" t="s">
        <v>212</v>
      </c>
      <c r="Q253">
        <v>2025</v>
      </c>
      <c r="R253" s="3" t="str">
        <f t="shared" si="3"/>
        <v>600</v>
      </c>
      <c r="S253" s="4">
        <f>IF(LEFT(H253,7)="Average",AVERAGEIFS('STB-1245-ALL-CARRIERS-2025'!T:T,'STB-1245-ALL-CARRIERS-2025'!H:H,'Annual Totals'!H253,'STB-1245-ALL-CARRIERS-2025'!I:I,'Annual Totals'!I253,'STB-1245-ALL-CARRIERS-2025'!O:O,'Annual Totals'!O253),SUMIFS('STB-1245-ALL-CARRIERS-2025'!T:T,'STB-1245-ALL-CARRIERS-2025'!H:H,'Annual Totals'!H253,'STB-1245-ALL-CARRIERS-2025'!I:I,'Annual Totals'!I253,'STB-1245-ALL-CARRIERS-2025'!O:O,'Annual Totals'!O253))</f>
        <v>23265562</v>
      </c>
    </row>
    <row r="254" spans="1:19" x14ac:dyDescent="0.2">
      <c r="A254">
        <v>65</v>
      </c>
      <c r="B254" t="s">
        <v>151</v>
      </c>
      <c r="C254" t="s">
        <v>152</v>
      </c>
      <c r="D254" t="s">
        <v>153</v>
      </c>
      <c r="E254" t="s">
        <v>154</v>
      </c>
      <c r="F254" t="s">
        <v>155</v>
      </c>
      <c r="G254" t="s">
        <v>156</v>
      </c>
      <c r="H254" t="s">
        <v>206</v>
      </c>
      <c r="I254" t="s">
        <v>169</v>
      </c>
      <c r="J254" t="s">
        <v>207</v>
      </c>
      <c r="K254" t="s">
        <v>160</v>
      </c>
      <c r="L254">
        <v>1</v>
      </c>
      <c r="M254" t="s">
        <v>208</v>
      </c>
      <c r="N254" t="s">
        <v>209</v>
      </c>
      <c r="O254" t="s">
        <v>211</v>
      </c>
      <c r="P254" t="s">
        <v>212</v>
      </c>
      <c r="Q254">
        <v>2025</v>
      </c>
      <c r="R254" s="3" t="str">
        <f t="shared" si="3"/>
        <v>600</v>
      </c>
      <c r="S254" s="4">
        <f>IF(LEFT(H254,7)="Average",AVERAGEIFS('STB-1245-ALL-CARRIERS-2025'!T:T,'STB-1245-ALL-CARRIERS-2025'!H:H,'Annual Totals'!H254,'STB-1245-ALL-CARRIERS-2025'!I:I,'Annual Totals'!I254,'STB-1245-ALL-CARRIERS-2025'!O:O,'Annual Totals'!O254),SUMIFS('STB-1245-ALL-CARRIERS-2025'!T:T,'STB-1245-ALL-CARRIERS-2025'!H:H,'Annual Totals'!H254,'STB-1245-ALL-CARRIERS-2025'!I:I,'Annual Totals'!I254,'STB-1245-ALL-CARRIERS-2025'!O:O,'Annual Totals'!O254))</f>
        <v>1256440</v>
      </c>
    </row>
    <row r="255" spans="1:19" x14ac:dyDescent="0.2">
      <c r="A255">
        <v>1</v>
      </c>
      <c r="B255" t="s">
        <v>151</v>
      </c>
      <c r="C255" t="s">
        <v>152</v>
      </c>
      <c r="D255" t="s">
        <v>153</v>
      </c>
      <c r="E255" t="s">
        <v>154</v>
      </c>
      <c r="F255" t="s">
        <v>155</v>
      </c>
      <c r="G255" t="s">
        <v>156</v>
      </c>
      <c r="H255" t="s">
        <v>157</v>
      </c>
      <c r="I255" t="s">
        <v>158</v>
      </c>
      <c r="J255" t="s">
        <v>159</v>
      </c>
      <c r="K255" t="s">
        <v>160</v>
      </c>
      <c r="L255">
        <v>1</v>
      </c>
      <c r="M255" t="s">
        <v>161</v>
      </c>
      <c r="N255" t="s">
        <v>162</v>
      </c>
      <c r="O255" t="s">
        <v>213</v>
      </c>
      <c r="P255" t="s">
        <v>213</v>
      </c>
      <c r="Q255">
        <v>2025</v>
      </c>
      <c r="R255" s="3" t="str">
        <f t="shared" si="3"/>
        <v>100</v>
      </c>
      <c r="S255" s="4">
        <f>IF(LEFT(H255,7)="Average",AVERAGEIFS('STB-1245-ALL-CARRIERS-2025'!T:T,'STB-1245-ALL-CARRIERS-2025'!H:H,'Annual Totals'!H255,'STB-1245-ALL-CARRIERS-2025'!I:I,'Annual Totals'!I255,'STB-1245-ALL-CARRIERS-2025'!O:O,'Annual Totals'!O255),SUMIFS('STB-1245-ALL-CARRIERS-2025'!T:T,'STB-1245-ALL-CARRIERS-2025'!H:H,'Annual Totals'!H255,'STB-1245-ALL-CARRIERS-2025'!I:I,'Annual Totals'!I255,'STB-1245-ALL-CARRIERS-2025'!O:O,'Annual Totals'!O255))</f>
        <v>307.5</v>
      </c>
    </row>
    <row r="256" spans="1:19" x14ac:dyDescent="0.2">
      <c r="A256">
        <v>2</v>
      </c>
      <c r="B256" t="s">
        <v>151</v>
      </c>
      <c r="C256" t="s">
        <v>152</v>
      </c>
      <c r="D256" t="s">
        <v>153</v>
      </c>
      <c r="E256" t="s">
        <v>154</v>
      </c>
      <c r="F256" t="s">
        <v>155</v>
      </c>
      <c r="G256" t="s">
        <v>156</v>
      </c>
      <c r="H256" t="s">
        <v>157</v>
      </c>
      <c r="I256" t="s">
        <v>165</v>
      </c>
      <c r="J256" t="s">
        <v>159</v>
      </c>
      <c r="K256" t="s">
        <v>160</v>
      </c>
      <c r="L256">
        <v>1</v>
      </c>
      <c r="M256" t="s">
        <v>161</v>
      </c>
      <c r="N256" t="s">
        <v>162</v>
      </c>
      <c r="O256" t="s">
        <v>213</v>
      </c>
      <c r="P256" t="s">
        <v>213</v>
      </c>
      <c r="Q256">
        <v>2025</v>
      </c>
      <c r="R256" s="3" t="str">
        <f t="shared" si="3"/>
        <v>200</v>
      </c>
      <c r="S256" s="4">
        <f>IF(LEFT(H256,7)="Average",AVERAGEIFS('STB-1245-ALL-CARRIERS-2025'!T:T,'STB-1245-ALL-CARRIERS-2025'!H:H,'Annual Totals'!H256,'STB-1245-ALL-CARRIERS-2025'!I:I,'Annual Totals'!I256,'STB-1245-ALL-CARRIERS-2025'!O:O,'Annual Totals'!O256),SUMIFS('STB-1245-ALL-CARRIERS-2025'!T:T,'STB-1245-ALL-CARRIERS-2025'!H:H,'Annual Totals'!H256,'STB-1245-ALL-CARRIERS-2025'!I:I,'Annual Totals'!I256,'STB-1245-ALL-CARRIERS-2025'!O:O,'Annual Totals'!O256))</f>
        <v>581.25</v>
      </c>
    </row>
    <row r="257" spans="1:19" x14ac:dyDescent="0.2">
      <c r="A257">
        <v>3</v>
      </c>
      <c r="B257" t="s">
        <v>151</v>
      </c>
      <c r="C257" t="s">
        <v>152</v>
      </c>
      <c r="D257" t="s">
        <v>153</v>
      </c>
      <c r="E257" t="s">
        <v>154</v>
      </c>
      <c r="F257" t="s">
        <v>155</v>
      </c>
      <c r="G257" t="s">
        <v>156</v>
      </c>
      <c r="H257" t="s">
        <v>157</v>
      </c>
      <c r="I257" t="s">
        <v>166</v>
      </c>
      <c r="J257" t="s">
        <v>159</v>
      </c>
      <c r="K257" t="s">
        <v>160</v>
      </c>
      <c r="L257">
        <v>1</v>
      </c>
      <c r="M257" t="s">
        <v>161</v>
      </c>
      <c r="N257" t="s">
        <v>162</v>
      </c>
      <c r="O257" t="s">
        <v>213</v>
      </c>
      <c r="P257" t="s">
        <v>213</v>
      </c>
      <c r="Q257">
        <v>2025</v>
      </c>
      <c r="R257" s="3" t="str">
        <f t="shared" si="3"/>
        <v>300</v>
      </c>
      <c r="S257" s="4">
        <f>IF(LEFT(H257,7)="Average",AVERAGEIFS('STB-1245-ALL-CARRIERS-2025'!T:T,'STB-1245-ALL-CARRIERS-2025'!H:H,'Annual Totals'!H257,'STB-1245-ALL-CARRIERS-2025'!I:I,'Annual Totals'!I257,'STB-1245-ALL-CARRIERS-2025'!O:O,'Annual Totals'!O257),SUMIFS('STB-1245-ALL-CARRIERS-2025'!T:T,'STB-1245-ALL-CARRIERS-2025'!H:H,'Annual Totals'!H257,'STB-1245-ALL-CARRIERS-2025'!I:I,'Annual Totals'!I257,'STB-1245-ALL-CARRIERS-2025'!O:O,'Annual Totals'!O257))</f>
        <v>1952</v>
      </c>
    </row>
    <row r="258" spans="1:19" x14ac:dyDescent="0.2">
      <c r="A258">
        <v>4</v>
      </c>
      <c r="B258" t="s">
        <v>151</v>
      </c>
      <c r="C258" t="s">
        <v>152</v>
      </c>
      <c r="D258" t="s">
        <v>153</v>
      </c>
      <c r="E258" t="s">
        <v>154</v>
      </c>
      <c r="F258" t="s">
        <v>155</v>
      </c>
      <c r="G258" t="s">
        <v>156</v>
      </c>
      <c r="H258" t="s">
        <v>157</v>
      </c>
      <c r="I258" t="s">
        <v>167</v>
      </c>
      <c r="J258" t="s">
        <v>159</v>
      </c>
      <c r="K258" t="s">
        <v>160</v>
      </c>
      <c r="L258">
        <v>1</v>
      </c>
      <c r="M258" t="s">
        <v>161</v>
      </c>
      <c r="N258" t="s">
        <v>162</v>
      </c>
      <c r="O258" t="s">
        <v>213</v>
      </c>
      <c r="P258" t="s">
        <v>213</v>
      </c>
      <c r="Q258">
        <v>2025</v>
      </c>
      <c r="R258" s="3" t="str">
        <f t="shared" si="3"/>
        <v>400</v>
      </c>
      <c r="S258" s="4">
        <f>IF(LEFT(H258,7)="Average",AVERAGEIFS('STB-1245-ALL-CARRIERS-2025'!T:T,'STB-1245-ALL-CARRIERS-2025'!H:H,'Annual Totals'!H258,'STB-1245-ALL-CARRIERS-2025'!I:I,'Annual Totals'!I258,'STB-1245-ALL-CARRIERS-2025'!O:O,'Annual Totals'!O258),SUMIFS('STB-1245-ALL-CARRIERS-2025'!T:T,'STB-1245-ALL-CARRIERS-2025'!H:H,'Annual Totals'!H258,'STB-1245-ALL-CARRIERS-2025'!I:I,'Annual Totals'!I258,'STB-1245-ALL-CARRIERS-2025'!O:O,'Annual Totals'!O258))</f>
        <v>906.75</v>
      </c>
    </row>
    <row r="259" spans="1:19" x14ac:dyDescent="0.2">
      <c r="A259">
        <v>5</v>
      </c>
      <c r="B259" t="s">
        <v>151</v>
      </c>
      <c r="C259" t="s">
        <v>152</v>
      </c>
      <c r="D259" t="s">
        <v>153</v>
      </c>
      <c r="E259" t="s">
        <v>154</v>
      </c>
      <c r="F259" t="s">
        <v>155</v>
      </c>
      <c r="G259" t="s">
        <v>156</v>
      </c>
      <c r="H259" t="s">
        <v>157</v>
      </c>
      <c r="I259" t="s">
        <v>168</v>
      </c>
      <c r="J259" t="s">
        <v>159</v>
      </c>
      <c r="K259" t="s">
        <v>160</v>
      </c>
      <c r="L259">
        <v>1</v>
      </c>
      <c r="M259" t="s">
        <v>161</v>
      </c>
      <c r="N259" t="s">
        <v>162</v>
      </c>
      <c r="O259" t="s">
        <v>213</v>
      </c>
      <c r="P259" t="s">
        <v>213</v>
      </c>
      <c r="Q259">
        <v>2025</v>
      </c>
      <c r="R259" s="3" t="str">
        <f t="shared" ref="R259:R322" si="4">MID(I259,2,3)</f>
        <v>500</v>
      </c>
      <c r="S259" s="4">
        <f>IF(LEFT(H259,7)="Average",AVERAGEIFS('STB-1245-ALL-CARRIERS-2025'!T:T,'STB-1245-ALL-CARRIERS-2025'!H:H,'Annual Totals'!H259,'STB-1245-ALL-CARRIERS-2025'!I:I,'Annual Totals'!I259,'STB-1245-ALL-CARRIERS-2025'!O:O,'Annual Totals'!O259),SUMIFS('STB-1245-ALL-CARRIERS-2025'!T:T,'STB-1245-ALL-CARRIERS-2025'!H:H,'Annual Totals'!H259,'STB-1245-ALL-CARRIERS-2025'!I:I,'Annual Totals'!I259,'STB-1245-ALL-CARRIERS-2025'!O:O,'Annual Totals'!O259))</f>
        <v>289</v>
      </c>
    </row>
    <row r="260" spans="1:19" x14ac:dyDescent="0.2">
      <c r="A260">
        <v>6</v>
      </c>
      <c r="B260" t="s">
        <v>151</v>
      </c>
      <c r="C260" t="s">
        <v>152</v>
      </c>
      <c r="D260" t="s">
        <v>153</v>
      </c>
      <c r="E260" t="s">
        <v>154</v>
      </c>
      <c r="F260" t="s">
        <v>155</v>
      </c>
      <c r="G260" t="s">
        <v>156</v>
      </c>
      <c r="H260" t="s">
        <v>157</v>
      </c>
      <c r="I260" t="s">
        <v>169</v>
      </c>
      <c r="J260" t="s">
        <v>159</v>
      </c>
      <c r="K260" t="s">
        <v>160</v>
      </c>
      <c r="L260">
        <v>1</v>
      </c>
      <c r="M260" t="s">
        <v>161</v>
      </c>
      <c r="N260" t="s">
        <v>162</v>
      </c>
      <c r="O260" t="s">
        <v>213</v>
      </c>
      <c r="P260" t="s">
        <v>213</v>
      </c>
      <c r="Q260">
        <v>2025</v>
      </c>
      <c r="R260" s="3" t="str">
        <f t="shared" si="4"/>
        <v>600</v>
      </c>
      <c r="S260" s="4">
        <f>IF(LEFT(H260,7)="Average",AVERAGEIFS('STB-1245-ALL-CARRIERS-2025'!T:T,'STB-1245-ALL-CARRIERS-2025'!H:H,'Annual Totals'!H260,'STB-1245-ALL-CARRIERS-2025'!I:I,'Annual Totals'!I260,'STB-1245-ALL-CARRIERS-2025'!O:O,'Annual Totals'!O260),SUMIFS('STB-1245-ALL-CARRIERS-2025'!T:T,'STB-1245-ALL-CARRIERS-2025'!H:H,'Annual Totals'!H260,'STB-1245-ALL-CARRIERS-2025'!I:I,'Annual Totals'!I260,'STB-1245-ALL-CARRIERS-2025'!O:O,'Annual Totals'!O260))</f>
        <v>2395.5</v>
      </c>
    </row>
    <row r="261" spans="1:19" x14ac:dyDescent="0.2">
      <c r="A261">
        <v>7</v>
      </c>
      <c r="B261" t="s">
        <v>151</v>
      </c>
      <c r="C261" t="s">
        <v>152</v>
      </c>
      <c r="D261" t="s">
        <v>153</v>
      </c>
      <c r="E261" t="s">
        <v>154</v>
      </c>
      <c r="F261" t="s">
        <v>155</v>
      </c>
      <c r="G261" t="s">
        <v>156</v>
      </c>
      <c r="H261" t="s">
        <v>170</v>
      </c>
      <c r="I261" t="s">
        <v>158</v>
      </c>
      <c r="J261" t="s">
        <v>171</v>
      </c>
      <c r="K261" t="s">
        <v>160</v>
      </c>
      <c r="L261">
        <v>1</v>
      </c>
      <c r="M261" t="s">
        <v>161</v>
      </c>
      <c r="N261" t="s">
        <v>162</v>
      </c>
      <c r="O261" t="s">
        <v>213</v>
      </c>
      <c r="P261" t="s">
        <v>213</v>
      </c>
      <c r="Q261">
        <v>2025</v>
      </c>
      <c r="R261" s="3" t="str">
        <f t="shared" si="4"/>
        <v>100</v>
      </c>
      <c r="S261" s="4">
        <f>IF(LEFT(H261,7)="Average",AVERAGEIFS('STB-1245-ALL-CARRIERS-2025'!T:T,'STB-1245-ALL-CARRIERS-2025'!H:H,'Annual Totals'!H261,'STB-1245-ALL-CARRIERS-2025'!I:I,'Annual Totals'!I261,'STB-1245-ALL-CARRIERS-2025'!O:O,'Annual Totals'!O261),SUMIFS('STB-1245-ALL-CARRIERS-2025'!T:T,'STB-1245-ALL-CARRIERS-2025'!H:H,'Annual Totals'!H261,'STB-1245-ALL-CARRIERS-2025'!I:I,'Annual Totals'!I261,'STB-1245-ALL-CARRIERS-2025'!O:O,'Annual Totals'!O261))</f>
        <v>231</v>
      </c>
    </row>
    <row r="262" spans="1:19" x14ac:dyDescent="0.2">
      <c r="A262">
        <v>8</v>
      </c>
      <c r="B262" t="s">
        <v>151</v>
      </c>
      <c r="C262" t="s">
        <v>152</v>
      </c>
      <c r="D262" t="s">
        <v>153</v>
      </c>
      <c r="E262" t="s">
        <v>154</v>
      </c>
      <c r="F262" t="s">
        <v>155</v>
      </c>
      <c r="G262" t="s">
        <v>156</v>
      </c>
      <c r="H262" t="s">
        <v>170</v>
      </c>
      <c r="I262" t="s">
        <v>165</v>
      </c>
      <c r="J262" t="s">
        <v>171</v>
      </c>
      <c r="K262" t="s">
        <v>160</v>
      </c>
      <c r="L262">
        <v>1</v>
      </c>
      <c r="M262" t="s">
        <v>161</v>
      </c>
      <c r="N262" t="s">
        <v>162</v>
      </c>
      <c r="O262" t="s">
        <v>213</v>
      </c>
      <c r="P262" t="s">
        <v>213</v>
      </c>
      <c r="Q262">
        <v>2025</v>
      </c>
      <c r="R262" s="3" t="str">
        <f t="shared" si="4"/>
        <v>200</v>
      </c>
      <c r="S262" s="4">
        <f>IF(LEFT(H262,7)="Average",AVERAGEIFS('STB-1245-ALL-CARRIERS-2025'!T:T,'STB-1245-ALL-CARRIERS-2025'!H:H,'Annual Totals'!H262,'STB-1245-ALL-CARRIERS-2025'!I:I,'Annual Totals'!I262,'STB-1245-ALL-CARRIERS-2025'!O:O,'Annual Totals'!O262),SUMIFS('STB-1245-ALL-CARRIERS-2025'!T:T,'STB-1245-ALL-CARRIERS-2025'!H:H,'Annual Totals'!H262,'STB-1245-ALL-CARRIERS-2025'!I:I,'Annual Totals'!I262,'STB-1245-ALL-CARRIERS-2025'!O:O,'Annual Totals'!O262))</f>
        <v>724.5</v>
      </c>
    </row>
    <row r="263" spans="1:19" x14ac:dyDescent="0.2">
      <c r="A263">
        <v>9</v>
      </c>
      <c r="B263" t="s">
        <v>151</v>
      </c>
      <c r="C263" t="s">
        <v>152</v>
      </c>
      <c r="D263" t="s">
        <v>153</v>
      </c>
      <c r="E263" t="s">
        <v>154</v>
      </c>
      <c r="F263" t="s">
        <v>155</v>
      </c>
      <c r="G263" t="s">
        <v>156</v>
      </c>
      <c r="H263" t="s">
        <v>170</v>
      </c>
      <c r="I263" t="s">
        <v>166</v>
      </c>
      <c r="J263" t="s">
        <v>171</v>
      </c>
      <c r="K263" t="s">
        <v>160</v>
      </c>
      <c r="L263">
        <v>1</v>
      </c>
      <c r="M263" t="s">
        <v>161</v>
      </c>
      <c r="N263" t="s">
        <v>162</v>
      </c>
      <c r="O263" t="s">
        <v>213</v>
      </c>
      <c r="P263" t="s">
        <v>213</v>
      </c>
      <c r="Q263">
        <v>2025</v>
      </c>
      <c r="R263" s="3" t="str">
        <f t="shared" si="4"/>
        <v>300</v>
      </c>
      <c r="S263" s="4">
        <f>IF(LEFT(H263,7)="Average",AVERAGEIFS('STB-1245-ALL-CARRIERS-2025'!T:T,'STB-1245-ALL-CARRIERS-2025'!H:H,'Annual Totals'!H263,'STB-1245-ALL-CARRIERS-2025'!I:I,'Annual Totals'!I263,'STB-1245-ALL-CARRIERS-2025'!O:O,'Annual Totals'!O263),SUMIFS('STB-1245-ALL-CARRIERS-2025'!T:T,'STB-1245-ALL-CARRIERS-2025'!H:H,'Annual Totals'!H263,'STB-1245-ALL-CARRIERS-2025'!I:I,'Annual Totals'!I263,'STB-1245-ALL-CARRIERS-2025'!O:O,'Annual Totals'!O263))</f>
        <v>1870.5</v>
      </c>
    </row>
    <row r="264" spans="1:19" x14ac:dyDescent="0.2">
      <c r="A264">
        <v>10</v>
      </c>
      <c r="B264" t="s">
        <v>151</v>
      </c>
      <c r="C264" t="s">
        <v>152</v>
      </c>
      <c r="D264" t="s">
        <v>153</v>
      </c>
      <c r="E264" t="s">
        <v>154</v>
      </c>
      <c r="F264" t="s">
        <v>155</v>
      </c>
      <c r="G264" t="s">
        <v>156</v>
      </c>
      <c r="H264" t="s">
        <v>170</v>
      </c>
      <c r="I264" t="s">
        <v>167</v>
      </c>
      <c r="J264" t="s">
        <v>171</v>
      </c>
      <c r="K264" t="s">
        <v>160</v>
      </c>
      <c r="L264">
        <v>1</v>
      </c>
      <c r="M264" t="s">
        <v>161</v>
      </c>
      <c r="N264" t="s">
        <v>162</v>
      </c>
      <c r="O264" t="s">
        <v>213</v>
      </c>
      <c r="P264" t="s">
        <v>213</v>
      </c>
      <c r="Q264">
        <v>2025</v>
      </c>
      <c r="R264" s="3" t="str">
        <f t="shared" si="4"/>
        <v>400</v>
      </c>
      <c r="S264" s="4">
        <f>IF(LEFT(H264,7)="Average",AVERAGEIFS('STB-1245-ALL-CARRIERS-2025'!T:T,'STB-1245-ALL-CARRIERS-2025'!H:H,'Annual Totals'!H264,'STB-1245-ALL-CARRIERS-2025'!I:I,'Annual Totals'!I264,'STB-1245-ALL-CARRIERS-2025'!O:O,'Annual Totals'!O264),SUMIFS('STB-1245-ALL-CARRIERS-2025'!T:T,'STB-1245-ALL-CARRIERS-2025'!H:H,'Annual Totals'!H264,'STB-1245-ALL-CARRIERS-2025'!I:I,'Annual Totals'!I264,'STB-1245-ALL-CARRIERS-2025'!O:O,'Annual Totals'!O264))</f>
        <v>941.25</v>
      </c>
    </row>
    <row r="265" spans="1:19" x14ac:dyDescent="0.2">
      <c r="A265">
        <v>11</v>
      </c>
      <c r="B265" t="s">
        <v>151</v>
      </c>
      <c r="C265" t="s">
        <v>152</v>
      </c>
      <c r="D265" t="s">
        <v>153</v>
      </c>
      <c r="E265" t="s">
        <v>154</v>
      </c>
      <c r="F265" t="s">
        <v>155</v>
      </c>
      <c r="G265" t="s">
        <v>156</v>
      </c>
      <c r="H265" t="s">
        <v>170</v>
      </c>
      <c r="I265" t="s">
        <v>168</v>
      </c>
      <c r="J265" t="s">
        <v>171</v>
      </c>
      <c r="K265" t="s">
        <v>160</v>
      </c>
      <c r="L265">
        <v>1</v>
      </c>
      <c r="M265" t="s">
        <v>161</v>
      </c>
      <c r="N265" t="s">
        <v>162</v>
      </c>
      <c r="O265" t="s">
        <v>213</v>
      </c>
      <c r="P265" t="s">
        <v>213</v>
      </c>
      <c r="Q265">
        <v>2025</v>
      </c>
      <c r="R265" s="3" t="str">
        <f t="shared" si="4"/>
        <v>500</v>
      </c>
      <c r="S265" s="4">
        <f>IF(LEFT(H265,7)="Average",AVERAGEIFS('STB-1245-ALL-CARRIERS-2025'!T:T,'STB-1245-ALL-CARRIERS-2025'!H:H,'Annual Totals'!H265,'STB-1245-ALL-CARRIERS-2025'!I:I,'Annual Totals'!I265,'STB-1245-ALL-CARRIERS-2025'!O:O,'Annual Totals'!O265),SUMIFS('STB-1245-ALL-CARRIERS-2025'!T:T,'STB-1245-ALL-CARRIERS-2025'!H:H,'Annual Totals'!H265,'STB-1245-ALL-CARRIERS-2025'!I:I,'Annual Totals'!I265,'STB-1245-ALL-CARRIERS-2025'!O:O,'Annual Totals'!O265))</f>
        <v>296</v>
      </c>
    </row>
    <row r="266" spans="1:19" x14ac:dyDescent="0.2">
      <c r="A266">
        <v>12</v>
      </c>
      <c r="B266" t="s">
        <v>151</v>
      </c>
      <c r="C266" t="s">
        <v>152</v>
      </c>
      <c r="D266" t="s">
        <v>153</v>
      </c>
      <c r="E266" t="s">
        <v>154</v>
      </c>
      <c r="F266" t="s">
        <v>155</v>
      </c>
      <c r="G266" t="s">
        <v>156</v>
      </c>
      <c r="H266" t="s">
        <v>170</v>
      </c>
      <c r="I266" t="s">
        <v>169</v>
      </c>
      <c r="J266" t="s">
        <v>171</v>
      </c>
      <c r="K266" t="s">
        <v>160</v>
      </c>
      <c r="L266">
        <v>1</v>
      </c>
      <c r="M266" t="s">
        <v>161</v>
      </c>
      <c r="N266" t="s">
        <v>162</v>
      </c>
      <c r="O266" t="s">
        <v>213</v>
      </c>
      <c r="P266" t="s">
        <v>213</v>
      </c>
      <c r="Q266">
        <v>2025</v>
      </c>
      <c r="R266" s="3" t="str">
        <f t="shared" si="4"/>
        <v>600</v>
      </c>
      <c r="S266" s="4">
        <f>IF(LEFT(H266,7)="Average",AVERAGEIFS('STB-1245-ALL-CARRIERS-2025'!T:T,'STB-1245-ALL-CARRIERS-2025'!H:H,'Annual Totals'!H266,'STB-1245-ALL-CARRIERS-2025'!I:I,'Annual Totals'!I266,'STB-1245-ALL-CARRIERS-2025'!O:O,'Annual Totals'!O266),SUMIFS('STB-1245-ALL-CARRIERS-2025'!T:T,'STB-1245-ALL-CARRIERS-2025'!H:H,'Annual Totals'!H266,'STB-1245-ALL-CARRIERS-2025'!I:I,'Annual Totals'!I266,'STB-1245-ALL-CARRIERS-2025'!O:O,'Annual Totals'!O266))</f>
        <v>2531.75</v>
      </c>
    </row>
    <row r="267" spans="1:19" x14ac:dyDescent="0.2">
      <c r="A267">
        <v>13</v>
      </c>
      <c r="B267" t="s">
        <v>151</v>
      </c>
      <c r="C267" t="s">
        <v>152</v>
      </c>
      <c r="D267" t="s">
        <v>153</v>
      </c>
      <c r="E267" t="s">
        <v>154</v>
      </c>
      <c r="F267" t="s">
        <v>155</v>
      </c>
      <c r="G267" t="s">
        <v>156</v>
      </c>
      <c r="H267" t="s">
        <v>172</v>
      </c>
      <c r="I267" t="s">
        <v>158</v>
      </c>
      <c r="J267" t="s">
        <v>173</v>
      </c>
      <c r="K267" t="s">
        <v>160</v>
      </c>
      <c r="L267">
        <v>1</v>
      </c>
      <c r="M267" t="s">
        <v>174</v>
      </c>
      <c r="N267" t="s">
        <v>162</v>
      </c>
      <c r="O267" t="s">
        <v>213</v>
      </c>
      <c r="P267" t="s">
        <v>213</v>
      </c>
      <c r="Q267">
        <v>2025</v>
      </c>
      <c r="R267" s="3" t="str">
        <f t="shared" si="4"/>
        <v>100</v>
      </c>
      <c r="S267" s="4">
        <f>IF(LEFT(H267,7)="Average",AVERAGEIFS('STB-1245-ALL-CARRIERS-2025'!T:T,'STB-1245-ALL-CARRIERS-2025'!H:H,'Annual Totals'!H267,'STB-1245-ALL-CARRIERS-2025'!I:I,'Annual Totals'!I267,'STB-1245-ALL-CARRIERS-2025'!O:O,'Annual Totals'!O267),SUMIFS('STB-1245-ALL-CARRIERS-2025'!T:T,'STB-1245-ALL-CARRIERS-2025'!H:H,'Annual Totals'!H267,'STB-1245-ALL-CARRIERS-2025'!I:I,'Annual Totals'!I267,'STB-1245-ALL-CARRIERS-2025'!O:O,'Annual Totals'!O267))</f>
        <v>474317</v>
      </c>
    </row>
    <row r="268" spans="1:19" x14ac:dyDescent="0.2">
      <c r="A268">
        <v>14</v>
      </c>
      <c r="B268" t="s">
        <v>151</v>
      </c>
      <c r="C268" t="s">
        <v>152</v>
      </c>
      <c r="D268" t="s">
        <v>153</v>
      </c>
      <c r="E268" t="s">
        <v>154</v>
      </c>
      <c r="F268" t="s">
        <v>155</v>
      </c>
      <c r="G268" t="s">
        <v>156</v>
      </c>
      <c r="H268" t="s">
        <v>172</v>
      </c>
      <c r="I268" t="s">
        <v>165</v>
      </c>
      <c r="J268" t="s">
        <v>173</v>
      </c>
      <c r="K268" t="s">
        <v>160</v>
      </c>
      <c r="L268">
        <v>1</v>
      </c>
      <c r="M268" t="s">
        <v>174</v>
      </c>
      <c r="N268" t="s">
        <v>162</v>
      </c>
      <c r="O268" t="s">
        <v>213</v>
      </c>
      <c r="P268" t="s">
        <v>213</v>
      </c>
      <c r="Q268">
        <v>2025</v>
      </c>
      <c r="R268" s="3" t="str">
        <f t="shared" si="4"/>
        <v>200</v>
      </c>
      <c r="S268" s="4">
        <f>IF(LEFT(H268,7)="Average",AVERAGEIFS('STB-1245-ALL-CARRIERS-2025'!T:T,'STB-1245-ALL-CARRIERS-2025'!H:H,'Annual Totals'!H268,'STB-1245-ALL-CARRIERS-2025'!I:I,'Annual Totals'!I268,'STB-1245-ALL-CARRIERS-2025'!O:O,'Annual Totals'!O268),SUMIFS('STB-1245-ALL-CARRIERS-2025'!T:T,'STB-1245-ALL-CARRIERS-2025'!H:H,'Annual Totals'!H268,'STB-1245-ALL-CARRIERS-2025'!I:I,'Annual Totals'!I268,'STB-1245-ALL-CARRIERS-2025'!O:O,'Annual Totals'!O268))</f>
        <v>1459582</v>
      </c>
    </row>
    <row r="269" spans="1:19" x14ac:dyDescent="0.2">
      <c r="A269">
        <v>15</v>
      </c>
      <c r="B269" t="s">
        <v>151</v>
      </c>
      <c r="C269" t="s">
        <v>152</v>
      </c>
      <c r="D269" t="s">
        <v>153</v>
      </c>
      <c r="E269" t="s">
        <v>154</v>
      </c>
      <c r="F269" t="s">
        <v>155</v>
      </c>
      <c r="G269" t="s">
        <v>156</v>
      </c>
      <c r="H269" t="s">
        <v>172</v>
      </c>
      <c r="I269" t="s">
        <v>166</v>
      </c>
      <c r="J269" t="s">
        <v>173</v>
      </c>
      <c r="K269" t="s">
        <v>160</v>
      </c>
      <c r="L269">
        <v>1</v>
      </c>
      <c r="M269" t="s">
        <v>174</v>
      </c>
      <c r="N269" t="s">
        <v>162</v>
      </c>
      <c r="O269" t="s">
        <v>213</v>
      </c>
      <c r="P269" t="s">
        <v>213</v>
      </c>
      <c r="Q269">
        <v>2025</v>
      </c>
      <c r="R269" s="3" t="str">
        <f t="shared" si="4"/>
        <v>300</v>
      </c>
      <c r="S269" s="4">
        <f>IF(LEFT(H269,7)="Average",AVERAGEIFS('STB-1245-ALL-CARRIERS-2025'!T:T,'STB-1245-ALL-CARRIERS-2025'!H:H,'Annual Totals'!H269,'STB-1245-ALL-CARRIERS-2025'!I:I,'Annual Totals'!I269,'STB-1245-ALL-CARRIERS-2025'!O:O,'Annual Totals'!O269),SUMIFS('STB-1245-ALL-CARRIERS-2025'!T:T,'STB-1245-ALL-CARRIERS-2025'!H:H,'Annual Totals'!H269,'STB-1245-ALL-CARRIERS-2025'!I:I,'Annual Totals'!I269,'STB-1245-ALL-CARRIERS-2025'!O:O,'Annual Totals'!O269))</f>
        <v>3532625</v>
      </c>
    </row>
    <row r="270" spans="1:19" x14ac:dyDescent="0.2">
      <c r="A270">
        <v>16</v>
      </c>
      <c r="B270" t="s">
        <v>151</v>
      </c>
      <c r="C270" t="s">
        <v>152</v>
      </c>
      <c r="D270" t="s">
        <v>153</v>
      </c>
      <c r="E270" t="s">
        <v>154</v>
      </c>
      <c r="F270" t="s">
        <v>155</v>
      </c>
      <c r="G270" t="s">
        <v>156</v>
      </c>
      <c r="H270" t="s">
        <v>172</v>
      </c>
      <c r="I270" t="s">
        <v>167</v>
      </c>
      <c r="J270" t="s">
        <v>173</v>
      </c>
      <c r="K270" t="s">
        <v>160</v>
      </c>
      <c r="L270">
        <v>1</v>
      </c>
      <c r="M270" t="s">
        <v>174</v>
      </c>
      <c r="N270" t="s">
        <v>162</v>
      </c>
      <c r="O270" t="s">
        <v>213</v>
      </c>
      <c r="P270" t="s">
        <v>213</v>
      </c>
      <c r="Q270">
        <v>2025</v>
      </c>
      <c r="R270" s="3" t="str">
        <f t="shared" si="4"/>
        <v>400</v>
      </c>
      <c r="S270" s="4">
        <f>IF(LEFT(H270,7)="Average",AVERAGEIFS('STB-1245-ALL-CARRIERS-2025'!T:T,'STB-1245-ALL-CARRIERS-2025'!H:H,'Annual Totals'!H270,'STB-1245-ALL-CARRIERS-2025'!I:I,'Annual Totals'!I270,'STB-1245-ALL-CARRIERS-2025'!O:O,'Annual Totals'!O270),SUMIFS('STB-1245-ALL-CARRIERS-2025'!T:T,'STB-1245-ALL-CARRIERS-2025'!H:H,'Annual Totals'!H270,'STB-1245-ALL-CARRIERS-2025'!I:I,'Annual Totals'!I270,'STB-1245-ALL-CARRIERS-2025'!O:O,'Annual Totals'!O270))</f>
        <v>1673664</v>
      </c>
    </row>
    <row r="271" spans="1:19" x14ac:dyDescent="0.2">
      <c r="A271">
        <v>17</v>
      </c>
      <c r="B271" t="s">
        <v>151</v>
      </c>
      <c r="C271" t="s">
        <v>152</v>
      </c>
      <c r="D271" t="s">
        <v>153</v>
      </c>
      <c r="E271" t="s">
        <v>154</v>
      </c>
      <c r="F271" t="s">
        <v>155</v>
      </c>
      <c r="G271" t="s">
        <v>156</v>
      </c>
      <c r="H271" t="s">
        <v>172</v>
      </c>
      <c r="I271" t="s">
        <v>168</v>
      </c>
      <c r="J271" t="s">
        <v>173</v>
      </c>
      <c r="K271" t="s">
        <v>160</v>
      </c>
      <c r="L271">
        <v>1</v>
      </c>
      <c r="M271" t="s">
        <v>174</v>
      </c>
      <c r="N271" t="s">
        <v>162</v>
      </c>
      <c r="O271" t="s">
        <v>213</v>
      </c>
      <c r="P271" t="s">
        <v>213</v>
      </c>
      <c r="Q271">
        <v>2025</v>
      </c>
      <c r="R271" s="3" t="str">
        <f t="shared" si="4"/>
        <v>500</v>
      </c>
      <c r="S271" s="4">
        <f>IF(LEFT(H271,7)="Average",AVERAGEIFS('STB-1245-ALL-CARRIERS-2025'!T:T,'STB-1245-ALL-CARRIERS-2025'!H:H,'Annual Totals'!H271,'STB-1245-ALL-CARRIERS-2025'!I:I,'Annual Totals'!I271,'STB-1245-ALL-CARRIERS-2025'!O:O,'Annual Totals'!O271),SUMIFS('STB-1245-ALL-CARRIERS-2025'!T:T,'STB-1245-ALL-CARRIERS-2025'!H:H,'Annual Totals'!H271,'STB-1245-ALL-CARRIERS-2025'!I:I,'Annual Totals'!I271,'STB-1245-ALL-CARRIERS-2025'!O:O,'Annual Totals'!O271))</f>
        <v>494129</v>
      </c>
    </row>
    <row r="272" spans="1:19" x14ac:dyDescent="0.2">
      <c r="A272">
        <v>18</v>
      </c>
      <c r="B272" t="s">
        <v>151</v>
      </c>
      <c r="C272" t="s">
        <v>152</v>
      </c>
      <c r="D272" t="s">
        <v>153</v>
      </c>
      <c r="E272" t="s">
        <v>154</v>
      </c>
      <c r="F272" t="s">
        <v>155</v>
      </c>
      <c r="G272" t="s">
        <v>156</v>
      </c>
      <c r="H272" t="s">
        <v>175</v>
      </c>
      <c r="I272" t="s">
        <v>169</v>
      </c>
      <c r="J272" t="s">
        <v>173</v>
      </c>
      <c r="K272" t="s">
        <v>160</v>
      </c>
      <c r="L272">
        <v>1</v>
      </c>
      <c r="M272" t="s">
        <v>174</v>
      </c>
      <c r="N272" t="s">
        <v>162</v>
      </c>
      <c r="O272" t="s">
        <v>213</v>
      </c>
      <c r="P272" t="s">
        <v>213</v>
      </c>
      <c r="Q272">
        <v>2025</v>
      </c>
      <c r="R272" s="3" t="str">
        <f t="shared" si="4"/>
        <v>600</v>
      </c>
      <c r="S272" s="4">
        <f>IF(LEFT(H272,7)="Average",AVERAGEIFS('STB-1245-ALL-CARRIERS-2025'!T:T,'STB-1245-ALL-CARRIERS-2025'!H:H,'Annual Totals'!H272,'STB-1245-ALL-CARRIERS-2025'!I:I,'Annual Totals'!I272,'STB-1245-ALL-CARRIERS-2025'!O:O,'Annual Totals'!O272),SUMIFS('STB-1245-ALL-CARRIERS-2025'!T:T,'STB-1245-ALL-CARRIERS-2025'!H:H,'Annual Totals'!H272,'STB-1245-ALL-CARRIERS-2025'!I:I,'Annual Totals'!I272,'STB-1245-ALL-CARRIERS-2025'!O:O,'Annual Totals'!O272))</f>
        <v>4019729</v>
      </c>
    </row>
    <row r="273" spans="1:19" x14ac:dyDescent="0.2">
      <c r="A273">
        <v>19</v>
      </c>
      <c r="B273" t="s">
        <v>151</v>
      </c>
      <c r="C273" t="s">
        <v>152</v>
      </c>
      <c r="D273" t="s">
        <v>153</v>
      </c>
      <c r="E273" t="s">
        <v>154</v>
      </c>
      <c r="F273" t="s">
        <v>155</v>
      </c>
      <c r="G273" t="s">
        <v>156</v>
      </c>
      <c r="H273" t="s">
        <v>176</v>
      </c>
      <c r="I273" t="s">
        <v>169</v>
      </c>
      <c r="J273" t="s">
        <v>177</v>
      </c>
      <c r="K273" t="s">
        <v>160</v>
      </c>
      <c r="L273">
        <v>1</v>
      </c>
      <c r="M273" t="s">
        <v>174</v>
      </c>
      <c r="N273" t="s">
        <v>162</v>
      </c>
      <c r="O273" t="s">
        <v>213</v>
      </c>
      <c r="P273" t="s">
        <v>213</v>
      </c>
      <c r="Q273">
        <v>2025</v>
      </c>
      <c r="R273" s="3" t="str">
        <f t="shared" si="4"/>
        <v>600</v>
      </c>
      <c r="S273" s="4">
        <f>IF(LEFT(H273,7)="Average",AVERAGEIFS('STB-1245-ALL-CARRIERS-2025'!T:T,'STB-1245-ALL-CARRIERS-2025'!H:H,'Annual Totals'!H273,'STB-1245-ALL-CARRIERS-2025'!I:I,'Annual Totals'!I273,'STB-1245-ALL-CARRIERS-2025'!O:O,'Annual Totals'!O273),SUMIFS('STB-1245-ALL-CARRIERS-2025'!T:T,'STB-1245-ALL-CARRIERS-2025'!H:H,'Annual Totals'!H273,'STB-1245-ALL-CARRIERS-2025'!I:I,'Annual Totals'!I273,'STB-1245-ALL-CARRIERS-2025'!O:O,'Annual Totals'!O273))</f>
        <v>4019729</v>
      </c>
    </row>
    <row r="274" spans="1:19" x14ac:dyDescent="0.2">
      <c r="A274">
        <v>20</v>
      </c>
      <c r="B274" t="s">
        <v>151</v>
      </c>
      <c r="C274" t="s">
        <v>152</v>
      </c>
      <c r="D274" t="s">
        <v>153</v>
      </c>
      <c r="E274" t="s">
        <v>154</v>
      </c>
      <c r="F274" t="s">
        <v>155</v>
      </c>
      <c r="G274" t="s">
        <v>156</v>
      </c>
      <c r="H274" t="s">
        <v>178</v>
      </c>
      <c r="I274" t="s">
        <v>158</v>
      </c>
      <c r="J274" t="s">
        <v>179</v>
      </c>
      <c r="K274" t="s">
        <v>160</v>
      </c>
      <c r="L274">
        <v>1</v>
      </c>
      <c r="M274" t="s">
        <v>174</v>
      </c>
      <c r="N274" t="s">
        <v>162</v>
      </c>
      <c r="O274" t="s">
        <v>213</v>
      </c>
      <c r="P274" t="s">
        <v>213</v>
      </c>
      <c r="Q274">
        <v>2025</v>
      </c>
      <c r="R274" s="3" t="str">
        <f t="shared" si="4"/>
        <v>100</v>
      </c>
      <c r="S274" s="4">
        <f>IF(LEFT(H274,7)="Average",AVERAGEIFS('STB-1245-ALL-CARRIERS-2025'!T:T,'STB-1245-ALL-CARRIERS-2025'!H:H,'Annual Totals'!H274,'STB-1245-ALL-CARRIERS-2025'!I:I,'Annual Totals'!I274,'STB-1245-ALL-CARRIERS-2025'!O:O,'Annual Totals'!O274),SUMIFS('STB-1245-ALL-CARRIERS-2025'!T:T,'STB-1245-ALL-CARRIERS-2025'!H:H,'Annual Totals'!H274,'STB-1245-ALL-CARRIERS-2025'!I:I,'Annual Totals'!I274,'STB-1245-ALL-CARRIERS-2025'!O:O,'Annual Totals'!O274))</f>
        <v>0</v>
      </c>
    </row>
    <row r="275" spans="1:19" x14ac:dyDescent="0.2">
      <c r="A275">
        <v>21</v>
      </c>
      <c r="B275" t="s">
        <v>151</v>
      </c>
      <c r="C275" t="s">
        <v>152</v>
      </c>
      <c r="D275" t="s">
        <v>153</v>
      </c>
      <c r="E275" t="s">
        <v>154</v>
      </c>
      <c r="F275" t="s">
        <v>155</v>
      </c>
      <c r="G275" t="s">
        <v>156</v>
      </c>
      <c r="H275" t="s">
        <v>178</v>
      </c>
      <c r="I275" t="s">
        <v>165</v>
      </c>
      <c r="J275" t="s">
        <v>179</v>
      </c>
      <c r="K275" t="s">
        <v>160</v>
      </c>
      <c r="L275">
        <v>1</v>
      </c>
      <c r="M275" t="s">
        <v>174</v>
      </c>
      <c r="N275" t="s">
        <v>162</v>
      </c>
      <c r="O275" t="s">
        <v>213</v>
      </c>
      <c r="P275" t="s">
        <v>213</v>
      </c>
      <c r="Q275">
        <v>2025</v>
      </c>
      <c r="R275" s="3" t="str">
        <f t="shared" si="4"/>
        <v>200</v>
      </c>
      <c r="S275" s="4">
        <f>IF(LEFT(H275,7)="Average",AVERAGEIFS('STB-1245-ALL-CARRIERS-2025'!T:T,'STB-1245-ALL-CARRIERS-2025'!H:H,'Annual Totals'!H275,'STB-1245-ALL-CARRIERS-2025'!I:I,'Annual Totals'!I275,'STB-1245-ALL-CARRIERS-2025'!O:O,'Annual Totals'!O275),SUMIFS('STB-1245-ALL-CARRIERS-2025'!T:T,'STB-1245-ALL-CARRIERS-2025'!H:H,'Annual Totals'!H275,'STB-1245-ALL-CARRIERS-2025'!I:I,'Annual Totals'!I275,'STB-1245-ALL-CARRIERS-2025'!O:O,'Annual Totals'!O275))</f>
        <v>10894</v>
      </c>
    </row>
    <row r="276" spans="1:19" x14ac:dyDescent="0.2">
      <c r="A276">
        <v>22</v>
      </c>
      <c r="B276" t="s">
        <v>151</v>
      </c>
      <c r="C276" t="s">
        <v>152</v>
      </c>
      <c r="D276" t="s">
        <v>153</v>
      </c>
      <c r="E276" t="s">
        <v>154</v>
      </c>
      <c r="F276" t="s">
        <v>155</v>
      </c>
      <c r="G276" t="s">
        <v>156</v>
      </c>
      <c r="H276" t="s">
        <v>178</v>
      </c>
      <c r="I276" t="s">
        <v>166</v>
      </c>
      <c r="J276" t="s">
        <v>179</v>
      </c>
      <c r="K276" t="s">
        <v>160</v>
      </c>
      <c r="L276">
        <v>1</v>
      </c>
      <c r="M276" t="s">
        <v>174</v>
      </c>
      <c r="N276" t="s">
        <v>162</v>
      </c>
      <c r="O276" t="s">
        <v>213</v>
      </c>
      <c r="P276" t="s">
        <v>213</v>
      </c>
      <c r="Q276">
        <v>2025</v>
      </c>
      <c r="R276" s="3" t="str">
        <f t="shared" si="4"/>
        <v>300</v>
      </c>
      <c r="S276" s="4">
        <f>IF(LEFT(H276,7)="Average",AVERAGEIFS('STB-1245-ALL-CARRIERS-2025'!T:T,'STB-1245-ALL-CARRIERS-2025'!H:H,'Annual Totals'!H276,'STB-1245-ALL-CARRIERS-2025'!I:I,'Annual Totals'!I276,'STB-1245-ALL-CARRIERS-2025'!O:O,'Annual Totals'!O276),SUMIFS('STB-1245-ALL-CARRIERS-2025'!T:T,'STB-1245-ALL-CARRIERS-2025'!H:H,'Annual Totals'!H276,'STB-1245-ALL-CARRIERS-2025'!I:I,'Annual Totals'!I276,'STB-1245-ALL-CARRIERS-2025'!O:O,'Annual Totals'!O276))</f>
        <v>438391</v>
      </c>
    </row>
    <row r="277" spans="1:19" x14ac:dyDescent="0.2">
      <c r="A277">
        <v>23</v>
      </c>
      <c r="B277" t="s">
        <v>151</v>
      </c>
      <c r="C277" t="s">
        <v>152</v>
      </c>
      <c r="D277" t="s">
        <v>153</v>
      </c>
      <c r="E277" t="s">
        <v>154</v>
      </c>
      <c r="F277" t="s">
        <v>155</v>
      </c>
      <c r="G277" t="s">
        <v>156</v>
      </c>
      <c r="H277" t="s">
        <v>178</v>
      </c>
      <c r="I277" t="s">
        <v>167</v>
      </c>
      <c r="J277" t="s">
        <v>179</v>
      </c>
      <c r="K277" t="s">
        <v>160</v>
      </c>
      <c r="L277">
        <v>1</v>
      </c>
      <c r="M277" t="s">
        <v>174</v>
      </c>
      <c r="N277" t="s">
        <v>162</v>
      </c>
      <c r="O277" t="s">
        <v>213</v>
      </c>
      <c r="P277" t="s">
        <v>213</v>
      </c>
      <c r="Q277">
        <v>2025</v>
      </c>
      <c r="R277" s="3" t="str">
        <f t="shared" si="4"/>
        <v>400</v>
      </c>
      <c r="S277" s="4">
        <f>IF(LEFT(H277,7)="Average",AVERAGEIFS('STB-1245-ALL-CARRIERS-2025'!T:T,'STB-1245-ALL-CARRIERS-2025'!H:H,'Annual Totals'!H277,'STB-1245-ALL-CARRIERS-2025'!I:I,'Annual Totals'!I277,'STB-1245-ALL-CARRIERS-2025'!O:O,'Annual Totals'!O277),SUMIFS('STB-1245-ALL-CARRIERS-2025'!T:T,'STB-1245-ALL-CARRIERS-2025'!H:H,'Annual Totals'!H277,'STB-1245-ALL-CARRIERS-2025'!I:I,'Annual Totals'!I277,'STB-1245-ALL-CARRIERS-2025'!O:O,'Annual Totals'!O277))</f>
        <v>169836</v>
      </c>
    </row>
    <row r="278" spans="1:19" x14ac:dyDescent="0.2">
      <c r="A278">
        <v>24</v>
      </c>
      <c r="B278" t="s">
        <v>151</v>
      </c>
      <c r="C278" t="s">
        <v>152</v>
      </c>
      <c r="D278" t="s">
        <v>153</v>
      </c>
      <c r="E278" t="s">
        <v>154</v>
      </c>
      <c r="F278" t="s">
        <v>155</v>
      </c>
      <c r="G278" t="s">
        <v>156</v>
      </c>
      <c r="H278" t="s">
        <v>178</v>
      </c>
      <c r="I278" t="s">
        <v>168</v>
      </c>
      <c r="J278" t="s">
        <v>179</v>
      </c>
      <c r="K278" t="s">
        <v>160</v>
      </c>
      <c r="L278">
        <v>1</v>
      </c>
      <c r="M278" t="s">
        <v>174</v>
      </c>
      <c r="N278" t="s">
        <v>162</v>
      </c>
      <c r="O278" t="s">
        <v>213</v>
      </c>
      <c r="P278" t="s">
        <v>213</v>
      </c>
      <c r="Q278">
        <v>2025</v>
      </c>
      <c r="R278" s="3" t="str">
        <f t="shared" si="4"/>
        <v>500</v>
      </c>
      <c r="S278" s="4">
        <f>IF(LEFT(H278,7)="Average",AVERAGEIFS('STB-1245-ALL-CARRIERS-2025'!T:T,'STB-1245-ALL-CARRIERS-2025'!H:H,'Annual Totals'!H278,'STB-1245-ALL-CARRIERS-2025'!I:I,'Annual Totals'!I278,'STB-1245-ALL-CARRIERS-2025'!O:O,'Annual Totals'!O278),SUMIFS('STB-1245-ALL-CARRIERS-2025'!T:T,'STB-1245-ALL-CARRIERS-2025'!H:H,'Annual Totals'!H278,'STB-1245-ALL-CARRIERS-2025'!I:I,'Annual Totals'!I278,'STB-1245-ALL-CARRIERS-2025'!O:O,'Annual Totals'!O278))</f>
        <v>45997</v>
      </c>
    </row>
    <row r="279" spans="1:19" x14ac:dyDescent="0.2">
      <c r="A279">
        <v>25</v>
      </c>
      <c r="B279" t="s">
        <v>151</v>
      </c>
      <c r="C279" t="s">
        <v>152</v>
      </c>
      <c r="D279" t="s">
        <v>153</v>
      </c>
      <c r="E279" t="s">
        <v>154</v>
      </c>
      <c r="F279" t="s">
        <v>155</v>
      </c>
      <c r="G279" t="s">
        <v>156</v>
      </c>
      <c r="H279" t="s">
        <v>180</v>
      </c>
      <c r="I279" t="s">
        <v>169</v>
      </c>
      <c r="J279" t="s">
        <v>179</v>
      </c>
      <c r="K279" t="s">
        <v>160</v>
      </c>
      <c r="L279">
        <v>1</v>
      </c>
      <c r="M279" t="s">
        <v>174</v>
      </c>
      <c r="N279" t="s">
        <v>162</v>
      </c>
      <c r="O279" t="s">
        <v>213</v>
      </c>
      <c r="P279" t="s">
        <v>213</v>
      </c>
      <c r="Q279">
        <v>2025</v>
      </c>
      <c r="R279" s="3" t="str">
        <f t="shared" si="4"/>
        <v>600</v>
      </c>
      <c r="S279" s="4">
        <f>IF(LEFT(H279,7)="Average",AVERAGEIFS('STB-1245-ALL-CARRIERS-2025'!T:T,'STB-1245-ALL-CARRIERS-2025'!H:H,'Annual Totals'!H279,'STB-1245-ALL-CARRIERS-2025'!I:I,'Annual Totals'!I279,'STB-1245-ALL-CARRIERS-2025'!O:O,'Annual Totals'!O279),SUMIFS('STB-1245-ALL-CARRIERS-2025'!T:T,'STB-1245-ALL-CARRIERS-2025'!H:H,'Annual Totals'!H279,'STB-1245-ALL-CARRIERS-2025'!I:I,'Annual Totals'!I279,'STB-1245-ALL-CARRIERS-2025'!O:O,'Annual Totals'!O279))</f>
        <v>182994</v>
      </c>
    </row>
    <row r="280" spans="1:19" x14ac:dyDescent="0.2">
      <c r="A280">
        <v>27</v>
      </c>
      <c r="B280" t="s">
        <v>151</v>
      </c>
      <c r="C280" t="s">
        <v>152</v>
      </c>
      <c r="D280" t="s">
        <v>153</v>
      </c>
      <c r="E280" t="s">
        <v>154</v>
      </c>
      <c r="F280" t="s">
        <v>155</v>
      </c>
      <c r="G280" t="s">
        <v>156</v>
      </c>
      <c r="H280" t="s">
        <v>181</v>
      </c>
      <c r="I280" t="s">
        <v>158</v>
      </c>
      <c r="J280" t="s">
        <v>182</v>
      </c>
      <c r="K280" t="s">
        <v>160</v>
      </c>
      <c r="L280">
        <v>1</v>
      </c>
      <c r="M280" t="s">
        <v>174</v>
      </c>
      <c r="N280" t="s">
        <v>162</v>
      </c>
      <c r="O280" t="s">
        <v>213</v>
      </c>
      <c r="P280" t="s">
        <v>213</v>
      </c>
      <c r="Q280">
        <v>2025</v>
      </c>
      <c r="R280" s="3" t="str">
        <f t="shared" si="4"/>
        <v>100</v>
      </c>
      <c r="S280" s="4">
        <f>IF(LEFT(H280,7)="Average",AVERAGEIFS('STB-1245-ALL-CARRIERS-2025'!T:T,'STB-1245-ALL-CARRIERS-2025'!H:H,'Annual Totals'!H280,'STB-1245-ALL-CARRIERS-2025'!I:I,'Annual Totals'!I280,'STB-1245-ALL-CARRIERS-2025'!O:O,'Annual Totals'!O280),SUMIFS('STB-1245-ALL-CARRIERS-2025'!T:T,'STB-1245-ALL-CARRIERS-2025'!H:H,'Annual Totals'!H280,'STB-1245-ALL-CARRIERS-2025'!I:I,'Annual Totals'!I280,'STB-1245-ALL-CARRIERS-2025'!O:O,'Annual Totals'!O280))</f>
        <v>110</v>
      </c>
    </row>
    <row r="281" spans="1:19" x14ac:dyDescent="0.2">
      <c r="A281">
        <v>28</v>
      </c>
      <c r="B281" t="s">
        <v>151</v>
      </c>
      <c r="C281" t="s">
        <v>152</v>
      </c>
      <c r="D281" t="s">
        <v>153</v>
      </c>
      <c r="E281" t="s">
        <v>154</v>
      </c>
      <c r="F281" t="s">
        <v>155</v>
      </c>
      <c r="G281" t="s">
        <v>156</v>
      </c>
      <c r="H281" t="s">
        <v>181</v>
      </c>
      <c r="I281" t="s">
        <v>165</v>
      </c>
      <c r="J281" t="s">
        <v>182</v>
      </c>
      <c r="K281" t="s">
        <v>160</v>
      </c>
      <c r="L281">
        <v>1</v>
      </c>
      <c r="M281" t="s">
        <v>174</v>
      </c>
      <c r="N281" t="s">
        <v>162</v>
      </c>
      <c r="O281" t="s">
        <v>213</v>
      </c>
      <c r="P281" t="s">
        <v>213</v>
      </c>
      <c r="Q281">
        <v>2025</v>
      </c>
      <c r="R281" s="3" t="str">
        <f t="shared" si="4"/>
        <v>200</v>
      </c>
      <c r="S281" s="4">
        <f>IF(LEFT(H281,7)="Average",AVERAGEIFS('STB-1245-ALL-CARRIERS-2025'!T:T,'STB-1245-ALL-CARRIERS-2025'!H:H,'Annual Totals'!H281,'STB-1245-ALL-CARRIERS-2025'!I:I,'Annual Totals'!I281,'STB-1245-ALL-CARRIERS-2025'!O:O,'Annual Totals'!O281),SUMIFS('STB-1245-ALL-CARRIERS-2025'!T:T,'STB-1245-ALL-CARRIERS-2025'!H:H,'Annual Totals'!H281,'STB-1245-ALL-CARRIERS-2025'!I:I,'Annual Totals'!I281,'STB-1245-ALL-CARRIERS-2025'!O:O,'Annual Totals'!O281))</f>
        <v>30170</v>
      </c>
    </row>
    <row r="282" spans="1:19" x14ac:dyDescent="0.2">
      <c r="A282">
        <v>29</v>
      </c>
      <c r="B282" t="s">
        <v>151</v>
      </c>
      <c r="C282" t="s">
        <v>152</v>
      </c>
      <c r="D282" t="s">
        <v>153</v>
      </c>
      <c r="E282" t="s">
        <v>154</v>
      </c>
      <c r="F282" t="s">
        <v>155</v>
      </c>
      <c r="G282" t="s">
        <v>156</v>
      </c>
      <c r="H282" t="s">
        <v>181</v>
      </c>
      <c r="I282" t="s">
        <v>166</v>
      </c>
      <c r="J282" t="s">
        <v>182</v>
      </c>
      <c r="K282" t="s">
        <v>160</v>
      </c>
      <c r="L282">
        <v>1</v>
      </c>
      <c r="M282" t="s">
        <v>174</v>
      </c>
      <c r="N282" t="s">
        <v>162</v>
      </c>
      <c r="O282" t="s">
        <v>213</v>
      </c>
      <c r="P282" t="s">
        <v>213</v>
      </c>
      <c r="Q282">
        <v>2025</v>
      </c>
      <c r="R282" s="3" t="str">
        <f t="shared" si="4"/>
        <v>300</v>
      </c>
      <c r="S282" s="4">
        <f>IF(LEFT(H282,7)="Average",AVERAGEIFS('STB-1245-ALL-CARRIERS-2025'!T:T,'STB-1245-ALL-CARRIERS-2025'!H:H,'Annual Totals'!H282,'STB-1245-ALL-CARRIERS-2025'!I:I,'Annual Totals'!I282,'STB-1245-ALL-CARRIERS-2025'!O:O,'Annual Totals'!O282),SUMIFS('STB-1245-ALL-CARRIERS-2025'!T:T,'STB-1245-ALL-CARRIERS-2025'!H:H,'Annual Totals'!H282,'STB-1245-ALL-CARRIERS-2025'!I:I,'Annual Totals'!I282,'STB-1245-ALL-CARRIERS-2025'!O:O,'Annual Totals'!O282))</f>
        <v>571358</v>
      </c>
    </row>
    <row r="283" spans="1:19" x14ac:dyDescent="0.2">
      <c r="A283">
        <v>30</v>
      </c>
      <c r="B283" t="s">
        <v>151</v>
      </c>
      <c r="C283" t="s">
        <v>152</v>
      </c>
      <c r="D283" t="s">
        <v>153</v>
      </c>
      <c r="E283" t="s">
        <v>154</v>
      </c>
      <c r="F283" t="s">
        <v>155</v>
      </c>
      <c r="G283" t="s">
        <v>156</v>
      </c>
      <c r="H283" t="s">
        <v>181</v>
      </c>
      <c r="I283" t="s">
        <v>167</v>
      </c>
      <c r="J283" t="s">
        <v>182</v>
      </c>
      <c r="K283" t="s">
        <v>160</v>
      </c>
      <c r="L283">
        <v>1</v>
      </c>
      <c r="M283" t="s">
        <v>174</v>
      </c>
      <c r="N283" t="s">
        <v>162</v>
      </c>
      <c r="O283" t="s">
        <v>213</v>
      </c>
      <c r="P283" t="s">
        <v>213</v>
      </c>
      <c r="Q283">
        <v>2025</v>
      </c>
      <c r="R283" s="3" t="str">
        <f t="shared" si="4"/>
        <v>400</v>
      </c>
      <c r="S283" s="4">
        <f>IF(LEFT(H283,7)="Average",AVERAGEIFS('STB-1245-ALL-CARRIERS-2025'!T:T,'STB-1245-ALL-CARRIERS-2025'!H:H,'Annual Totals'!H283,'STB-1245-ALL-CARRIERS-2025'!I:I,'Annual Totals'!I283,'STB-1245-ALL-CARRIERS-2025'!O:O,'Annual Totals'!O283),SUMIFS('STB-1245-ALL-CARRIERS-2025'!T:T,'STB-1245-ALL-CARRIERS-2025'!H:H,'Annual Totals'!H283,'STB-1245-ALL-CARRIERS-2025'!I:I,'Annual Totals'!I283,'STB-1245-ALL-CARRIERS-2025'!O:O,'Annual Totals'!O283))</f>
        <v>238323</v>
      </c>
    </row>
    <row r="284" spans="1:19" x14ac:dyDescent="0.2">
      <c r="A284">
        <v>31</v>
      </c>
      <c r="B284" t="s">
        <v>151</v>
      </c>
      <c r="C284" t="s">
        <v>152</v>
      </c>
      <c r="D284" t="s">
        <v>153</v>
      </c>
      <c r="E284" t="s">
        <v>154</v>
      </c>
      <c r="F284" t="s">
        <v>155</v>
      </c>
      <c r="G284" t="s">
        <v>156</v>
      </c>
      <c r="H284" t="s">
        <v>181</v>
      </c>
      <c r="I284" t="s">
        <v>168</v>
      </c>
      <c r="J284" t="s">
        <v>182</v>
      </c>
      <c r="K284" t="s">
        <v>160</v>
      </c>
      <c r="L284">
        <v>1</v>
      </c>
      <c r="M284" t="s">
        <v>174</v>
      </c>
      <c r="N284" t="s">
        <v>162</v>
      </c>
      <c r="O284" t="s">
        <v>213</v>
      </c>
      <c r="P284" t="s">
        <v>213</v>
      </c>
      <c r="Q284">
        <v>2025</v>
      </c>
      <c r="R284" s="3" t="str">
        <f t="shared" si="4"/>
        <v>500</v>
      </c>
      <c r="S284" s="4">
        <f>IF(LEFT(H284,7)="Average",AVERAGEIFS('STB-1245-ALL-CARRIERS-2025'!T:T,'STB-1245-ALL-CARRIERS-2025'!H:H,'Annual Totals'!H284,'STB-1245-ALL-CARRIERS-2025'!I:I,'Annual Totals'!I284,'STB-1245-ALL-CARRIERS-2025'!O:O,'Annual Totals'!O284),SUMIFS('STB-1245-ALL-CARRIERS-2025'!T:T,'STB-1245-ALL-CARRIERS-2025'!H:H,'Annual Totals'!H284,'STB-1245-ALL-CARRIERS-2025'!I:I,'Annual Totals'!I284,'STB-1245-ALL-CARRIERS-2025'!O:O,'Annual Totals'!O284))</f>
        <v>99358</v>
      </c>
    </row>
    <row r="285" spans="1:19" x14ac:dyDescent="0.2">
      <c r="A285">
        <v>32</v>
      </c>
      <c r="B285" t="s">
        <v>151</v>
      </c>
      <c r="C285" t="s">
        <v>152</v>
      </c>
      <c r="D285" t="s">
        <v>153</v>
      </c>
      <c r="E285" t="s">
        <v>154</v>
      </c>
      <c r="F285" t="s">
        <v>155</v>
      </c>
      <c r="G285" t="s">
        <v>156</v>
      </c>
      <c r="H285" t="s">
        <v>183</v>
      </c>
      <c r="I285" t="s">
        <v>169</v>
      </c>
      <c r="J285" t="s">
        <v>182</v>
      </c>
      <c r="K285" t="s">
        <v>160</v>
      </c>
      <c r="L285">
        <v>1</v>
      </c>
      <c r="M285" t="s">
        <v>174</v>
      </c>
      <c r="N285" t="s">
        <v>162</v>
      </c>
      <c r="O285" t="s">
        <v>213</v>
      </c>
      <c r="P285" t="s">
        <v>213</v>
      </c>
      <c r="Q285">
        <v>2025</v>
      </c>
      <c r="R285" s="3" t="str">
        <f t="shared" si="4"/>
        <v>600</v>
      </c>
      <c r="S285" s="4">
        <f>IF(LEFT(H285,7)="Average",AVERAGEIFS('STB-1245-ALL-CARRIERS-2025'!T:T,'STB-1245-ALL-CARRIERS-2025'!H:H,'Annual Totals'!H285,'STB-1245-ALL-CARRIERS-2025'!I:I,'Annual Totals'!I285,'STB-1245-ALL-CARRIERS-2025'!O:O,'Annual Totals'!O285),SUMIFS('STB-1245-ALL-CARRIERS-2025'!T:T,'STB-1245-ALL-CARRIERS-2025'!H:H,'Annual Totals'!H285,'STB-1245-ALL-CARRIERS-2025'!I:I,'Annual Totals'!I285,'STB-1245-ALL-CARRIERS-2025'!O:O,'Annual Totals'!O285))</f>
        <v>1485255</v>
      </c>
    </row>
    <row r="286" spans="1:19" x14ac:dyDescent="0.2">
      <c r="A286">
        <v>33</v>
      </c>
      <c r="B286" t="s">
        <v>151</v>
      </c>
      <c r="C286" t="s">
        <v>152</v>
      </c>
      <c r="D286" t="s">
        <v>153</v>
      </c>
      <c r="E286" t="s">
        <v>154</v>
      </c>
      <c r="F286" t="s">
        <v>155</v>
      </c>
      <c r="G286" t="s">
        <v>156</v>
      </c>
      <c r="H286" t="s">
        <v>184</v>
      </c>
      <c r="I286" t="s">
        <v>158</v>
      </c>
      <c r="J286" t="s">
        <v>185</v>
      </c>
      <c r="K286" t="s">
        <v>160</v>
      </c>
      <c r="L286">
        <v>1</v>
      </c>
      <c r="M286" t="s">
        <v>174</v>
      </c>
      <c r="N286" t="s">
        <v>162</v>
      </c>
      <c r="O286" t="s">
        <v>213</v>
      </c>
      <c r="P286" t="s">
        <v>213</v>
      </c>
      <c r="Q286">
        <v>2025</v>
      </c>
      <c r="R286" s="3" t="str">
        <f t="shared" si="4"/>
        <v>100</v>
      </c>
      <c r="S286" s="4">
        <f>IF(LEFT(H286,7)="Average",AVERAGEIFS('STB-1245-ALL-CARRIERS-2025'!T:T,'STB-1245-ALL-CARRIERS-2025'!H:H,'Annual Totals'!H286,'STB-1245-ALL-CARRIERS-2025'!I:I,'Annual Totals'!I286,'STB-1245-ALL-CARRIERS-2025'!O:O,'Annual Totals'!O286),SUMIFS('STB-1245-ALL-CARRIERS-2025'!T:T,'STB-1245-ALL-CARRIERS-2025'!H:H,'Annual Totals'!H286,'STB-1245-ALL-CARRIERS-2025'!I:I,'Annual Totals'!I286,'STB-1245-ALL-CARRIERS-2025'!O:O,'Annual Totals'!O286))</f>
        <v>474427</v>
      </c>
    </row>
    <row r="287" spans="1:19" x14ac:dyDescent="0.2">
      <c r="A287">
        <v>34</v>
      </c>
      <c r="B287" t="s">
        <v>151</v>
      </c>
      <c r="C287" t="s">
        <v>152</v>
      </c>
      <c r="D287" t="s">
        <v>153</v>
      </c>
      <c r="E287" t="s">
        <v>154</v>
      </c>
      <c r="F287" t="s">
        <v>155</v>
      </c>
      <c r="G287" t="s">
        <v>156</v>
      </c>
      <c r="H287" t="s">
        <v>184</v>
      </c>
      <c r="I287" t="s">
        <v>165</v>
      </c>
      <c r="J287" t="s">
        <v>185</v>
      </c>
      <c r="K287" t="s">
        <v>160</v>
      </c>
      <c r="L287">
        <v>1</v>
      </c>
      <c r="M287" t="s">
        <v>174</v>
      </c>
      <c r="N287" t="s">
        <v>162</v>
      </c>
      <c r="O287" t="s">
        <v>213</v>
      </c>
      <c r="P287" t="s">
        <v>213</v>
      </c>
      <c r="Q287">
        <v>2025</v>
      </c>
      <c r="R287" s="3" t="str">
        <f t="shared" si="4"/>
        <v>200</v>
      </c>
      <c r="S287" s="4">
        <f>IF(LEFT(H287,7)="Average",AVERAGEIFS('STB-1245-ALL-CARRIERS-2025'!T:T,'STB-1245-ALL-CARRIERS-2025'!H:H,'Annual Totals'!H287,'STB-1245-ALL-CARRIERS-2025'!I:I,'Annual Totals'!I287,'STB-1245-ALL-CARRIERS-2025'!O:O,'Annual Totals'!O287),SUMIFS('STB-1245-ALL-CARRIERS-2025'!T:T,'STB-1245-ALL-CARRIERS-2025'!H:H,'Annual Totals'!H287,'STB-1245-ALL-CARRIERS-2025'!I:I,'Annual Totals'!I287,'STB-1245-ALL-CARRIERS-2025'!O:O,'Annual Totals'!O287))</f>
        <v>1500646</v>
      </c>
    </row>
    <row r="288" spans="1:19" x14ac:dyDescent="0.2">
      <c r="A288">
        <v>35</v>
      </c>
      <c r="B288" t="s">
        <v>151</v>
      </c>
      <c r="C288" t="s">
        <v>152</v>
      </c>
      <c r="D288" t="s">
        <v>153</v>
      </c>
      <c r="E288" t="s">
        <v>154</v>
      </c>
      <c r="F288" t="s">
        <v>155</v>
      </c>
      <c r="G288" t="s">
        <v>156</v>
      </c>
      <c r="H288" t="s">
        <v>184</v>
      </c>
      <c r="I288" t="s">
        <v>166</v>
      </c>
      <c r="J288" t="s">
        <v>185</v>
      </c>
      <c r="K288" t="s">
        <v>160</v>
      </c>
      <c r="L288">
        <v>1</v>
      </c>
      <c r="M288" t="s">
        <v>174</v>
      </c>
      <c r="N288" t="s">
        <v>162</v>
      </c>
      <c r="O288" t="s">
        <v>213</v>
      </c>
      <c r="P288" t="s">
        <v>213</v>
      </c>
      <c r="Q288">
        <v>2025</v>
      </c>
      <c r="R288" s="3" t="str">
        <f t="shared" si="4"/>
        <v>300</v>
      </c>
      <c r="S288" s="4">
        <f>IF(LEFT(H288,7)="Average",AVERAGEIFS('STB-1245-ALL-CARRIERS-2025'!T:T,'STB-1245-ALL-CARRIERS-2025'!H:H,'Annual Totals'!H288,'STB-1245-ALL-CARRIERS-2025'!I:I,'Annual Totals'!I288,'STB-1245-ALL-CARRIERS-2025'!O:O,'Annual Totals'!O288),SUMIFS('STB-1245-ALL-CARRIERS-2025'!T:T,'STB-1245-ALL-CARRIERS-2025'!H:H,'Annual Totals'!H288,'STB-1245-ALL-CARRIERS-2025'!I:I,'Annual Totals'!I288,'STB-1245-ALL-CARRIERS-2025'!O:O,'Annual Totals'!O288))</f>
        <v>4542374</v>
      </c>
    </row>
    <row r="289" spans="1:19" x14ac:dyDescent="0.2">
      <c r="A289">
        <v>36</v>
      </c>
      <c r="B289" t="s">
        <v>151</v>
      </c>
      <c r="C289" t="s">
        <v>152</v>
      </c>
      <c r="D289" t="s">
        <v>153</v>
      </c>
      <c r="E289" t="s">
        <v>154</v>
      </c>
      <c r="F289" t="s">
        <v>155</v>
      </c>
      <c r="G289" t="s">
        <v>156</v>
      </c>
      <c r="H289" t="s">
        <v>184</v>
      </c>
      <c r="I289" t="s">
        <v>167</v>
      </c>
      <c r="J289" t="s">
        <v>185</v>
      </c>
      <c r="K289" t="s">
        <v>160</v>
      </c>
      <c r="L289">
        <v>1</v>
      </c>
      <c r="M289" t="s">
        <v>174</v>
      </c>
      <c r="N289" t="s">
        <v>162</v>
      </c>
      <c r="O289" t="s">
        <v>213</v>
      </c>
      <c r="P289" t="s">
        <v>213</v>
      </c>
      <c r="Q289">
        <v>2025</v>
      </c>
      <c r="R289" s="3" t="str">
        <f t="shared" si="4"/>
        <v>400</v>
      </c>
      <c r="S289" s="4">
        <f>IF(LEFT(H289,7)="Average",AVERAGEIFS('STB-1245-ALL-CARRIERS-2025'!T:T,'STB-1245-ALL-CARRIERS-2025'!H:H,'Annual Totals'!H289,'STB-1245-ALL-CARRIERS-2025'!I:I,'Annual Totals'!I289,'STB-1245-ALL-CARRIERS-2025'!O:O,'Annual Totals'!O289),SUMIFS('STB-1245-ALL-CARRIERS-2025'!T:T,'STB-1245-ALL-CARRIERS-2025'!H:H,'Annual Totals'!H289,'STB-1245-ALL-CARRIERS-2025'!I:I,'Annual Totals'!I289,'STB-1245-ALL-CARRIERS-2025'!O:O,'Annual Totals'!O289))</f>
        <v>2081823</v>
      </c>
    </row>
    <row r="290" spans="1:19" x14ac:dyDescent="0.2">
      <c r="A290">
        <v>37</v>
      </c>
      <c r="B290" t="s">
        <v>151</v>
      </c>
      <c r="C290" t="s">
        <v>152</v>
      </c>
      <c r="D290" t="s">
        <v>153</v>
      </c>
      <c r="E290" t="s">
        <v>154</v>
      </c>
      <c r="F290" t="s">
        <v>155</v>
      </c>
      <c r="G290" t="s">
        <v>156</v>
      </c>
      <c r="H290" t="s">
        <v>184</v>
      </c>
      <c r="I290" t="s">
        <v>168</v>
      </c>
      <c r="J290" t="s">
        <v>185</v>
      </c>
      <c r="K290" t="s">
        <v>160</v>
      </c>
      <c r="L290">
        <v>1</v>
      </c>
      <c r="M290" t="s">
        <v>174</v>
      </c>
      <c r="N290" t="s">
        <v>162</v>
      </c>
      <c r="O290" t="s">
        <v>213</v>
      </c>
      <c r="P290" t="s">
        <v>213</v>
      </c>
      <c r="Q290">
        <v>2025</v>
      </c>
      <c r="R290" s="3" t="str">
        <f t="shared" si="4"/>
        <v>500</v>
      </c>
      <c r="S290" s="4">
        <f>IF(LEFT(H290,7)="Average",AVERAGEIFS('STB-1245-ALL-CARRIERS-2025'!T:T,'STB-1245-ALL-CARRIERS-2025'!H:H,'Annual Totals'!H290,'STB-1245-ALL-CARRIERS-2025'!I:I,'Annual Totals'!I290,'STB-1245-ALL-CARRIERS-2025'!O:O,'Annual Totals'!O290),SUMIFS('STB-1245-ALL-CARRIERS-2025'!T:T,'STB-1245-ALL-CARRIERS-2025'!H:H,'Annual Totals'!H290,'STB-1245-ALL-CARRIERS-2025'!I:I,'Annual Totals'!I290,'STB-1245-ALL-CARRIERS-2025'!O:O,'Annual Totals'!O290))</f>
        <v>639484</v>
      </c>
    </row>
    <row r="291" spans="1:19" x14ac:dyDescent="0.2">
      <c r="A291">
        <v>38</v>
      </c>
      <c r="B291" t="s">
        <v>151</v>
      </c>
      <c r="C291" t="s">
        <v>152</v>
      </c>
      <c r="D291" t="s">
        <v>153</v>
      </c>
      <c r="E291" t="s">
        <v>154</v>
      </c>
      <c r="F291" t="s">
        <v>155</v>
      </c>
      <c r="G291" t="s">
        <v>156</v>
      </c>
      <c r="H291" t="s">
        <v>186</v>
      </c>
      <c r="I291" t="s">
        <v>169</v>
      </c>
      <c r="J291" t="s">
        <v>185</v>
      </c>
      <c r="K291" t="s">
        <v>160</v>
      </c>
      <c r="L291">
        <v>1</v>
      </c>
      <c r="M291" t="s">
        <v>174</v>
      </c>
      <c r="N291" t="s">
        <v>162</v>
      </c>
      <c r="O291" t="s">
        <v>213</v>
      </c>
      <c r="P291" t="s">
        <v>213</v>
      </c>
      <c r="Q291">
        <v>2025</v>
      </c>
      <c r="R291" s="3" t="str">
        <f t="shared" si="4"/>
        <v>600</v>
      </c>
      <c r="S291" s="4">
        <f>IF(LEFT(H291,7)="Average",AVERAGEIFS('STB-1245-ALL-CARRIERS-2025'!T:T,'STB-1245-ALL-CARRIERS-2025'!H:H,'Annual Totals'!H291,'STB-1245-ALL-CARRIERS-2025'!I:I,'Annual Totals'!I291,'STB-1245-ALL-CARRIERS-2025'!O:O,'Annual Totals'!O291),SUMIFS('STB-1245-ALL-CARRIERS-2025'!T:T,'STB-1245-ALL-CARRIERS-2025'!H:H,'Annual Totals'!H291,'STB-1245-ALL-CARRIERS-2025'!I:I,'Annual Totals'!I291,'STB-1245-ALL-CARRIERS-2025'!O:O,'Annual Totals'!O291))</f>
        <v>5688878</v>
      </c>
    </row>
    <row r="292" spans="1:19" x14ac:dyDescent="0.2">
      <c r="A292">
        <v>39</v>
      </c>
      <c r="B292" t="s">
        <v>151</v>
      </c>
      <c r="C292" t="s">
        <v>152</v>
      </c>
      <c r="D292" t="s">
        <v>153</v>
      </c>
      <c r="E292" t="s">
        <v>154</v>
      </c>
      <c r="F292" t="s">
        <v>155</v>
      </c>
      <c r="G292" t="s">
        <v>156</v>
      </c>
      <c r="H292" t="s">
        <v>187</v>
      </c>
      <c r="I292" t="s">
        <v>158</v>
      </c>
      <c r="J292" t="s">
        <v>188</v>
      </c>
      <c r="K292" t="s">
        <v>160</v>
      </c>
      <c r="L292">
        <v>1</v>
      </c>
      <c r="M292" t="s">
        <v>189</v>
      </c>
      <c r="N292" t="s">
        <v>162</v>
      </c>
      <c r="O292" t="s">
        <v>213</v>
      </c>
      <c r="P292" t="s">
        <v>213</v>
      </c>
      <c r="Q292">
        <v>2025</v>
      </c>
      <c r="R292" s="3" t="str">
        <f t="shared" si="4"/>
        <v>100</v>
      </c>
      <c r="S292" s="4">
        <f>IF(LEFT(H292,7)="Average",AVERAGEIFS('STB-1245-ALL-CARRIERS-2025'!T:T,'STB-1245-ALL-CARRIERS-2025'!H:H,'Annual Totals'!H292,'STB-1245-ALL-CARRIERS-2025'!I:I,'Annual Totals'!I292,'STB-1245-ALL-CARRIERS-2025'!O:O,'Annual Totals'!O292),SUMIFS('STB-1245-ALL-CARRIERS-2025'!T:T,'STB-1245-ALL-CARRIERS-2025'!H:H,'Annual Totals'!H292,'STB-1245-ALL-CARRIERS-2025'!I:I,'Annual Totals'!I292,'STB-1245-ALL-CARRIERS-2025'!O:O,'Annual Totals'!O292))</f>
        <v>37585000</v>
      </c>
    </row>
    <row r="293" spans="1:19" x14ac:dyDescent="0.2">
      <c r="A293">
        <v>40</v>
      </c>
      <c r="B293" t="s">
        <v>151</v>
      </c>
      <c r="C293" t="s">
        <v>152</v>
      </c>
      <c r="D293" t="s">
        <v>153</v>
      </c>
      <c r="E293" t="s">
        <v>154</v>
      </c>
      <c r="F293" t="s">
        <v>155</v>
      </c>
      <c r="G293" t="s">
        <v>156</v>
      </c>
      <c r="H293" t="s">
        <v>187</v>
      </c>
      <c r="I293" t="s">
        <v>165</v>
      </c>
      <c r="J293" t="s">
        <v>188</v>
      </c>
      <c r="K293" t="s">
        <v>160</v>
      </c>
      <c r="L293">
        <v>1</v>
      </c>
      <c r="M293" t="s">
        <v>189</v>
      </c>
      <c r="N293" t="s">
        <v>162</v>
      </c>
      <c r="O293" t="s">
        <v>213</v>
      </c>
      <c r="P293" t="s">
        <v>213</v>
      </c>
      <c r="Q293">
        <v>2025</v>
      </c>
      <c r="R293" s="3" t="str">
        <f t="shared" si="4"/>
        <v>200</v>
      </c>
      <c r="S293" s="4">
        <f>IF(LEFT(H293,7)="Average",AVERAGEIFS('STB-1245-ALL-CARRIERS-2025'!T:T,'STB-1245-ALL-CARRIERS-2025'!H:H,'Annual Totals'!H293,'STB-1245-ALL-CARRIERS-2025'!I:I,'Annual Totals'!I293,'STB-1245-ALL-CARRIERS-2025'!O:O,'Annual Totals'!O293),SUMIFS('STB-1245-ALL-CARRIERS-2025'!T:T,'STB-1245-ALL-CARRIERS-2025'!H:H,'Annual Totals'!H293,'STB-1245-ALL-CARRIERS-2025'!I:I,'Annual Totals'!I293,'STB-1245-ALL-CARRIERS-2025'!O:O,'Annual Totals'!O293))</f>
        <v>86234000</v>
      </c>
    </row>
    <row r="294" spans="1:19" x14ac:dyDescent="0.2">
      <c r="A294">
        <v>41</v>
      </c>
      <c r="B294" t="s">
        <v>151</v>
      </c>
      <c r="C294" t="s">
        <v>152</v>
      </c>
      <c r="D294" t="s">
        <v>153</v>
      </c>
      <c r="E294" t="s">
        <v>154</v>
      </c>
      <c r="F294" t="s">
        <v>155</v>
      </c>
      <c r="G294" t="s">
        <v>156</v>
      </c>
      <c r="H294" t="s">
        <v>187</v>
      </c>
      <c r="I294" t="s">
        <v>166</v>
      </c>
      <c r="J294" t="s">
        <v>188</v>
      </c>
      <c r="K294" t="s">
        <v>160</v>
      </c>
      <c r="L294">
        <v>1</v>
      </c>
      <c r="M294" t="s">
        <v>189</v>
      </c>
      <c r="N294" t="s">
        <v>162</v>
      </c>
      <c r="O294" t="s">
        <v>213</v>
      </c>
      <c r="P294" t="s">
        <v>213</v>
      </c>
      <c r="Q294">
        <v>2025</v>
      </c>
      <c r="R294" s="3" t="str">
        <f t="shared" si="4"/>
        <v>300</v>
      </c>
      <c r="S294" s="4">
        <f>IF(LEFT(H294,7)="Average",AVERAGEIFS('STB-1245-ALL-CARRIERS-2025'!T:T,'STB-1245-ALL-CARRIERS-2025'!H:H,'Annual Totals'!H294,'STB-1245-ALL-CARRIERS-2025'!I:I,'Annual Totals'!I294,'STB-1245-ALL-CARRIERS-2025'!O:O,'Annual Totals'!O294),SUMIFS('STB-1245-ALL-CARRIERS-2025'!T:T,'STB-1245-ALL-CARRIERS-2025'!H:H,'Annual Totals'!H294,'STB-1245-ALL-CARRIERS-2025'!I:I,'Annual Totals'!I294,'STB-1245-ALL-CARRIERS-2025'!O:O,'Annual Totals'!O294))</f>
        <v>150367000</v>
      </c>
    </row>
    <row r="295" spans="1:19" x14ac:dyDescent="0.2">
      <c r="A295">
        <v>42</v>
      </c>
      <c r="B295" t="s">
        <v>151</v>
      </c>
      <c r="C295" t="s">
        <v>152</v>
      </c>
      <c r="D295" t="s">
        <v>153</v>
      </c>
      <c r="E295" t="s">
        <v>154</v>
      </c>
      <c r="F295" t="s">
        <v>155</v>
      </c>
      <c r="G295" t="s">
        <v>156</v>
      </c>
      <c r="H295" t="s">
        <v>187</v>
      </c>
      <c r="I295" t="s">
        <v>167</v>
      </c>
      <c r="J295" t="s">
        <v>188</v>
      </c>
      <c r="K295" t="s">
        <v>160</v>
      </c>
      <c r="L295">
        <v>1</v>
      </c>
      <c r="M295" t="s">
        <v>189</v>
      </c>
      <c r="N295" t="s">
        <v>162</v>
      </c>
      <c r="O295" t="s">
        <v>213</v>
      </c>
      <c r="P295" t="s">
        <v>213</v>
      </c>
      <c r="Q295">
        <v>2025</v>
      </c>
      <c r="R295" s="3" t="str">
        <f t="shared" si="4"/>
        <v>400</v>
      </c>
      <c r="S295" s="4">
        <f>IF(LEFT(H295,7)="Average",AVERAGEIFS('STB-1245-ALL-CARRIERS-2025'!T:T,'STB-1245-ALL-CARRIERS-2025'!H:H,'Annual Totals'!H295,'STB-1245-ALL-CARRIERS-2025'!I:I,'Annual Totals'!I295,'STB-1245-ALL-CARRIERS-2025'!O:O,'Annual Totals'!O295),SUMIFS('STB-1245-ALL-CARRIERS-2025'!T:T,'STB-1245-ALL-CARRIERS-2025'!H:H,'Annual Totals'!H295,'STB-1245-ALL-CARRIERS-2025'!I:I,'Annual Totals'!I295,'STB-1245-ALL-CARRIERS-2025'!O:O,'Annual Totals'!O295))</f>
        <v>70810000</v>
      </c>
    </row>
    <row r="296" spans="1:19" x14ac:dyDescent="0.2">
      <c r="A296">
        <v>43</v>
      </c>
      <c r="B296" t="s">
        <v>151</v>
      </c>
      <c r="C296" t="s">
        <v>152</v>
      </c>
      <c r="D296" t="s">
        <v>153</v>
      </c>
      <c r="E296" t="s">
        <v>154</v>
      </c>
      <c r="F296" t="s">
        <v>155</v>
      </c>
      <c r="G296" t="s">
        <v>156</v>
      </c>
      <c r="H296" t="s">
        <v>187</v>
      </c>
      <c r="I296" t="s">
        <v>168</v>
      </c>
      <c r="J296" t="s">
        <v>188</v>
      </c>
      <c r="K296" t="s">
        <v>160</v>
      </c>
      <c r="L296">
        <v>1</v>
      </c>
      <c r="M296" t="s">
        <v>189</v>
      </c>
      <c r="N296" t="s">
        <v>162</v>
      </c>
      <c r="O296" t="s">
        <v>213</v>
      </c>
      <c r="P296" t="s">
        <v>213</v>
      </c>
      <c r="Q296">
        <v>2025</v>
      </c>
      <c r="R296" s="3" t="str">
        <f t="shared" si="4"/>
        <v>500</v>
      </c>
      <c r="S296" s="4">
        <f>IF(LEFT(H296,7)="Average",AVERAGEIFS('STB-1245-ALL-CARRIERS-2025'!T:T,'STB-1245-ALL-CARRIERS-2025'!H:H,'Annual Totals'!H296,'STB-1245-ALL-CARRIERS-2025'!I:I,'Annual Totals'!I296,'STB-1245-ALL-CARRIERS-2025'!O:O,'Annual Totals'!O296),SUMIFS('STB-1245-ALL-CARRIERS-2025'!T:T,'STB-1245-ALL-CARRIERS-2025'!H:H,'Annual Totals'!H296,'STB-1245-ALL-CARRIERS-2025'!I:I,'Annual Totals'!I296,'STB-1245-ALL-CARRIERS-2025'!O:O,'Annual Totals'!O296))</f>
        <v>24732000</v>
      </c>
    </row>
    <row r="297" spans="1:19" x14ac:dyDescent="0.2">
      <c r="A297">
        <v>44</v>
      </c>
      <c r="B297" t="s">
        <v>151</v>
      </c>
      <c r="C297" t="s">
        <v>152</v>
      </c>
      <c r="D297" t="s">
        <v>153</v>
      </c>
      <c r="E297" t="s">
        <v>154</v>
      </c>
      <c r="F297" t="s">
        <v>155</v>
      </c>
      <c r="G297" t="s">
        <v>156</v>
      </c>
      <c r="H297" t="s">
        <v>190</v>
      </c>
      <c r="I297" t="s">
        <v>169</v>
      </c>
      <c r="J297" t="s">
        <v>188</v>
      </c>
      <c r="K297" t="s">
        <v>160</v>
      </c>
      <c r="L297">
        <v>1</v>
      </c>
      <c r="M297" t="s">
        <v>189</v>
      </c>
      <c r="N297" t="s">
        <v>162</v>
      </c>
      <c r="O297" t="s">
        <v>213</v>
      </c>
      <c r="P297" t="s">
        <v>213</v>
      </c>
      <c r="Q297">
        <v>2025</v>
      </c>
      <c r="R297" s="3" t="str">
        <f t="shared" si="4"/>
        <v>600</v>
      </c>
      <c r="S297" s="4">
        <f>IF(LEFT(H297,7)="Average",AVERAGEIFS('STB-1245-ALL-CARRIERS-2025'!T:T,'STB-1245-ALL-CARRIERS-2025'!H:H,'Annual Totals'!H297,'STB-1245-ALL-CARRIERS-2025'!I:I,'Annual Totals'!I297,'STB-1245-ALL-CARRIERS-2025'!O:O,'Annual Totals'!O297),SUMIFS('STB-1245-ALL-CARRIERS-2025'!T:T,'STB-1245-ALL-CARRIERS-2025'!H:H,'Annual Totals'!H297,'STB-1245-ALL-CARRIERS-2025'!I:I,'Annual Totals'!I297,'STB-1245-ALL-CARRIERS-2025'!O:O,'Annual Totals'!O297))</f>
        <v>234363000</v>
      </c>
    </row>
    <row r="298" spans="1:19" x14ac:dyDescent="0.2">
      <c r="A298">
        <v>45</v>
      </c>
      <c r="B298" t="s">
        <v>151</v>
      </c>
      <c r="C298" t="s">
        <v>152</v>
      </c>
      <c r="D298" t="s">
        <v>153</v>
      </c>
      <c r="E298" t="s">
        <v>154</v>
      </c>
      <c r="F298" t="s">
        <v>155</v>
      </c>
      <c r="G298" t="s">
        <v>156</v>
      </c>
      <c r="H298" t="s">
        <v>191</v>
      </c>
      <c r="I298" t="s">
        <v>158</v>
      </c>
      <c r="J298" t="s">
        <v>192</v>
      </c>
      <c r="K298" t="s">
        <v>160</v>
      </c>
      <c r="L298">
        <v>1</v>
      </c>
      <c r="M298" t="s">
        <v>189</v>
      </c>
      <c r="N298" t="s">
        <v>162</v>
      </c>
      <c r="O298" t="s">
        <v>213</v>
      </c>
      <c r="P298" t="s">
        <v>213</v>
      </c>
      <c r="Q298">
        <v>2025</v>
      </c>
      <c r="R298" s="3" t="str">
        <f t="shared" si="4"/>
        <v>100</v>
      </c>
      <c r="S298" s="4">
        <f>IF(LEFT(H298,7)="Average",AVERAGEIFS('STB-1245-ALL-CARRIERS-2025'!T:T,'STB-1245-ALL-CARRIERS-2025'!H:H,'Annual Totals'!H298,'STB-1245-ALL-CARRIERS-2025'!I:I,'Annual Totals'!I298,'STB-1245-ALL-CARRIERS-2025'!O:O,'Annual Totals'!O298),SUMIFS('STB-1245-ALL-CARRIERS-2025'!T:T,'STB-1245-ALL-CARRIERS-2025'!H:H,'Annual Totals'!H298,'STB-1245-ALL-CARRIERS-2025'!I:I,'Annual Totals'!I298,'STB-1245-ALL-CARRIERS-2025'!O:O,'Annual Totals'!O298))</f>
        <v>0</v>
      </c>
    </row>
    <row r="299" spans="1:19" x14ac:dyDescent="0.2">
      <c r="A299">
        <v>46</v>
      </c>
      <c r="B299" t="s">
        <v>151</v>
      </c>
      <c r="C299" t="s">
        <v>152</v>
      </c>
      <c r="D299" t="s">
        <v>153</v>
      </c>
      <c r="E299" t="s">
        <v>154</v>
      </c>
      <c r="F299" t="s">
        <v>155</v>
      </c>
      <c r="G299" t="s">
        <v>156</v>
      </c>
      <c r="H299" t="s">
        <v>191</v>
      </c>
      <c r="I299" t="s">
        <v>165</v>
      </c>
      <c r="J299" t="s">
        <v>192</v>
      </c>
      <c r="K299" t="s">
        <v>160</v>
      </c>
      <c r="L299">
        <v>1</v>
      </c>
      <c r="M299" t="s">
        <v>189</v>
      </c>
      <c r="N299" t="s">
        <v>162</v>
      </c>
      <c r="O299" t="s">
        <v>213</v>
      </c>
      <c r="P299" t="s">
        <v>213</v>
      </c>
      <c r="Q299">
        <v>2025</v>
      </c>
      <c r="R299" s="3" t="str">
        <f t="shared" si="4"/>
        <v>200</v>
      </c>
      <c r="S299" s="4">
        <f>IF(LEFT(H299,7)="Average",AVERAGEIFS('STB-1245-ALL-CARRIERS-2025'!T:T,'STB-1245-ALL-CARRIERS-2025'!H:H,'Annual Totals'!H299,'STB-1245-ALL-CARRIERS-2025'!I:I,'Annual Totals'!I299,'STB-1245-ALL-CARRIERS-2025'!O:O,'Annual Totals'!O299),SUMIFS('STB-1245-ALL-CARRIERS-2025'!T:T,'STB-1245-ALL-CARRIERS-2025'!H:H,'Annual Totals'!H299,'STB-1245-ALL-CARRIERS-2025'!I:I,'Annual Totals'!I299,'STB-1245-ALL-CARRIERS-2025'!O:O,'Annual Totals'!O299))</f>
        <v>701000</v>
      </c>
    </row>
    <row r="300" spans="1:19" x14ac:dyDescent="0.2">
      <c r="A300">
        <v>47</v>
      </c>
      <c r="B300" t="s">
        <v>151</v>
      </c>
      <c r="C300" t="s">
        <v>152</v>
      </c>
      <c r="D300" t="s">
        <v>153</v>
      </c>
      <c r="E300" t="s">
        <v>154</v>
      </c>
      <c r="F300" t="s">
        <v>155</v>
      </c>
      <c r="G300" t="s">
        <v>156</v>
      </c>
      <c r="H300" t="s">
        <v>191</v>
      </c>
      <c r="I300" t="s">
        <v>166</v>
      </c>
      <c r="J300" t="s">
        <v>192</v>
      </c>
      <c r="K300" t="s">
        <v>160</v>
      </c>
      <c r="L300">
        <v>1</v>
      </c>
      <c r="M300" t="s">
        <v>189</v>
      </c>
      <c r="N300" t="s">
        <v>162</v>
      </c>
      <c r="O300" t="s">
        <v>213</v>
      </c>
      <c r="P300" t="s">
        <v>213</v>
      </c>
      <c r="Q300">
        <v>2025</v>
      </c>
      <c r="R300" s="3" t="str">
        <f t="shared" si="4"/>
        <v>300</v>
      </c>
      <c r="S300" s="4">
        <f>IF(LEFT(H300,7)="Average",AVERAGEIFS('STB-1245-ALL-CARRIERS-2025'!T:T,'STB-1245-ALL-CARRIERS-2025'!H:H,'Annual Totals'!H300,'STB-1245-ALL-CARRIERS-2025'!I:I,'Annual Totals'!I300,'STB-1245-ALL-CARRIERS-2025'!O:O,'Annual Totals'!O300),SUMIFS('STB-1245-ALL-CARRIERS-2025'!T:T,'STB-1245-ALL-CARRIERS-2025'!H:H,'Annual Totals'!H300,'STB-1245-ALL-CARRIERS-2025'!I:I,'Annual Totals'!I300,'STB-1245-ALL-CARRIERS-2025'!O:O,'Annual Totals'!O300))</f>
        <v>27660000</v>
      </c>
    </row>
    <row r="301" spans="1:19" x14ac:dyDescent="0.2">
      <c r="A301">
        <v>48</v>
      </c>
      <c r="B301" t="s">
        <v>151</v>
      </c>
      <c r="C301" t="s">
        <v>152</v>
      </c>
      <c r="D301" t="s">
        <v>153</v>
      </c>
      <c r="E301" t="s">
        <v>154</v>
      </c>
      <c r="F301" t="s">
        <v>155</v>
      </c>
      <c r="G301" t="s">
        <v>156</v>
      </c>
      <c r="H301" t="s">
        <v>191</v>
      </c>
      <c r="I301" t="s">
        <v>167</v>
      </c>
      <c r="J301" t="s">
        <v>192</v>
      </c>
      <c r="K301" t="s">
        <v>160</v>
      </c>
      <c r="L301">
        <v>1</v>
      </c>
      <c r="M301" t="s">
        <v>189</v>
      </c>
      <c r="N301" t="s">
        <v>162</v>
      </c>
      <c r="O301" t="s">
        <v>213</v>
      </c>
      <c r="P301" t="s">
        <v>213</v>
      </c>
      <c r="Q301">
        <v>2025</v>
      </c>
      <c r="R301" s="3" t="str">
        <f t="shared" si="4"/>
        <v>400</v>
      </c>
      <c r="S301" s="4">
        <f>IF(LEFT(H301,7)="Average",AVERAGEIFS('STB-1245-ALL-CARRIERS-2025'!T:T,'STB-1245-ALL-CARRIERS-2025'!H:H,'Annual Totals'!H301,'STB-1245-ALL-CARRIERS-2025'!I:I,'Annual Totals'!I301,'STB-1245-ALL-CARRIERS-2025'!O:O,'Annual Totals'!O301),SUMIFS('STB-1245-ALL-CARRIERS-2025'!T:T,'STB-1245-ALL-CARRIERS-2025'!H:H,'Annual Totals'!H301,'STB-1245-ALL-CARRIERS-2025'!I:I,'Annual Totals'!I301,'STB-1245-ALL-CARRIERS-2025'!O:O,'Annual Totals'!O301))</f>
        <v>10595000</v>
      </c>
    </row>
    <row r="302" spans="1:19" x14ac:dyDescent="0.2">
      <c r="A302">
        <v>49</v>
      </c>
      <c r="B302" t="s">
        <v>151</v>
      </c>
      <c r="C302" t="s">
        <v>152</v>
      </c>
      <c r="D302" t="s">
        <v>153</v>
      </c>
      <c r="E302" t="s">
        <v>154</v>
      </c>
      <c r="F302" t="s">
        <v>155</v>
      </c>
      <c r="G302" t="s">
        <v>156</v>
      </c>
      <c r="H302" t="s">
        <v>191</v>
      </c>
      <c r="I302" t="s">
        <v>168</v>
      </c>
      <c r="J302" t="s">
        <v>192</v>
      </c>
      <c r="K302" t="s">
        <v>160</v>
      </c>
      <c r="L302">
        <v>1</v>
      </c>
      <c r="M302" t="s">
        <v>189</v>
      </c>
      <c r="N302" t="s">
        <v>162</v>
      </c>
      <c r="O302" t="s">
        <v>213</v>
      </c>
      <c r="P302" t="s">
        <v>213</v>
      </c>
      <c r="Q302">
        <v>2025</v>
      </c>
      <c r="R302" s="3" t="str">
        <f t="shared" si="4"/>
        <v>500</v>
      </c>
      <c r="S302" s="4">
        <f>IF(LEFT(H302,7)="Average",AVERAGEIFS('STB-1245-ALL-CARRIERS-2025'!T:T,'STB-1245-ALL-CARRIERS-2025'!H:H,'Annual Totals'!H302,'STB-1245-ALL-CARRIERS-2025'!I:I,'Annual Totals'!I302,'STB-1245-ALL-CARRIERS-2025'!O:O,'Annual Totals'!O302),SUMIFS('STB-1245-ALL-CARRIERS-2025'!T:T,'STB-1245-ALL-CARRIERS-2025'!H:H,'Annual Totals'!H302,'STB-1245-ALL-CARRIERS-2025'!I:I,'Annual Totals'!I302,'STB-1245-ALL-CARRIERS-2025'!O:O,'Annual Totals'!O302))</f>
        <v>3172000</v>
      </c>
    </row>
    <row r="303" spans="1:19" x14ac:dyDescent="0.2">
      <c r="A303">
        <v>50</v>
      </c>
      <c r="B303" t="s">
        <v>151</v>
      </c>
      <c r="C303" t="s">
        <v>152</v>
      </c>
      <c r="D303" t="s">
        <v>153</v>
      </c>
      <c r="E303" t="s">
        <v>154</v>
      </c>
      <c r="F303" t="s">
        <v>155</v>
      </c>
      <c r="G303" t="s">
        <v>156</v>
      </c>
      <c r="H303" t="s">
        <v>193</v>
      </c>
      <c r="I303" t="s">
        <v>169</v>
      </c>
      <c r="J303" t="s">
        <v>192</v>
      </c>
      <c r="K303" t="s">
        <v>160</v>
      </c>
      <c r="L303">
        <v>1</v>
      </c>
      <c r="M303" t="s">
        <v>189</v>
      </c>
      <c r="N303" t="s">
        <v>162</v>
      </c>
      <c r="O303" t="s">
        <v>213</v>
      </c>
      <c r="P303" t="s">
        <v>213</v>
      </c>
      <c r="Q303">
        <v>2025</v>
      </c>
      <c r="R303" s="3" t="str">
        <f t="shared" si="4"/>
        <v>600</v>
      </c>
      <c r="S303" s="4">
        <f>IF(LEFT(H303,7)="Average",AVERAGEIFS('STB-1245-ALL-CARRIERS-2025'!T:T,'STB-1245-ALL-CARRIERS-2025'!H:H,'Annual Totals'!H303,'STB-1245-ALL-CARRIERS-2025'!I:I,'Annual Totals'!I303,'STB-1245-ALL-CARRIERS-2025'!O:O,'Annual Totals'!O303),SUMIFS('STB-1245-ALL-CARRIERS-2025'!T:T,'STB-1245-ALL-CARRIERS-2025'!H:H,'Annual Totals'!H303,'STB-1245-ALL-CARRIERS-2025'!I:I,'Annual Totals'!I303,'STB-1245-ALL-CARRIERS-2025'!O:O,'Annual Totals'!O303))</f>
        <v>16686000</v>
      </c>
    </row>
    <row r="304" spans="1:19" x14ac:dyDescent="0.2">
      <c r="A304">
        <v>51</v>
      </c>
      <c r="B304" t="s">
        <v>151</v>
      </c>
      <c r="C304" t="s">
        <v>152</v>
      </c>
      <c r="D304" t="s">
        <v>153</v>
      </c>
      <c r="E304" t="s">
        <v>154</v>
      </c>
      <c r="F304" t="s">
        <v>155</v>
      </c>
      <c r="G304" t="s">
        <v>156</v>
      </c>
      <c r="H304" t="s">
        <v>194</v>
      </c>
      <c r="I304" t="s">
        <v>158</v>
      </c>
      <c r="J304" t="s">
        <v>195</v>
      </c>
      <c r="K304" t="s">
        <v>160</v>
      </c>
      <c r="L304">
        <v>1</v>
      </c>
      <c r="M304" t="s">
        <v>189</v>
      </c>
      <c r="N304" t="s">
        <v>162</v>
      </c>
      <c r="O304" t="s">
        <v>213</v>
      </c>
      <c r="P304" t="s">
        <v>213</v>
      </c>
      <c r="Q304">
        <v>2025</v>
      </c>
      <c r="R304" s="3" t="str">
        <f t="shared" si="4"/>
        <v>100</v>
      </c>
      <c r="S304" s="4">
        <f>IF(LEFT(H304,7)="Average",AVERAGEIFS('STB-1245-ALL-CARRIERS-2025'!T:T,'STB-1245-ALL-CARRIERS-2025'!H:H,'Annual Totals'!H304,'STB-1245-ALL-CARRIERS-2025'!I:I,'Annual Totals'!I304,'STB-1245-ALL-CARRIERS-2025'!O:O,'Annual Totals'!O304),SUMIFS('STB-1245-ALL-CARRIERS-2025'!T:T,'STB-1245-ALL-CARRIERS-2025'!H:H,'Annual Totals'!H304,'STB-1245-ALL-CARRIERS-2025'!I:I,'Annual Totals'!I304,'STB-1245-ALL-CARRIERS-2025'!O:O,'Annual Totals'!O304))</f>
        <v>5000</v>
      </c>
    </row>
    <row r="305" spans="1:19" x14ac:dyDescent="0.2">
      <c r="A305">
        <v>52</v>
      </c>
      <c r="B305" t="s">
        <v>151</v>
      </c>
      <c r="C305" t="s">
        <v>152</v>
      </c>
      <c r="D305" t="s">
        <v>153</v>
      </c>
      <c r="E305" t="s">
        <v>154</v>
      </c>
      <c r="F305" t="s">
        <v>155</v>
      </c>
      <c r="G305" t="s">
        <v>156</v>
      </c>
      <c r="H305" t="s">
        <v>194</v>
      </c>
      <c r="I305" t="s">
        <v>165</v>
      </c>
      <c r="J305" t="s">
        <v>195</v>
      </c>
      <c r="K305" t="s">
        <v>160</v>
      </c>
      <c r="L305">
        <v>1</v>
      </c>
      <c r="M305" t="s">
        <v>189</v>
      </c>
      <c r="N305" t="s">
        <v>162</v>
      </c>
      <c r="O305" t="s">
        <v>213</v>
      </c>
      <c r="P305" t="s">
        <v>213</v>
      </c>
      <c r="Q305">
        <v>2025</v>
      </c>
      <c r="R305" s="3" t="str">
        <f t="shared" si="4"/>
        <v>200</v>
      </c>
      <c r="S305" s="4">
        <f>IF(LEFT(H305,7)="Average",AVERAGEIFS('STB-1245-ALL-CARRIERS-2025'!T:T,'STB-1245-ALL-CARRIERS-2025'!H:H,'Annual Totals'!H305,'STB-1245-ALL-CARRIERS-2025'!I:I,'Annual Totals'!I305,'STB-1245-ALL-CARRIERS-2025'!O:O,'Annual Totals'!O305),SUMIFS('STB-1245-ALL-CARRIERS-2025'!T:T,'STB-1245-ALL-CARRIERS-2025'!H:H,'Annual Totals'!H305,'STB-1245-ALL-CARRIERS-2025'!I:I,'Annual Totals'!I305,'STB-1245-ALL-CARRIERS-2025'!O:O,'Annual Totals'!O305))</f>
        <v>1308000</v>
      </c>
    </row>
    <row r="306" spans="1:19" x14ac:dyDescent="0.2">
      <c r="A306">
        <v>53</v>
      </c>
      <c r="B306" t="s">
        <v>151</v>
      </c>
      <c r="C306" t="s">
        <v>152</v>
      </c>
      <c r="D306" t="s">
        <v>153</v>
      </c>
      <c r="E306" t="s">
        <v>154</v>
      </c>
      <c r="F306" t="s">
        <v>155</v>
      </c>
      <c r="G306" t="s">
        <v>156</v>
      </c>
      <c r="H306" t="s">
        <v>194</v>
      </c>
      <c r="I306" t="s">
        <v>166</v>
      </c>
      <c r="J306" t="s">
        <v>195</v>
      </c>
      <c r="K306" t="s">
        <v>160</v>
      </c>
      <c r="L306">
        <v>1</v>
      </c>
      <c r="M306" t="s">
        <v>189</v>
      </c>
      <c r="N306" t="s">
        <v>162</v>
      </c>
      <c r="O306" t="s">
        <v>213</v>
      </c>
      <c r="P306" t="s">
        <v>213</v>
      </c>
      <c r="Q306">
        <v>2025</v>
      </c>
      <c r="R306" s="3" t="str">
        <f t="shared" si="4"/>
        <v>300</v>
      </c>
      <c r="S306" s="4">
        <f>IF(LEFT(H306,7)="Average",AVERAGEIFS('STB-1245-ALL-CARRIERS-2025'!T:T,'STB-1245-ALL-CARRIERS-2025'!H:H,'Annual Totals'!H306,'STB-1245-ALL-CARRIERS-2025'!I:I,'Annual Totals'!I306,'STB-1245-ALL-CARRIERS-2025'!O:O,'Annual Totals'!O306),SUMIFS('STB-1245-ALL-CARRIERS-2025'!T:T,'STB-1245-ALL-CARRIERS-2025'!H:H,'Annual Totals'!H306,'STB-1245-ALL-CARRIERS-2025'!I:I,'Annual Totals'!I306,'STB-1245-ALL-CARRIERS-2025'!O:O,'Annual Totals'!O306))</f>
        <v>23079000</v>
      </c>
    </row>
    <row r="307" spans="1:19" x14ac:dyDescent="0.2">
      <c r="A307">
        <v>54</v>
      </c>
      <c r="B307" t="s">
        <v>151</v>
      </c>
      <c r="C307" t="s">
        <v>152</v>
      </c>
      <c r="D307" t="s">
        <v>153</v>
      </c>
      <c r="E307" t="s">
        <v>154</v>
      </c>
      <c r="F307" t="s">
        <v>155</v>
      </c>
      <c r="G307" t="s">
        <v>156</v>
      </c>
      <c r="H307" t="s">
        <v>194</v>
      </c>
      <c r="I307" t="s">
        <v>167</v>
      </c>
      <c r="J307" t="s">
        <v>195</v>
      </c>
      <c r="K307" t="s">
        <v>160</v>
      </c>
      <c r="L307">
        <v>1</v>
      </c>
      <c r="M307" t="s">
        <v>189</v>
      </c>
      <c r="N307" t="s">
        <v>162</v>
      </c>
      <c r="O307" t="s">
        <v>213</v>
      </c>
      <c r="P307" t="s">
        <v>213</v>
      </c>
      <c r="Q307">
        <v>2025</v>
      </c>
      <c r="R307" s="3" t="str">
        <f t="shared" si="4"/>
        <v>400</v>
      </c>
      <c r="S307" s="4">
        <f>IF(LEFT(H307,7)="Average",AVERAGEIFS('STB-1245-ALL-CARRIERS-2025'!T:T,'STB-1245-ALL-CARRIERS-2025'!H:H,'Annual Totals'!H307,'STB-1245-ALL-CARRIERS-2025'!I:I,'Annual Totals'!I307,'STB-1245-ALL-CARRIERS-2025'!O:O,'Annual Totals'!O307),SUMIFS('STB-1245-ALL-CARRIERS-2025'!T:T,'STB-1245-ALL-CARRIERS-2025'!H:H,'Annual Totals'!H307,'STB-1245-ALL-CARRIERS-2025'!I:I,'Annual Totals'!I307,'STB-1245-ALL-CARRIERS-2025'!O:O,'Annual Totals'!O307))</f>
        <v>9954000</v>
      </c>
    </row>
    <row r="308" spans="1:19" x14ac:dyDescent="0.2">
      <c r="A308">
        <v>55</v>
      </c>
      <c r="B308" t="s">
        <v>151</v>
      </c>
      <c r="C308" t="s">
        <v>152</v>
      </c>
      <c r="D308" t="s">
        <v>153</v>
      </c>
      <c r="E308" t="s">
        <v>154</v>
      </c>
      <c r="F308" t="s">
        <v>155</v>
      </c>
      <c r="G308" t="s">
        <v>156</v>
      </c>
      <c r="H308" t="s">
        <v>194</v>
      </c>
      <c r="I308" t="s">
        <v>168</v>
      </c>
      <c r="J308" t="s">
        <v>195</v>
      </c>
      <c r="K308" t="s">
        <v>160</v>
      </c>
      <c r="L308">
        <v>1</v>
      </c>
      <c r="M308" t="s">
        <v>189</v>
      </c>
      <c r="N308" t="s">
        <v>162</v>
      </c>
      <c r="O308" t="s">
        <v>213</v>
      </c>
      <c r="P308" t="s">
        <v>213</v>
      </c>
      <c r="Q308">
        <v>2025</v>
      </c>
      <c r="R308" s="3" t="str">
        <f t="shared" si="4"/>
        <v>500</v>
      </c>
      <c r="S308" s="4">
        <f>IF(LEFT(H308,7)="Average",AVERAGEIFS('STB-1245-ALL-CARRIERS-2025'!T:T,'STB-1245-ALL-CARRIERS-2025'!H:H,'Annual Totals'!H308,'STB-1245-ALL-CARRIERS-2025'!I:I,'Annual Totals'!I308,'STB-1245-ALL-CARRIERS-2025'!O:O,'Annual Totals'!O308),SUMIFS('STB-1245-ALL-CARRIERS-2025'!T:T,'STB-1245-ALL-CARRIERS-2025'!H:H,'Annual Totals'!H308,'STB-1245-ALL-CARRIERS-2025'!I:I,'Annual Totals'!I308,'STB-1245-ALL-CARRIERS-2025'!O:O,'Annual Totals'!O308))</f>
        <v>5412000</v>
      </c>
    </row>
    <row r="309" spans="1:19" x14ac:dyDescent="0.2">
      <c r="A309">
        <v>56</v>
      </c>
      <c r="B309" t="s">
        <v>151</v>
      </c>
      <c r="C309" t="s">
        <v>152</v>
      </c>
      <c r="D309" t="s">
        <v>153</v>
      </c>
      <c r="E309" t="s">
        <v>154</v>
      </c>
      <c r="F309" t="s">
        <v>155</v>
      </c>
      <c r="G309" t="s">
        <v>156</v>
      </c>
      <c r="H309" t="s">
        <v>196</v>
      </c>
      <c r="I309" t="s">
        <v>169</v>
      </c>
      <c r="J309" t="s">
        <v>195</v>
      </c>
      <c r="K309" t="s">
        <v>160</v>
      </c>
      <c r="L309">
        <v>1</v>
      </c>
      <c r="M309" t="s">
        <v>189</v>
      </c>
      <c r="N309" t="s">
        <v>162</v>
      </c>
      <c r="O309" t="s">
        <v>213</v>
      </c>
      <c r="P309" t="s">
        <v>213</v>
      </c>
      <c r="Q309">
        <v>2025</v>
      </c>
      <c r="R309" s="3" t="str">
        <f t="shared" si="4"/>
        <v>600</v>
      </c>
      <c r="S309" s="4">
        <f>IF(LEFT(H309,7)="Average",AVERAGEIFS('STB-1245-ALL-CARRIERS-2025'!T:T,'STB-1245-ALL-CARRIERS-2025'!H:H,'Annual Totals'!H309,'STB-1245-ALL-CARRIERS-2025'!I:I,'Annual Totals'!I309,'STB-1245-ALL-CARRIERS-2025'!O:O,'Annual Totals'!O309),SUMIFS('STB-1245-ALL-CARRIERS-2025'!T:T,'STB-1245-ALL-CARRIERS-2025'!H:H,'Annual Totals'!H309,'STB-1245-ALL-CARRIERS-2025'!I:I,'Annual Totals'!I309,'STB-1245-ALL-CARRIERS-2025'!O:O,'Annual Totals'!O309))</f>
        <v>91219000</v>
      </c>
    </row>
    <row r="310" spans="1:19" x14ac:dyDescent="0.2">
      <c r="A310">
        <v>57</v>
      </c>
      <c r="B310" t="s">
        <v>151</v>
      </c>
      <c r="C310" t="s">
        <v>152</v>
      </c>
      <c r="D310" t="s">
        <v>153</v>
      </c>
      <c r="E310" t="s">
        <v>154</v>
      </c>
      <c r="F310" t="s">
        <v>155</v>
      </c>
      <c r="G310" t="s">
        <v>156</v>
      </c>
      <c r="H310" t="s">
        <v>197</v>
      </c>
      <c r="I310" t="s">
        <v>158</v>
      </c>
      <c r="J310" t="s">
        <v>198</v>
      </c>
      <c r="K310" t="s">
        <v>160</v>
      </c>
      <c r="L310">
        <v>1</v>
      </c>
      <c r="M310" t="s">
        <v>189</v>
      </c>
      <c r="N310" t="s">
        <v>162</v>
      </c>
      <c r="O310" t="s">
        <v>213</v>
      </c>
      <c r="P310" t="s">
        <v>213</v>
      </c>
      <c r="Q310">
        <v>2025</v>
      </c>
      <c r="R310" s="3" t="str">
        <f t="shared" si="4"/>
        <v>100</v>
      </c>
      <c r="S310" s="4">
        <f>IF(LEFT(H310,7)="Average",AVERAGEIFS('STB-1245-ALL-CARRIERS-2025'!T:T,'STB-1245-ALL-CARRIERS-2025'!H:H,'Annual Totals'!H310,'STB-1245-ALL-CARRIERS-2025'!I:I,'Annual Totals'!I310,'STB-1245-ALL-CARRIERS-2025'!O:O,'Annual Totals'!O310),SUMIFS('STB-1245-ALL-CARRIERS-2025'!T:T,'STB-1245-ALL-CARRIERS-2025'!H:H,'Annual Totals'!H310,'STB-1245-ALL-CARRIERS-2025'!I:I,'Annual Totals'!I310,'STB-1245-ALL-CARRIERS-2025'!O:O,'Annual Totals'!O310))</f>
        <v>37590000</v>
      </c>
    </row>
    <row r="311" spans="1:19" x14ac:dyDescent="0.2">
      <c r="A311">
        <v>58</v>
      </c>
      <c r="B311" t="s">
        <v>151</v>
      </c>
      <c r="C311" t="s">
        <v>152</v>
      </c>
      <c r="D311" t="s">
        <v>153</v>
      </c>
      <c r="E311" t="s">
        <v>154</v>
      </c>
      <c r="F311" t="s">
        <v>155</v>
      </c>
      <c r="G311" t="s">
        <v>156</v>
      </c>
      <c r="H311" t="s">
        <v>197</v>
      </c>
      <c r="I311" t="s">
        <v>165</v>
      </c>
      <c r="J311" t="s">
        <v>198</v>
      </c>
      <c r="K311" t="s">
        <v>160</v>
      </c>
      <c r="L311">
        <v>1</v>
      </c>
      <c r="M311" t="s">
        <v>189</v>
      </c>
      <c r="N311" t="s">
        <v>162</v>
      </c>
      <c r="O311" t="s">
        <v>213</v>
      </c>
      <c r="P311" t="s">
        <v>213</v>
      </c>
      <c r="Q311">
        <v>2025</v>
      </c>
      <c r="R311" s="3" t="str">
        <f t="shared" si="4"/>
        <v>200</v>
      </c>
      <c r="S311" s="4">
        <f>IF(LEFT(H311,7)="Average",AVERAGEIFS('STB-1245-ALL-CARRIERS-2025'!T:T,'STB-1245-ALL-CARRIERS-2025'!H:H,'Annual Totals'!H311,'STB-1245-ALL-CARRIERS-2025'!I:I,'Annual Totals'!I311,'STB-1245-ALL-CARRIERS-2025'!O:O,'Annual Totals'!O311),SUMIFS('STB-1245-ALL-CARRIERS-2025'!T:T,'STB-1245-ALL-CARRIERS-2025'!H:H,'Annual Totals'!H311,'STB-1245-ALL-CARRIERS-2025'!I:I,'Annual Totals'!I311,'STB-1245-ALL-CARRIERS-2025'!O:O,'Annual Totals'!O311))</f>
        <v>88243000</v>
      </c>
    </row>
    <row r="312" spans="1:19" x14ac:dyDescent="0.2">
      <c r="A312">
        <v>59</v>
      </c>
      <c r="B312" t="s">
        <v>151</v>
      </c>
      <c r="C312" t="s">
        <v>152</v>
      </c>
      <c r="D312" t="s">
        <v>153</v>
      </c>
      <c r="E312" t="s">
        <v>154</v>
      </c>
      <c r="F312" t="s">
        <v>155</v>
      </c>
      <c r="G312" t="s">
        <v>156</v>
      </c>
      <c r="H312" t="s">
        <v>197</v>
      </c>
      <c r="I312" t="s">
        <v>166</v>
      </c>
      <c r="J312" t="s">
        <v>198</v>
      </c>
      <c r="K312" t="s">
        <v>160</v>
      </c>
      <c r="L312">
        <v>1</v>
      </c>
      <c r="M312" t="s">
        <v>189</v>
      </c>
      <c r="N312" t="s">
        <v>162</v>
      </c>
      <c r="O312" t="s">
        <v>213</v>
      </c>
      <c r="P312" t="s">
        <v>213</v>
      </c>
      <c r="Q312">
        <v>2025</v>
      </c>
      <c r="R312" s="3" t="str">
        <f t="shared" si="4"/>
        <v>300</v>
      </c>
      <c r="S312" s="4">
        <f>IF(LEFT(H312,7)="Average",AVERAGEIFS('STB-1245-ALL-CARRIERS-2025'!T:T,'STB-1245-ALL-CARRIERS-2025'!H:H,'Annual Totals'!H312,'STB-1245-ALL-CARRIERS-2025'!I:I,'Annual Totals'!I312,'STB-1245-ALL-CARRIERS-2025'!O:O,'Annual Totals'!O312),SUMIFS('STB-1245-ALL-CARRIERS-2025'!T:T,'STB-1245-ALL-CARRIERS-2025'!H:H,'Annual Totals'!H312,'STB-1245-ALL-CARRIERS-2025'!I:I,'Annual Totals'!I312,'STB-1245-ALL-CARRIERS-2025'!O:O,'Annual Totals'!O312))</f>
        <v>201106000</v>
      </c>
    </row>
    <row r="313" spans="1:19" x14ac:dyDescent="0.2">
      <c r="A313">
        <v>60</v>
      </c>
      <c r="B313" t="s">
        <v>151</v>
      </c>
      <c r="C313" t="s">
        <v>152</v>
      </c>
      <c r="D313" t="s">
        <v>153</v>
      </c>
      <c r="E313" t="s">
        <v>154</v>
      </c>
      <c r="F313" t="s">
        <v>155</v>
      </c>
      <c r="G313" t="s">
        <v>156</v>
      </c>
      <c r="H313" t="s">
        <v>197</v>
      </c>
      <c r="I313" t="s">
        <v>167</v>
      </c>
      <c r="J313" t="s">
        <v>198</v>
      </c>
      <c r="K313" t="s">
        <v>160</v>
      </c>
      <c r="L313">
        <v>1</v>
      </c>
      <c r="M313" t="s">
        <v>189</v>
      </c>
      <c r="N313" t="s">
        <v>162</v>
      </c>
      <c r="O313" t="s">
        <v>213</v>
      </c>
      <c r="P313" t="s">
        <v>213</v>
      </c>
      <c r="Q313">
        <v>2025</v>
      </c>
      <c r="R313" s="3" t="str">
        <f t="shared" si="4"/>
        <v>400</v>
      </c>
      <c r="S313" s="4">
        <f>IF(LEFT(H313,7)="Average",AVERAGEIFS('STB-1245-ALL-CARRIERS-2025'!T:T,'STB-1245-ALL-CARRIERS-2025'!H:H,'Annual Totals'!H313,'STB-1245-ALL-CARRIERS-2025'!I:I,'Annual Totals'!I313,'STB-1245-ALL-CARRIERS-2025'!O:O,'Annual Totals'!O313),SUMIFS('STB-1245-ALL-CARRIERS-2025'!T:T,'STB-1245-ALL-CARRIERS-2025'!H:H,'Annual Totals'!H313,'STB-1245-ALL-CARRIERS-2025'!I:I,'Annual Totals'!I313,'STB-1245-ALL-CARRIERS-2025'!O:O,'Annual Totals'!O313))</f>
        <v>91359000</v>
      </c>
    </row>
    <row r="314" spans="1:19" x14ac:dyDescent="0.2">
      <c r="A314">
        <v>61</v>
      </c>
      <c r="B314" t="s">
        <v>151</v>
      </c>
      <c r="C314" t="s">
        <v>152</v>
      </c>
      <c r="D314" t="s">
        <v>153</v>
      </c>
      <c r="E314" t="s">
        <v>154</v>
      </c>
      <c r="F314" t="s">
        <v>155</v>
      </c>
      <c r="G314" t="s">
        <v>156</v>
      </c>
      <c r="H314" t="s">
        <v>197</v>
      </c>
      <c r="I314" t="s">
        <v>168</v>
      </c>
      <c r="J314" t="s">
        <v>198</v>
      </c>
      <c r="K314" t="s">
        <v>160</v>
      </c>
      <c r="L314">
        <v>1</v>
      </c>
      <c r="M314" t="s">
        <v>189</v>
      </c>
      <c r="N314" t="s">
        <v>162</v>
      </c>
      <c r="O314" t="s">
        <v>213</v>
      </c>
      <c r="P314" t="s">
        <v>213</v>
      </c>
      <c r="Q314">
        <v>2025</v>
      </c>
      <c r="R314" s="3" t="str">
        <f t="shared" si="4"/>
        <v>500</v>
      </c>
      <c r="S314" s="4">
        <f>IF(LEFT(H314,7)="Average",AVERAGEIFS('STB-1245-ALL-CARRIERS-2025'!T:T,'STB-1245-ALL-CARRIERS-2025'!H:H,'Annual Totals'!H314,'STB-1245-ALL-CARRIERS-2025'!I:I,'Annual Totals'!I314,'STB-1245-ALL-CARRIERS-2025'!O:O,'Annual Totals'!O314),SUMIFS('STB-1245-ALL-CARRIERS-2025'!T:T,'STB-1245-ALL-CARRIERS-2025'!H:H,'Annual Totals'!H314,'STB-1245-ALL-CARRIERS-2025'!I:I,'Annual Totals'!I314,'STB-1245-ALL-CARRIERS-2025'!O:O,'Annual Totals'!O314))</f>
        <v>33316000</v>
      </c>
    </row>
    <row r="315" spans="1:19" x14ac:dyDescent="0.2">
      <c r="A315">
        <v>62</v>
      </c>
      <c r="B315" t="s">
        <v>151</v>
      </c>
      <c r="C315" t="s">
        <v>152</v>
      </c>
      <c r="D315" t="s">
        <v>153</v>
      </c>
      <c r="E315" t="s">
        <v>154</v>
      </c>
      <c r="F315" t="s">
        <v>155</v>
      </c>
      <c r="G315" t="s">
        <v>156</v>
      </c>
      <c r="H315" t="s">
        <v>197</v>
      </c>
      <c r="I315" t="s">
        <v>169</v>
      </c>
      <c r="J315" t="s">
        <v>198</v>
      </c>
      <c r="K315" t="s">
        <v>160</v>
      </c>
      <c r="L315">
        <v>1</v>
      </c>
      <c r="M315" t="s">
        <v>189</v>
      </c>
      <c r="N315" t="s">
        <v>162</v>
      </c>
      <c r="O315" t="s">
        <v>213</v>
      </c>
      <c r="P315" t="s">
        <v>213</v>
      </c>
      <c r="Q315">
        <v>2025</v>
      </c>
      <c r="R315" s="3" t="str">
        <f t="shared" si="4"/>
        <v>600</v>
      </c>
      <c r="S315" s="4">
        <f>IF(LEFT(H315,7)="Average",AVERAGEIFS('STB-1245-ALL-CARRIERS-2025'!T:T,'STB-1245-ALL-CARRIERS-2025'!H:H,'Annual Totals'!H315,'STB-1245-ALL-CARRIERS-2025'!I:I,'Annual Totals'!I315,'STB-1245-ALL-CARRIERS-2025'!O:O,'Annual Totals'!O315),SUMIFS('STB-1245-ALL-CARRIERS-2025'!T:T,'STB-1245-ALL-CARRIERS-2025'!H:H,'Annual Totals'!H315,'STB-1245-ALL-CARRIERS-2025'!I:I,'Annual Totals'!I315,'STB-1245-ALL-CARRIERS-2025'!O:O,'Annual Totals'!O315))</f>
        <v>342268000</v>
      </c>
    </row>
    <row r="316" spans="1:19" x14ac:dyDescent="0.2">
      <c r="A316">
        <v>63</v>
      </c>
      <c r="B316" t="s">
        <v>151</v>
      </c>
      <c r="C316" t="s">
        <v>152</v>
      </c>
      <c r="D316" t="s">
        <v>153</v>
      </c>
      <c r="E316" t="s">
        <v>154</v>
      </c>
      <c r="F316" t="s">
        <v>155</v>
      </c>
      <c r="G316" t="s">
        <v>156</v>
      </c>
      <c r="H316" t="s">
        <v>201</v>
      </c>
      <c r="I316" t="s">
        <v>169</v>
      </c>
      <c r="J316" t="s">
        <v>202</v>
      </c>
      <c r="K316" t="s">
        <v>160</v>
      </c>
      <c r="L316">
        <v>1</v>
      </c>
      <c r="M316" t="s">
        <v>203</v>
      </c>
      <c r="N316" t="s">
        <v>162</v>
      </c>
      <c r="O316" t="s">
        <v>213</v>
      </c>
      <c r="P316" t="s">
        <v>213</v>
      </c>
      <c r="Q316">
        <v>2025</v>
      </c>
      <c r="R316" s="3" t="str">
        <f t="shared" si="4"/>
        <v>600</v>
      </c>
      <c r="S316" s="4">
        <f>IF(LEFT(H316,7)="Average",AVERAGEIFS('STB-1245-ALL-CARRIERS-2025'!T:T,'STB-1245-ALL-CARRIERS-2025'!H:H,'Annual Totals'!H316,'STB-1245-ALL-CARRIERS-2025'!I:I,'Annual Totals'!I316,'STB-1245-ALL-CARRIERS-2025'!O:O,'Annual Totals'!O316),SUMIFS('STB-1245-ALL-CARRIERS-2025'!T:T,'STB-1245-ALL-CARRIERS-2025'!H:H,'Annual Totals'!H316,'STB-1245-ALL-CARRIERS-2025'!I:I,'Annual Totals'!I316,'STB-1245-ALL-CARRIERS-2025'!O:O,'Annual Totals'!O316))</f>
        <v>40738415</v>
      </c>
    </row>
    <row r="317" spans="1:19" x14ac:dyDescent="0.2">
      <c r="A317">
        <v>64</v>
      </c>
      <c r="B317" t="s">
        <v>151</v>
      </c>
      <c r="C317" t="s">
        <v>152</v>
      </c>
      <c r="D317" t="s">
        <v>153</v>
      </c>
      <c r="E317" t="s">
        <v>154</v>
      </c>
      <c r="F317" t="s">
        <v>155</v>
      </c>
      <c r="G317" t="s">
        <v>156</v>
      </c>
      <c r="H317" t="s">
        <v>204</v>
      </c>
      <c r="I317" t="s">
        <v>169</v>
      </c>
      <c r="J317" t="s">
        <v>205</v>
      </c>
      <c r="K317" t="s">
        <v>160</v>
      </c>
      <c r="L317">
        <v>1</v>
      </c>
      <c r="M317" t="s">
        <v>203</v>
      </c>
      <c r="N317" t="s">
        <v>162</v>
      </c>
      <c r="O317" t="s">
        <v>213</v>
      </c>
      <c r="P317" t="s">
        <v>213</v>
      </c>
      <c r="Q317">
        <v>2025</v>
      </c>
      <c r="R317" s="3" t="str">
        <f t="shared" si="4"/>
        <v>600</v>
      </c>
      <c r="S317" s="4">
        <f>IF(LEFT(H317,7)="Average",AVERAGEIFS('STB-1245-ALL-CARRIERS-2025'!T:T,'STB-1245-ALL-CARRIERS-2025'!H:H,'Annual Totals'!H317,'STB-1245-ALL-CARRIERS-2025'!I:I,'Annual Totals'!I317,'STB-1245-ALL-CARRIERS-2025'!O:O,'Annual Totals'!O317),SUMIFS('STB-1245-ALL-CARRIERS-2025'!T:T,'STB-1245-ALL-CARRIERS-2025'!H:H,'Annual Totals'!H317,'STB-1245-ALL-CARRIERS-2025'!I:I,'Annual Totals'!I317,'STB-1245-ALL-CARRIERS-2025'!O:O,'Annual Totals'!O317))</f>
        <v>0</v>
      </c>
    </row>
    <row r="318" spans="1:19" x14ac:dyDescent="0.2">
      <c r="A318">
        <v>65</v>
      </c>
      <c r="B318" t="s">
        <v>151</v>
      </c>
      <c r="C318" t="s">
        <v>152</v>
      </c>
      <c r="D318" t="s">
        <v>153</v>
      </c>
      <c r="E318" t="s">
        <v>154</v>
      </c>
      <c r="F318" t="s">
        <v>155</v>
      </c>
      <c r="G318" t="s">
        <v>156</v>
      </c>
      <c r="H318" t="s">
        <v>206</v>
      </c>
      <c r="I318" t="s">
        <v>169</v>
      </c>
      <c r="J318" t="s">
        <v>207</v>
      </c>
      <c r="K318" t="s">
        <v>160</v>
      </c>
      <c r="L318">
        <v>1</v>
      </c>
      <c r="M318" t="s">
        <v>208</v>
      </c>
      <c r="N318" t="s">
        <v>209</v>
      </c>
      <c r="O318" t="s">
        <v>213</v>
      </c>
      <c r="P318" t="s">
        <v>213</v>
      </c>
      <c r="Q318">
        <v>2025</v>
      </c>
      <c r="R318" s="3" t="str">
        <f t="shared" si="4"/>
        <v>600</v>
      </c>
      <c r="S318" s="4">
        <f>IF(LEFT(H318,7)="Average",AVERAGEIFS('STB-1245-ALL-CARRIERS-2025'!T:T,'STB-1245-ALL-CARRIERS-2025'!H:H,'Annual Totals'!H318,'STB-1245-ALL-CARRIERS-2025'!I:I,'Annual Totals'!I318,'STB-1245-ALL-CARRIERS-2025'!O:O,'Annual Totals'!O318),SUMIFS('STB-1245-ALL-CARRIERS-2025'!T:T,'STB-1245-ALL-CARRIERS-2025'!H:H,'Annual Totals'!H318,'STB-1245-ALL-CARRIERS-2025'!I:I,'Annual Totals'!I318,'STB-1245-ALL-CARRIERS-2025'!O:O,'Annual Totals'!O318))</f>
        <v>752066</v>
      </c>
    </row>
    <row r="319" spans="1:19" x14ac:dyDescent="0.2">
      <c r="A319">
        <v>1</v>
      </c>
      <c r="B319" t="s">
        <v>151</v>
      </c>
      <c r="C319" t="s">
        <v>152</v>
      </c>
      <c r="D319" t="s">
        <v>153</v>
      </c>
      <c r="E319" t="s">
        <v>154</v>
      </c>
      <c r="F319" t="s">
        <v>155</v>
      </c>
      <c r="G319" t="s">
        <v>156</v>
      </c>
      <c r="H319" t="s">
        <v>157</v>
      </c>
      <c r="I319" t="s">
        <v>158</v>
      </c>
      <c r="J319" t="s">
        <v>159</v>
      </c>
      <c r="K319" t="s">
        <v>160</v>
      </c>
      <c r="L319">
        <v>1</v>
      </c>
      <c r="M319" t="s">
        <v>161</v>
      </c>
      <c r="N319" t="s">
        <v>162</v>
      </c>
      <c r="O319" t="s">
        <v>214</v>
      </c>
      <c r="P319" t="s">
        <v>215</v>
      </c>
      <c r="Q319">
        <v>2025</v>
      </c>
      <c r="R319" s="3" t="str">
        <f t="shared" si="4"/>
        <v>100</v>
      </c>
      <c r="S319" s="4">
        <f>IF(LEFT(H319,7)="Average",AVERAGEIFS('STB-1245-ALL-CARRIERS-2025'!T:T,'STB-1245-ALL-CARRIERS-2025'!H:H,'Annual Totals'!H319,'STB-1245-ALL-CARRIERS-2025'!I:I,'Annual Totals'!I319,'STB-1245-ALL-CARRIERS-2025'!O:O,'Annual Totals'!O319),SUMIFS('STB-1245-ALL-CARRIERS-2025'!T:T,'STB-1245-ALL-CARRIERS-2025'!H:H,'Annual Totals'!H319,'STB-1245-ALL-CARRIERS-2025'!I:I,'Annual Totals'!I319,'STB-1245-ALL-CARRIERS-2025'!O:O,'Annual Totals'!O319))</f>
        <v>1770.75</v>
      </c>
    </row>
    <row r="320" spans="1:19" x14ac:dyDescent="0.2">
      <c r="A320">
        <v>2</v>
      </c>
      <c r="B320" t="s">
        <v>151</v>
      </c>
      <c r="C320" t="s">
        <v>152</v>
      </c>
      <c r="D320" t="s">
        <v>153</v>
      </c>
      <c r="E320" t="s">
        <v>154</v>
      </c>
      <c r="F320" t="s">
        <v>155</v>
      </c>
      <c r="G320" t="s">
        <v>156</v>
      </c>
      <c r="H320" t="s">
        <v>157</v>
      </c>
      <c r="I320" t="s">
        <v>165</v>
      </c>
      <c r="J320" t="s">
        <v>159</v>
      </c>
      <c r="K320" t="s">
        <v>160</v>
      </c>
      <c r="L320">
        <v>1</v>
      </c>
      <c r="M320" t="s">
        <v>161</v>
      </c>
      <c r="N320" t="s">
        <v>162</v>
      </c>
      <c r="O320" t="s">
        <v>214</v>
      </c>
      <c r="P320" t="s">
        <v>215</v>
      </c>
      <c r="Q320">
        <v>2025</v>
      </c>
      <c r="R320" s="3" t="str">
        <f t="shared" si="4"/>
        <v>200</v>
      </c>
      <c r="S320" s="4">
        <f>IF(LEFT(H320,7)="Average",AVERAGEIFS('STB-1245-ALL-CARRIERS-2025'!T:T,'STB-1245-ALL-CARRIERS-2025'!H:H,'Annual Totals'!H320,'STB-1245-ALL-CARRIERS-2025'!I:I,'Annual Totals'!I320,'STB-1245-ALL-CARRIERS-2025'!O:O,'Annual Totals'!O320),SUMIFS('STB-1245-ALL-CARRIERS-2025'!T:T,'STB-1245-ALL-CARRIERS-2025'!H:H,'Annual Totals'!H320,'STB-1245-ALL-CARRIERS-2025'!I:I,'Annual Totals'!I320,'STB-1245-ALL-CARRIERS-2025'!O:O,'Annual Totals'!O320))</f>
        <v>1668</v>
      </c>
    </row>
    <row r="321" spans="1:19" x14ac:dyDescent="0.2">
      <c r="A321">
        <v>3</v>
      </c>
      <c r="B321" t="s">
        <v>151</v>
      </c>
      <c r="C321" t="s">
        <v>152</v>
      </c>
      <c r="D321" t="s">
        <v>153</v>
      </c>
      <c r="E321" t="s">
        <v>154</v>
      </c>
      <c r="F321" t="s">
        <v>155</v>
      </c>
      <c r="G321" t="s">
        <v>156</v>
      </c>
      <c r="H321" t="s">
        <v>157</v>
      </c>
      <c r="I321" t="s">
        <v>166</v>
      </c>
      <c r="J321" t="s">
        <v>159</v>
      </c>
      <c r="K321" t="s">
        <v>160</v>
      </c>
      <c r="L321">
        <v>1</v>
      </c>
      <c r="M321" t="s">
        <v>161</v>
      </c>
      <c r="N321" t="s">
        <v>162</v>
      </c>
      <c r="O321" t="s">
        <v>214</v>
      </c>
      <c r="P321" t="s">
        <v>215</v>
      </c>
      <c r="Q321">
        <v>2025</v>
      </c>
      <c r="R321" s="3" t="str">
        <f t="shared" si="4"/>
        <v>300</v>
      </c>
      <c r="S321" s="4">
        <f>IF(LEFT(H321,7)="Average",AVERAGEIFS('STB-1245-ALL-CARRIERS-2025'!T:T,'STB-1245-ALL-CARRIERS-2025'!H:H,'Annual Totals'!H321,'STB-1245-ALL-CARRIERS-2025'!I:I,'Annual Totals'!I321,'STB-1245-ALL-CARRIERS-2025'!O:O,'Annual Totals'!O321),SUMIFS('STB-1245-ALL-CARRIERS-2025'!T:T,'STB-1245-ALL-CARRIERS-2025'!H:H,'Annual Totals'!H321,'STB-1245-ALL-CARRIERS-2025'!I:I,'Annual Totals'!I321,'STB-1245-ALL-CARRIERS-2025'!O:O,'Annual Totals'!O321))</f>
        <v>4516.75</v>
      </c>
    </row>
    <row r="322" spans="1:19" x14ac:dyDescent="0.2">
      <c r="A322">
        <v>4</v>
      </c>
      <c r="B322" t="s">
        <v>151</v>
      </c>
      <c r="C322" t="s">
        <v>152</v>
      </c>
      <c r="D322" t="s">
        <v>153</v>
      </c>
      <c r="E322" t="s">
        <v>154</v>
      </c>
      <c r="F322" t="s">
        <v>155</v>
      </c>
      <c r="G322" t="s">
        <v>156</v>
      </c>
      <c r="H322" t="s">
        <v>157</v>
      </c>
      <c r="I322" t="s">
        <v>167</v>
      </c>
      <c r="J322" t="s">
        <v>159</v>
      </c>
      <c r="K322" t="s">
        <v>160</v>
      </c>
      <c r="L322">
        <v>1</v>
      </c>
      <c r="M322" t="s">
        <v>161</v>
      </c>
      <c r="N322" t="s">
        <v>162</v>
      </c>
      <c r="O322" t="s">
        <v>214</v>
      </c>
      <c r="P322" t="s">
        <v>215</v>
      </c>
      <c r="Q322">
        <v>2025</v>
      </c>
      <c r="R322" s="3" t="str">
        <f t="shared" si="4"/>
        <v>400</v>
      </c>
      <c r="S322" s="4">
        <f>IF(LEFT(H322,7)="Average",AVERAGEIFS('STB-1245-ALL-CARRIERS-2025'!T:T,'STB-1245-ALL-CARRIERS-2025'!H:H,'Annual Totals'!H322,'STB-1245-ALL-CARRIERS-2025'!I:I,'Annual Totals'!I322,'STB-1245-ALL-CARRIERS-2025'!O:O,'Annual Totals'!O322),SUMIFS('STB-1245-ALL-CARRIERS-2025'!T:T,'STB-1245-ALL-CARRIERS-2025'!H:H,'Annual Totals'!H322,'STB-1245-ALL-CARRIERS-2025'!I:I,'Annual Totals'!I322,'STB-1245-ALL-CARRIERS-2025'!O:O,'Annual Totals'!O322))</f>
        <v>2785.25</v>
      </c>
    </row>
    <row r="323" spans="1:19" x14ac:dyDescent="0.2">
      <c r="A323">
        <v>5</v>
      </c>
      <c r="B323" t="s">
        <v>151</v>
      </c>
      <c r="C323" t="s">
        <v>152</v>
      </c>
      <c r="D323" t="s">
        <v>153</v>
      </c>
      <c r="E323" t="s">
        <v>154</v>
      </c>
      <c r="F323" t="s">
        <v>155</v>
      </c>
      <c r="G323" t="s">
        <v>156</v>
      </c>
      <c r="H323" t="s">
        <v>157</v>
      </c>
      <c r="I323" t="s">
        <v>168</v>
      </c>
      <c r="J323" t="s">
        <v>159</v>
      </c>
      <c r="K323" t="s">
        <v>160</v>
      </c>
      <c r="L323">
        <v>1</v>
      </c>
      <c r="M323" t="s">
        <v>161</v>
      </c>
      <c r="N323" t="s">
        <v>162</v>
      </c>
      <c r="O323" t="s">
        <v>214</v>
      </c>
      <c r="P323" t="s">
        <v>215</v>
      </c>
      <c r="Q323">
        <v>2025</v>
      </c>
      <c r="R323" s="3" t="str">
        <f t="shared" ref="R323:R386" si="5">MID(I323,2,3)</f>
        <v>500</v>
      </c>
      <c r="S323" s="4">
        <f>IF(LEFT(H323,7)="Average",AVERAGEIFS('STB-1245-ALL-CARRIERS-2025'!T:T,'STB-1245-ALL-CARRIERS-2025'!H:H,'Annual Totals'!H323,'STB-1245-ALL-CARRIERS-2025'!I:I,'Annual Totals'!I323,'STB-1245-ALL-CARRIERS-2025'!O:O,'Annual Totals'!O323),SUMIFS('STB-1245-ALL-CARRIERS-2025'!T:T,'STB-1245-ALL-CARRIERS-2025'!H:H,'Annual Totals'!H323,'STB-1245-ALL-CARRIERS-2025'!I:I,'Annual Totals'!I323,'STB-1245-ALL-CARRIERS-2025'!O:O,'Annual Totals'!O323))</f>
        <v>798.25</v>
      </c>
    </row>
    <row r="324" spans="1:19" x14ac:dyDescent="0.2">
      <c r="A324">
        <v>6</v>
      </c>
      <c r="B324" t="s">
        <v>151</v>
      </c>
      <c r="C324" t="s">
        <v>152</v>
      </c>
      <c r="D324" t="s">
        <v>153</v>
      </c>
      <c r="E324" t="s">
        <v>154</v>
      </c>
      <c r="F324" t="s">
        <v>155</v>
      </c>
      <c r="G324" t="s">
        <v>156</v>
      </c>
      <c r="H324" t="s">
        <v>157</v>
      </c>
      <c r="I324" t="s">
        <v>169</v>
      </c>
      <c r="J324" t="s">
        <v>159</v>
      </c>
      <c r="K324" t="s">
        <v>160</v>
      </c>
      <c r="L324">
        <v>1</v>
      </c>
      <c r="M324" t="s">
        <v>161</v>
      </c>
      <c r="N324" t="s">
        <v>162</v>
      </c>
      <c r="O324" t="s">
        <v>214</v>
      </c>
      <c r="P324" t="s">
        <v>215</v>
      </c>
      <c r="Q324">
        <v>2025</v>
      </c>
      <c r="R324" s="3" t="str">
        <f t="shared" si="5"/>
        <v>600</v>
      </c>
      <c r="S324" s="4">
        <f>IF(LEFT(H324,7)="Average",AVERAGEIFS('STB-1245-ALL-CARRIERS-2025'!T:T,'STB-1245-ALL-CARRIERS-2025'!H:H,'Annual Totals'!H324,'STB-1245-ALL-CARRIERS-2025'!I:I,'Annual Totals'!I324,'STB-1245-ALL-CARRIERS-2025'!O:O,'Annual Totals'!O324),SUMIFS('STB-1245-ALL-CARRIERS-2025'!T:T,'STB-1245-ALL-CARRIERS-2025'!H:H,'Annual Totals'!H324,'STB-1245-ALL-CARRIERS-2025'!I:I,'Annual Totals'!I324,'STB-1245-ALL-CARRIERS-2025'!O:O,'Annual Totals'!O324))</f>
        <v>8016.5</v>
      </c>
    </row>
    <row r="325" spans="1:19" x14ac:dyDescent="0.2">
      <c r="A325">
        <v>7</v>
      </c>
      <c r="B325" t="s">
        <v>151</v>
      </c>
      <c r="C325" t="s">
        <v>152</v>
      </c>
      <c r="D325" t="s">
        <v>153</v>
      </c>
      <c r="E325" t="s">
        <v>154</v>
      </c>
      <c r="F325" t="s">
        <v>155</v>
      </c>
      <c r="G325" t="s">
        <v>156</v>
      </c>
      <c r="H325" t="s">
        <v>170</v>
      </c>
      <c r="I325" t="s">
        <v>158</v>
      </c>
      <c r="J325" t="s">
        <v>171</v>
      </c>
      <c r="K325" t="s">
        <v>160</v>
      </c>
      <c r="L325">
        <v>1</v>
      </c>
      <c r="M325" t="s">
        <v>161</v>
      </c>
      <c r="N325" t="s">
        <v>162</v>
      </c>
      <c r="O325" t="s">
        <v>214</v>
      </c>
      <c r="P325" t="s">
        <v>215</v>
      </c>
      <c r="Q325">
        <v>2025</v>
      </c>
      <c r="R325" s="3" t="str">
        <f t="shared" si="5"/>
        <v>100</v>
      </c>
      <c r="S325" s="4">
        <f>IF(LEFT(H325,7)="Average",AVERAGEIFS('STB-1245-ALL-CARRIERS-2025'!T:T,'STB-1245-ALL-CARRIERS-2025'!H:H,'Annual Totals'!H325,'STB-1245-ALL-CARRIERS-2025'!I:I,'Annual Totals'!I325,'STB-1245-ALL-CARRIERS-2025'!O:O,'Annual Totals'!O325),SUMIFS('STB-1245-ALL-CARRIERS-2025'!T:T,'STB-1245-ALL-CARRIERS-2025'!H:H,'Annual Totals'!H325,'STB-1245-ALL-CARRIERS-2025'!I:I,'Annual Totals'!I325,'STB-1245-ALL-CARRIERS-2025'!O:O,'Annual Totals'!O325))</f>
        <v>1778.75</v>
      </c>
    </row>
    <row r="326" spans="1:19" x14ac:dyDescent="0.2">
      <c r="A326">
        <v>8</v>
      </c>
      <c r="B326" t="s">
        <v>151</v>
      </c>
      <c r="C326" t="s">
        <v>152</v>
      </c>
      <c r="D326" t="s">
        <v>153</v>
      </c>
      <c r="E326" t="s">
        <v>154</v>
      </c>
      <c r="F326" t="s">
        <v>155</v>
      </c>
      <c r="G326" t="s">
        <v>156</v>
      </c>
      <c r="H326" t="s">
        <v>170</v>
      </c>
      <c r="I326" t="s">
        <v>165</v>
      </c>
      <c r="J326" t="s">
        <v>171</v>
      </c>
      <c r="K326" t="s">
        <v>160</v>
      </c>
      <c r="L326">
        <v>1</v>
      </c>
      <c r="M326" t="s">
        <v>161</v>
      </c>
      <c r="N326" t="s">
        <v>162</v>
      </c>
      <c r="O326" t="s">
        <v>214</v>
      </c>
      <c r="P326" t="s">
        <v>215</v>
      </c>
      <c r="Q326">
        <v>2025</v>
      </c>
      <c r="R326" s="3" t="str">
        <f t="shared" si="5"/>
        <v>200</v>
      </c>
      <c r="S326" s="4">
        <f>IF(LEFT(H326,7)="Average",AVERAGEIFS('STB-1245-ALL-CARRIERS-2025'!T:T,'STB-1245-ALL-CARRIERS-2025'!H:H,'Annual Totals'!H326,'STB-1245-ALL-CARRIERS-2025'!I:I,'Annual Totals'!I326,'STB-1245-ALL-CARRIERS-2025'!O:O,'Annual Totals'!O326),SUMIFS('STB-1245-ALL-CARRIERS-2025'!T:T,'STB-1245-ALL-CARRIERS-2025'!H:H,'Annual Totals'!H326,'STB-1245-ALL-CARRIERS-2025'!I:I,'Annual Totals'!I326,'STB-1245-ALL-CARRIERS-2025'!O:O,'Annual Totals'!O326))</f>
        <v>1674.75</v>
      </c>
    </row>
    <row r="327" spans="1:19" x14ac:dyDescent="0.2">
      <c r="A327">
        <v>9</v>
      </c>
      <c r="B327" t="s">
        <v>151</v>
      </c>
      <c r="C327" t="s">
        <v>152</v>
      </c>
      <c r="D327" t="s">
        <v>153</v>
      </c>
      <c r="E327" t="s">
        <v>154</v>
      </c>
      <c r="F327" t="s">
        <v>155</v>
      </c>
      <c r="G327" t="s">
        <v>156</v>
      </c>
      <c r="H327" t="s">
        <v>170</v>
      </c>
      <c r="I327" t="s">
        <v>166</v>
      </c>
      <c r="J327" t="s">
        <v>171</v>
      </c>
      <c r="K327" t="s">
        <v>160</v>
      </c>
      <c r="L327">
        <v>1</v>
      </c>
      <c r="M327" t="s">
        <v>161</v>
      </c>
      <c r="N327" t="s">
        <v>162</v>
      </c>
      <c r="O327" t="s">
        <v>214</v>
      </c>
      <c r="P327" t="s">
        <v>215</v>
      </c>
      <c r="Q327">
        <v>2025</v>
      </c>
      <c r="R327" s="3" t="str">
        <f t="shared" si="5"/>
        <v>300</v>
      </c>
      <c r="S327" s="4">
        <f>IF(LEFT(H327,7)="Average",AVERAGEIFS('STB-1245-ALL-CARRIERS-2025'!T:T,'STB-1245-ALL-CARRIERS-2025'!H:H,'Annual Totals'!H327,'STB-1245-ALL-CARRIERS-2025'!I:I,'Annual Totals'!I327,'STB-1245-ALL-CARRIERS-2025'!O:O,'Annual Totals'!O327),SUMIFS('STB-1245-ALL-CARRIERS-2025'!T:T,'STB-1245-ALL-CARRIERS-2025'!H:H,'Annual Totals'!H327,'STB-1245-ALL-CARRIERS-2025'!I:I,'Annual Totals'!I327,'STB-1245-ALL-CARRIERS-2025'!O:O,'Annual Totals'!O327))</f>
        <v>4551.75</v>
      </c>
    </row>
    <row r="328" spans="1:19" x14ac:dyDescent="0.2">
      <c r="A328">
        <v>10</v>
      </c>
      <c r="B328" t="s">
        <v>151</v>
      </c>
      <c r="C328" t="s">
        <v>152</v>
      </c>
      <c r="D328" t="s">
        <v>153</v>
      </c>
      <c r="E328" t="s">
        <v>154</v>
      </c>
      <c r="F328" t="s">
        <v>155</v>
      </c>
      <c r="G328" t="s">
        <v>156</v>
      </c>
      <c r="H328" t="s">
        <v>170</v>
      </c>
      <c r="I328" t="s">
        <v>167</v>
      </c>
      <c r="J328" t="s">
        <v>171</v>
      </c>
      <c r="K328" t="s">
        <v>160</v>
      </c>
      <c r="L328">
        <v>1</v>
      </c>
      <c r="M328" t="s">
        <v>161</v>
      </c>
      <c r="N328" t="s">
        <v>162</v>
      </c>
      <c r="O328" t="s">
        <v>214</v>
      </c>
      <c r="P328" t="s">
        <v>215</v>
      </c>
      <c r="Q328">
        <v>2025</v>
      </c>
      <c r="R328" s="3" t="str">
        <f t="shared" si="5"/>
        <v>400</v>
      </c>
      <c r="S328" s="4">
        <f>IF(LEFT(H328,7)="Average",AVERAGEIFS('STB-1245-ALL-CARRIERS-2025'!T:T,'STB-1245-ALL-CARRIERS-2025'!H:H,'Annual Totals'!H328,'STB-1245-ALL-CARRIERS-2025'!I:I,'Annual Totals'!I328,'STB-1245-ALL-CARRIERS-2025'!O:O,'Annual Totals'!O328),SUMIFS('STB-1245-ALL-CARRIERS-2025'!T:T,'STB-1245-ALL-CARRIERS-2025'!H:H,'Annual Totals'!H328,'STB-1245-ALL-CARRIERS-2025'!I:I,'Annual Totals'!I328,'STB-1245-ALL-CARRIERS-2025'!O:O,'Annual Totals'!O328))</f>
        <v>2823</v>
      </c>
    </row>
    <row r="329" spans="1:19" x14ac:dyDescent="0.2">
      <c r="A329">
        <v>11</v>
      </c>
      <c r="B329" t="s">
        <v>151</v>
      </c>
      <c r="C329" t="s">
        <v>152</v>
      </c>
      <c r="D329" t="s">
        <v>153</v>
      </c>
      <c r="E329" t="s">
        <v>154</v>
      </c>
      <c r="F329" t="s">
        <v>155</v>
      </c>
      <c r="G329" t="s">
        <v>156</v>
      </c>
      <c r="H329" t="s">
        <v>170</v>
      </c>
      <c r="I329" t="s">
        <v>168</v>
      </c>
      <c r="J329" t="s">
        <v>171</v>
      </c>
      <c r="K329" t="s">
        <v>160</v>
      </c>
      <c r="L329">
        <v>1</v>
      </c>
      <c r="M329" t="s">
        <v>161</v>
      </c>
      <c r="N329" t="s">
        <v>162</v>
      </c>
      <c r="O329" t="s">
        <v>214</v>
      </c>
      <c r="P329" t="s">
        <v>215</v>
      </c>
      <c r="Q329">
        <v>2025</v>
      </c>
      <c r="R329" s="3" t="str">
        <f t="shared" si="5"/>
        <v>500</v>
      </c>
      <c r="S329" s="4">
        <f>IF(LEFT(H329,7)="Average",AVERAGEIFS('STB-1245-ALL-CARRIERS-2025'!T:T,'STB-1245-ALL-CARRIERS-2025'!H:H,'Annual Totals'!H329,'STB-1245-ALL-CARRIERS-2025'!I:I,'Annual Totals'!I329,'STB-1245-ALL-CARRIERS-2025'!O:O,'Annual Totals'!O329),SUMIFS('STB-1245-ALL-CARRIERS-2025'!T:T,'STB-1245-ALL-CARRIERS-2025'!H:H,'Annual Totals'!H329,'STB-1245-ALL-CARRIERS-2025'!I:I,'Annual Totals'!I329,'STB-1245-ALL-CARRIERS-2025'!O:O,'Annual Totals'!O329))</f>
        <v>802.75</v>
      </c>
    </row>
    <row r="330" spans="1:19" x14ac:dyDescent="0.2">
      <c r="A330">
        <v>12</v>
      </c>
      <c r="B330" t="s">
        <v>151</v>
      </c>
      <c r="C330" t="s">
        <v>152</v>
      </c>
      <c r="D330" t="s">
        <v>153</v>
      </c>
      <c r="E330" t="s">
        <v>154</v>
      </c>
      <c r="F330" t="s">
        <v>155</v>
      </c>
      <c r="G330" t="s">
        <v>156</v>
      </c>
      <c r="H330" t="s">
        <v>170</v>
      </c>
      <c r="I330" t="s">
        <v>169</v>
      </c>
      <c r="J330" t="s">
        <v>171</v>
      </c>
      <c r="K330" t="s">
        <v>160</v>
      </c>
      <c r="L330">
        <v>1</v>
      </c>
      <c r="M330" t="s">
        <v>161</v>
      </c>
      <c r="N330" t="s">
        <v>162</v>
      </c>
      <c r="O330" t="s">
        <v>214</v>
      </c>
      <c r="P330" t="s">
        <v>215</v>
      </c>
      <c r="Q330">
        <v>2025</v>
      </c>
      <c r="R330" s="3" t="str">
        <f t="shared" si="5"/>
        <v>600</v>
      </c>
      <c r="S330" s="4">
        <f>IF(LEFT(H330,7)="Average",AVERAGEIFS('STB-1245-ALL-CARRIERS-2025'!T:T,'STB-1245-ALL-CARRIERS-2025'!H:H,'Annual Totals'!H330,'STB-1245-ALL-CARRIERS-2025'!I:I,'Annual Totals'!I330,'STB-1245-ALL-CARRIERS-2025'!O:O,'Annual Totals'!O330),SUMIFS('STB-1245-ALL-CARRIERS-2025'!T:T,'STB-1245-ALL-CARRIERS-2025'!H:H,'Annual Totals'!H330,'STB-1245-ALL-CARRIERS-2025'!I:I,'Annual Totals'!I330,'STB-1245-ALL-CARRIERS-2025'!O:O,'Annual Totals'!O330))</f>
        <v>8110.25</v>
      </c>
    </row>
    <row r="331" spans="1:19" x14ac:dyDescent="0.2">
      <c r="A331">
        <v>13</v>
      </c>
      <c r="B331" t="s">
        <v>151</v>
      </c>
      <c r="C331" t="s">
        <v>152</v>
      </c>
      <c r="D331" t="s">
        <v>153</v>
      </c>
      <c r="E331" t="s">
        <v>154</v>
      </c>
      <c r="F331" t="s">
        <v>155</v>
      </c>
      <c r="G331" t="s">
        <v>156</v>
      </c>
      <c r="H331" t="s">
        <v>172</v>
      </c>
      <c r="I331" t="s">
        <v>158</v>
      </c>
      <c r="J331" t="s">
        <v>173</v>
      </c>
      <c r="K331" t="s">
        <v>160</v>
      </c>
      <c r="L331">
        <v>1</v>
      </c>
      <c r="M331" t="s">
        <v>174</v>
      </c>
      <c r="N331" t="s">
        <v>162</v>
      </c>
      <c r="O331" t="s">
        <v>214</v>
      </c>
      <c r="P331" t="s">
        <v>215</v>
      </c>
      <c r="Q331">
        <v>2025</v>
      </c>
      <c r="R331" s="3" t="str">
        <f t="shared" si="5"/>
        <v>100</v>
      </c>
      <c r="S331" s="4">
        <f>IF(LEFT(H331,7)="Average",AVERAGEIFS('STB-1245-ALL-CARRIERS-2025'!T:T,'STB-1245-ALL-CARRIERS-2025'!H:H,'Annual Totals'!H331,'STB-1245-ALL-CARRIERS-2025'!I:I,'Annual Totals'!I331,'STB-1245-ALL-CARRIERS-2025'!O:O,'Annual Totals'!O331),SUMIFS('STB-1245-ALL-CARRIERS-2025'!T:T,'STB-1245-ALL-CARRIERS-2025'!H:H,'Annual Totals'!H331,'STB-1245-ALL-CARRIERS-2025'!I:I,'Annual Totals'!I331,'STB-1245-ALL-CARRIERS-2025'!O:O,'Annual Totals'!O331))</f>
        <v>3739552</v>
      </c>
    </row>
    <row r="332" spans="1:19" x14ac:dyDescent="0.2">
      <c r="A332">
        <v>14</v>
      </c>
      <c r="B332" t="s">
        <v>151</v>
      </c>
      <c r="C332" t="s">
        <v>152</v>
      </c>
      <c r="D332" t="s">
        <v>153</v>
      </c>
      <c r="E332" t="s">
        <v>154</v>
      </c>
      <c r="F332" t="s">
        <v>155</v>
      </c>
      <c r="G332" t="s">
        <v>156</v>
      </c>
      <c r="H332" t="s">
        <v>172</v>
      </c>
      <c r="I332" t="s">
        <v>165</v>
      </c>
      <c r="J332" t="s">
        <v>173</v>
      </c>
      <c r="K332" t="s">
        <v>160</v>
      </c>
      <c r="L332">
        <v>1</v>
      </c>
      <c r="M332" t="s">
        <v>174</v>
      </c>
      <c r="N332" t="s">
        <v>162</v>
      </c>
      <c r="O332" t="s">
        <v>214</v>
      </c>
      <c r="P332" t="s">
        <v>215</v>
      </c>
      <c r="Q332">
        <v>2025</v>
      </c>
      <c r="R332" s="3" t="str">
        <f t="shared" si="5"/>
        <v>200</v>
      </c>
      <c r="S332" s="4">
        <f>IF(LEFT(H332,7)="Average",AVERAGEIFS('STB-1245-ALL-CARRIERS-2025'!T:T,'STB-1245-ALL-CARRIERS-2025'!H:H,'Annual Totals'!H332,'STB-1245-ALL-CARRIERS-2025'!I:I,'Annual Totals'!I332,'STB-1245-ALL-CARRIERS-2025'!O:O,'Annual Totals'!O332),SUMIFS('STB-1245-ALL-CARRIERS-2025'!T:T,'STB-1245-ALL-CARRIERS-2025'!H:H,'Annual Totals'!H332,'STB-1245-ALL-CARRIERS-2025'!I:I,'Annual Totals'!I332,'STB-1245-ALL-CARRIERS-2025'!O:O,'Annual Totals'!O332))</f>
        <v>3423133</v>
      </c>
    </row>
    <row r="333" spans="1:19" x14ac:dyDescent="0.2">
      <c r="A333">
        <v>15</v>
      </c>
      <c r="B333" t="s">
        <v>151</v>
      </c>
      <c r="C333" t="s">
        <v>152</v>
      </c>
      <c r="D333" t="s">
        <v>153</v>
      </c>
      <c r="E333" t="s">
        <v>154</v>
      </c>
      <c r="F333" t="s">
        <v>155</v>
      </c>
      <c r="G333" t="s">
        <v>156</v>
      </c>
      <c r="H333" t="s">
        <v>172</v>
      </c>
      <c r="I333" t="s">
        <v>166</v>
      </c>
      <c r="J333" t="s">
        <v>173</v>
      </c>
      <c r="K333" t="s">
        <v>160</v>
      </c>
      <c r="L333">
        <v>1</v>
      </c>
      <c r="M333" t="s">
        <v>174</v>
      </c>
      <c r="N333" t="s">
        <v>162</v>
      </c>
      <c r="O333" t="s">
        <v>214</v>
      </c>
      <c r="P333" t="s">
        <v>215</v>
      </c>
      <c r="Q333">
        <v>2025</v>
      </c>
      <c r="R333" s="3" t="str">
        <f t="shared" si="5"/>
        <v>300</v>
      </c>
      <c r="S333" s="4">
        <f>IF(LEFT(H333,7)="Average",AVERAGEIFS('STB-1245-ALL-CARRIERS-2025'!T:T,'STB-1245-ALL-CARRIERS-2025'!H:H,'Annual Totals'!H333,'STB-1245-ALL-CARRIERS-2025'!I:I,'Annual Totals'!I333,'STB-1245-ALL-CARRIERS-2025'!O:O,'Annual Totals'!O333),SUMIFS('STB-1245-ALL-CARRIERS-2025'!T:T,'STB-1245-ALL-CARRIERS-2025'!H:H,'Annual Totals'!H333,'STB-1245-ALL-CARRIERS-2025'!I:I,'Annual Totals'!I333,'STB-1245-ALL-CARRIERS-2025'!O:O,'Annual Totals'!O333))</f>
        <v>8191639</v>
      </c>
    </row>
    <row r="334" spans="1:19" x14ac:dyDescent="0.2">
      <c r="A334">
        <v>16</v>
      </c>
      <c r="B334" t="s">
        <v>151</v>
      </c>
      <c r="C334" t="s">
        <v>152</v>
      </c>
      <c r="D334" t="s">
        <v>153</v>
      </c>
      <c r="E334" t="s">
        <v>154</v>
      </c>
      <c r="F334" t="s">
        <v>155</v>
      </c>
      <c r="G334" t="s">
        <v>156</v>
      </c>
      <c r="H334" t="s">
        <v>172</v>
      </c>
      <c r="I334" t="s">
        <v>167</v>
      </c>
      <c r="J334" t="s">
        <v>173</v>
      </c>
      <c r="K334" t="s">
        <v>160</v>
      </c>
      <c r="L334">
        <v>1</v>
      </c>
      <c r="M334" t="s">
        <v>174</v>
      </c>
      <c r="N334" t="s">
        <v>162</v>
      </c>
      <c r="O334" t="s">
        <v>214</v>
      </c>
      <c r="P334" t="s">
        <v>215</v>
      </c>
      <c r="Q334">
        <v>2025</v>
      </c>
      <c r="R334" s="3" t="str">
        <f t="shared" si="5"/>
        <v>400</v>
      </c>
      <c r="S334" s="4">
        <f>IF(LEFT(H334,7)="Average",AVERAGEIFS('STB-1245-ALL-CARRIERS-2025'!T:T,'STB-1245-ALL-CARRIERS-2025'!H:H,'Annual Totals'!H334,'STB-1245-ALL-CARRIERS-2025'!I:I,'Annual Totals'!I334,'STB-1245-ALL-CARRIERS-2025'!O:O,'Annual Totals'!O334),SUMIFS('STB-1245-ALL-CARRIERS-2025'!T:T,'STB-1245-ALL-CARRIERS-2025'!H:H,'Annual Totals'!H334,'STB-1245-ALL-CARRIERS-2025'!I:I,'Annual Totals'!I334,'STB-1245-ALL-CARRIERS-2025'!O:O,'Annual Totals'!O334))</f>
        <v>5160201</v>
      </c>
    </row>
    <row r="335" spans="1:19" x14ac:dyDescent="0.2">
      <c r="A335">
        <v>17</v>
      </c>
      <c r="B335" t="s">
        <v>151</v>
      </c>
      <c r="C335" t="s">
        <v>152</v>
      </c>
      <c r="D335" t="s">
        <v>153</v>
      </c>
      <c r="E335" t="s">
        <v>154</v>
      </c>
      <c r="F335" t="s">
        <v>155</v>
      </c>
      <c r="G335" t="s">
        <v>156</v>
      </c>
      <c r="H335" t="s">
        <v>172</v>
      </c>
      <c r="I335" t="s">
        <v>168</v>
      </c>
      <c r="J335" t="s">
        <v>173</v>
      </c>
      <c r="K335" t="s">
        <v>160</v>
      </c>
      <c r="L335">
        <v>1</v>
      </c>
      <c r="M335" t="s">
        <v>174</v>
      </c>
      <c r="N335" t="s">
        <v>162</v>
      </c>
      <c r="O335" t="s">
        <v>214</v>
      </c>
      <c r="P335" t="s">
        <v>215</v>
      </c>
      <c r="Q335">
        <v>2025</v>
      </c>
      <c r="R335" s="3" t="str">
        <f t="shared" si="5"/>
        <v>500</v>
      </c>
      <c r="S335" s="4">
        <f>IF(LEFT(H335,7)="Average",AVERAGEIFS('STB-1245-ALL-CARRIERS-2025'!T:T,'STB-1245-ALL-CARRIERS-2025'!H:H,'Annual Totals'!H335,'STB-1245-ALL-CARRIERS-2025'!I:I,'Annual Totals'!I335,'STB-1245-ALL-CARRIERS-2025'!O:O,'Annual Totals'!O335),SUMIFS('STB-1245-ALL-CARRIERS-2025'!T:T,'STB-1245-ALL-CARRIERS-2025'!H:H,'Annual Totals'!H335,'STB-1245-ALL-CARRIERS-2025'!I:I,'Annual Totals'!I335,'STB-1245-ALL-CARRIERS-2025'!O:O,'Annual Totals'!O335))</f>
        <v>1386628</v>
      </c>
    </row>
    <row r="336" spans="1:19" x14ac:dyDescent="0.2">
      <c r="A336">
        <v>18</v>
      </c>
      <c r="B336" t="s">
        <v>151</v>
      </c>
      <c r="C336" t="s">
        <v>152</v>
      </c>
      <c r="D336" t="s">
        <v>153</v>
      </c>
      <c r="E336" t="s">
        <v>154</v>
      </c>
      <c r="F336" t="s">
        <v>155</v>
      </c>
      <c r="G336" t="s">
        <v>156</v>
      </c>
      <c r="H336" t="s">
        <v>175</v>
      </c>
      <c r="I336" t="s">
        <v>169</v>
      </c>
      <c r="J336" t="s">
        <v>173</v>
      </c>
      <c r="K336" t="s">
        <v>160</v>
      </c>
      <c r="L336">
        <v>1</v>
      </c>
      <c r="M336" t="s">
        <v>174</v>
      </c>
      <c r="N336" t="s">
        <v>162</v>
      </c>
      <c r="O336" t="s">
        <v>214</v>
      </c>
      <c r="P336" t="s">
        <v>215</v>
      </c>
      <c r="Q336">
        <v>2025</v>
      </c>
      <c r="R336" s="3" t="str">
        <f t="shared" si="5"/>
        <v>600</v>
      </c>
      <c r="S336" s="4">
        <f>IF(LEFT(H336,7)="Average",AVERAGEIFS('STB-1245-ALL-CARRIERS-2025'!T:T,'STB-1245-ALL-CARRIERS-2025'!H:H,'Annual Totals'!H336,'STB-1245-ALL-CARRIERS-2025'!I:I,'Annual Totals'!I336,'STB-1245-ALL-CARRIERS-2025'!O:O,'Annual Totals'!O336),SUMIFS('STB-1245-ALL-CARRIERS-2025'!T:T,'STB-1245-ALL-CARRIERS-2025'!H:H,'Annual Totals'!H336,'STB-1245-ALL-CARRIERS-2025'!I:I,'Annual Totals'!I336,'STB-1245-ALL-CARRIERS-2025'!O:O,'Annual Totals'!O336))</f>
        <v>13460019</v>
      </c>
    </row>
    <row r="337" spans="1:19" x14ac:dyDescent="0.2">
      <c r="A337">
        <v>19</v>
      </c>
      <c r="B337" t="s">
        <v>151</v>
      </c>
      <c r="C337" t="s">
        <v>152</v>
      </c>
      <c r="D337" t="s">
        <v>153</v>
      </c>
      <c r="E337" t="s">
        <v>154</v>
      </c>
      <c r="F337" t="s">
        <v>155</v>
      </c>
      <c r="G337" t="s">
        <v>156</v>
      </c>
      <c r="H337" t="s">
        <v>176</v>
      </c>
      <c r="I337" t="s">
        <v>169</v>
      </c>
      <c r="J337" t="s">
        <v>177</v>
      </c>
      <c r="K337" t="s">
        <v>160</v>
      </c>
      <c r="L337">
        <v>1</v>
      </c>
      <c r="M337" t="s">
        <v>174</v>
      </c>
      <c r="N337" t="s">
        <v>162</v>
      </c>
      <c r="O337" t="s">
        <v>214</v>
      </c>
      <c r="P337" t="s">
        <v>215</v>
      </c>
      <c r="Q337">
        <v>2025</v>
      </c>
      <c r="R337" s="3" t="str">
        <f t="shared" si="5"/>
        <v>600</v>
      </c>
      <c r="S337" s="4">
        <f>IF(LEFT(H337,7)="Average",AVERAGEIFS('STB-1245-ALL-CARRIERS-2025'!T:T,'STB-1245-ALL-CARRIERS-2025'!H:H,'Annual Totals'!H337,'STB-1245-ALL-CARRIERS-2025'!I:I,'Annual Totals'!I337,'STB-1245-ALL-CARRIERS-2025'!O:O,'Annual Totals'!O337),SUMIFS('STB-1245-ALL-CARRIERS-2025'!T:T,'STB-1245-ALL-CARRIERS-2025'!H:H,'Annual Totals'!H337,'STB-1245-ALL-CARRIERS-2025'!I:I,'Annual Totals'!I337,'STB-1245-ALL-CARRIERS-2025'!O:O,'Annual Totals'!O337))</f>
        <v>14071919</v>
      </c>
    </row>
    <row r="338" spans="1:19" x14ac:dyDescent="0.2">
      <c r="A338">
        <v>20</v>
      </c>
      <c r="B338" t="s">
        <v>151</v>
      </c>
      <c r="C338" t="s">
        <v>152</v>
      </c>
      <c r="D338" t="s">
        <v>153</v>
      </c>
      <c r="E338" t="s">
        <v>154</v>
      </c>
      <c r="F338" t="s">
        <v>155</v>
      </c>
      <c r="G338" t="s">
        <v>156</v>
      </c>
      <c r="H338" t="s">
        <v>178</v>
      </c>
      <c r="I338" t="s">
        <v>158</v>
      </c>
      <c r="J338" t="s">
        <v>179</v>
      </c>
      <c r="K338" t="s">
        <v>160</v>
      </c>
      <c r="L338">
        <v>1</v>
      </c>
      <c r="M338" t="s">
        <v>174</v>
      </c>
      <c r="N338" t="s">
        <v>162</v>
      </c>
      <c r="O338" t="s">
        <v>214</v>
      </c>
      <c r="P338" t="s">
        <v>215</v>
      </c>
      <c r="Q338">
        <v>2025</v>
      </c>
      <c r="R338" s="3" t="str">
        <f t="shared" si="5"/>
        <v>100</v>
      </c>
      <c r="S338" s="4">
        <f>IF(LEFT(H338,7)="Average",AVERAGEIFS('STB-1245-ALL-CARRIERS-2025'!T:T,'STB-1245-ALL-CARRIERS-2025'!H:H,'Annual Totals'!H338,'STB-1245-ALL-CARRIERS-2025'!I:I,'Annual Totals'!I338,'STB-1245-ALL-CARRIERS-2025'!O:O,'Annual Totals'!O338),SUMIFS('STB-1245-ALL-CARRIERS-2025'!T:T,'STB-1245-ALL-CARRIERS-2025'!H:H,'Annual Totals'!H338,'STB-1245-ALL-CARRIERS-2025'!I:I,'Annual Totals'!I338,'STB-1245-ALL-CARRIERS-2025'!O:O,'Annual Totals'!O338))</f>
        <v>0</v>
      </c>
    </row>
    <row r="339" spans="1:19" x14ac:dyDescent="0.2">
      <c r="A339">
        <v>21</v>
      </c>
      <c r="B339" t="s">
        <v>151</v>
      </c>
      <c r="C339" t="s">
        <v>152</v>
      </c>
      <c r="D339" t="s">
        <v>153</v>
      </c>
      <c r="E339" t="s">
        <v>154</v>
      </c>
      <c r="F339" t="s">
        <v>155</v>
      </c>
      <c r="G339" t="s">
        <v>156</v>
      </c>
      <c r="H339" t="s">
        <v>178</v>
      </c>
      <c r="I339" t="s">
        <v>165</v>
      </c>
      <c r="J339" t="s">
        <v>179</v>
      </c>
      <c r="K339" t="s">
        <v>160</v>
      </c>
      <c r="L339">
        <v>1</v>
      </c>
      <c r="M339" t="s">
        <v>174</v>
      </c>
      <c r="N339" t="s">
        <v>162</v>
      </c>
      <c r="O339" t="s">
        <v>214</v>
      </c>
      <c r="P339" t="s">
        <v>215</v>
      </c>
      <c r="Q339">
        <v>2025</v>
      </c>
      <c r="R339" s="3" t="str">
        <f t="shared" si="5"/>
        <v>200</v>
      </c>
      <c r="S339" s="4">
        <f>IF(LEFT(H339,7)="Average",AVERAGEIFS('STB-1245-ALL-CARRIERS-2025'!T:T,'STB-1245-ALL-CARRIERS-2025'!H:H,'Annual Totals'!H339,'STB-1245-ALL-CARRIERS-2025'!I:I,'Annual Totals'!I339,'STB-1245-ALL-CARRIERS-2025'!O:O,'Annual Totals'!O339),SUMIFS('STB-1245-ALL-CARRIERS-2025'!T:T,'STB-1245-ALL-CARRIERS-2025'!H:H,'Annual Totals'!H339,'STB-1245-ALL-CARRIERS-2025'!I:I,'Annual Totals'!I339,'STB-1245-ALL-CARRIERS-2025'!O:O,'Annual Totals'!O339))</f>
        <v>26468</v>
      </c>
    </row>
    <row r="340" spans="1:19" x14ac:dyDescent="0.2">
      <c r="A340">
        <v>22</v>
      </c>
      <c r="B340" t="s">
        <v>151</v>
      </c>
      <c r="C340" t="s">
        <v>152</v>
      </c>
      <c r="D340" t="s">
        <v>153</v>
      </c>
      <c r="E340" t="s">
        <v>154</v>
      </c>
      <c r="F340" t="s">
        <v>155</v>
      </c>
      <c r="G340" t="s">
        <v>156</v>
      </c>
      <c r="H340" t="s">
        <v>178</v>
      </c>
      <c r="I340" t="s">
        <v>166</v>
      </c>
      <c r="J340" t="s">
        <v>179</v>
      </c>
      <c r="K340" t="s">
        <v>160</v>
      </c>
      <c r="L340">
        <v>1</v>
      </c>
      <c r="M340" t="s">
        <v>174</v>
      </c>
      <c r="N340" t="s">
        <v>162</v>
      </c>
      <c r="O340" t="s">
        <v>214</v>
      </c>
      <c r="P340" t="s">
        <v>215</v>
      </c>
      <c r="Q340">
        <v>2025</v>
      </c>
      <c r="R340" s="3" t="str">
        <f t="shared" si="5"/>
        <v>300</v>
      </c>
      <c r="S340" s="4">
        <f>IF(LEFT(H340,7)="Average",AVERAGEIFS('STB-1245-ALL-CARRIERS-2025'!T:T,'STB-1245-ALL-CARRIERS-2025'!H:H,'Annual Totals'!H340,'STB-1245-ALL-CARRIERS-2025'!I:I,'Annual Totals'!I340,'STB-1245-ALL-CARRIERS-2025'!O:O,'Annual Totals'!O340),SUMIFS('STB-1245-ALL-CARRIERS-2025'!T:T,'STB-1245-ALL-CARRIERS-2025'!H:H,'Annual Totals'!H340,'STB-1245-ALL-CARRIERS-2025'!I:I,'Annual Totals'!I340,'STB-1245-ALL-CARRIERS-2025'!O:O,'Annual Totals'!O340))</f>
        <v>1076385</v>
      </c>
    </row>
    <row r="341" spans="1:19" x14ac:dyDescent="0.2">
      <c r="A341">
        <v>23</v>
      </c>
      <c r="B341" t="s">
        <v>151</v>
      </c>
      <c r="C341" t="s">
        <v>152</v>
      </c>
      <c r="D341" t="s">
        <v>153</v>
      </c>
      <c r="E341" t="s">
        <v>154</v>
      </c>
      <c r="F341" t="s">
        <v>155</v>
      </c>
      <c r="G341" t="s">
        <v>156</v>
      </c>
      <c r="H341" t="s">
        <v>178</v>
      </c>
      <c r="I341" t="s">
        <v>167</v>
      </c>
      <c r="J341" t="s">
        <v>179</v>
      </c>
      <c r="K341" t="s">
        <v>160</v>
      </c>
      <c r="L341">
        <v>1</v>
      </c>
      <c r="M341" t="s">
        <v>174</v>
      </c>
      <c r="N341" t="s">
        <v>162</v>
      </c>
      <c r="O341" t="s">
        <v>214</v>
      </c>
      <c r="P341" t="s">
        <v>215</v>
      </c>
      <c r="Q341">
        <v>2025</v>
      </c>
      <c r="R341" s="3" t="str">
        <f t="shared" si="5"/>
        <v>400</v>
      </c>
      <c r="S341" s="4">
        <f>IF(LEFT(H341,7)="Average",AVERAGEIFS('STB-1245-ALL-CARRIERS-2025'!T:T,'STB-1245-ALL-CARRIERS-2025'!H:H,'Annual Totals'!H341,'STB-1245-ALL-CARRIERS-2025'!I:I,'Annual Totals'!I341,'STB-1245-ALL-CARRIERS-2025'!O:O,'Annual Totals'!O341),SUMIFS('STB-1245-ALL-CARRIERS-2025'!T:T,'STB-1245-ALL-CARRIERS-2025'!H:H,'Annual Totals'!H341,'STB-1245-ALL-CARRIERS-2025'!I:I,'Annual Totals'!I341,'STB-1245-ALL-CARRIERS-2025'!O:O,'Annual Totals'!O341))</f>
        <v>400749</v>
      </c>
    </row>
    <row r="342" spans="1:19" x14ac:dyDescent="0.2">
      <c r="A342">
        <v>24</v>
      </c>
      <c r="B342" t="s">
        <v>151</v>
      </c>
      <c r="C342" t="s">
        <v>152</v>
      </c>
      <c r="D342" t="s">
        <v>153</v>
      </c>
      <c r="E342" t="s">
        <v>154</v>
      </c>
      <c r="F342" t="s">
        <v>155</v>
      </c>
      <c r="G342" t="s">
        <v>156</v>
      </c>
      <c r="H342" t="s">
        <v>178</v>
      </c>
      <c r="I342" t="s">
        <v>168</v>
      </c>
      <c r="J342" t="s">
        <v>179</v>
      </c>
      <c r="K342" t="s">
        <v>160</v>
      </c>
      <c r="L342">
        <v>1</v>
      </c>
      <c r="M342" t="s">
        <v>174</v>
      </c>
      <c r="N342" t="s">
        <v>162</v>
      </c>
      <c r="O342" t="s">
        <v>214</v>
      </c>
      <c r="P342" t="s">
        <v>215</v>
      </c>
      <c r="Q342">
        <v>2025</v>
      </c>
      <c r="R342" s="3" t="str">
        <f t="shared" si="5"/>
        <v>500</v>
      </c>
      <c r="S342" s="4">
        <f>IF(LEFT(H342,7)="Average",AVERAGEIFS('STB-1245-ALL-CARRIERS-2025'!T:T,'STB-1245-ALL-CARRIERS-2025'!H:H,'Annual Totals'!H342,'STB-1245-ALL-CARRIERS-2025'!I:I,'Annual Totals'!I342,'STB-1245-ALL-CARRIERS-2025'!O:O,'Annual Totals'!O342),SUMIFS('STB-1245-ALL-CARRIERS-2025'!T:T,'STB-1245-ALL-CARRIERS-2025'!H:H,'Annual Totals'!H342,'STB-1245-ALL-CARRIERS-2025'!I:I,'Annual Totals'!I342,'STB-1245-ALL-CARRIERS-2025'!O:O,'Annual Totals'!O342))</f>
        <v>104165</v>
      </c>
    </row>
    <row r="343" spans="1:19" x14ac:dyDescent="0.2">
      <c r="A343">
        <v>25</v>
      </c>
      <c r="B343" t="s">
        <v>151</v>
      </c>
      <c r="C343" t="s">
        <v>152</v>
      </c>
      <c r="D343" t="s">
        <v>153</v>
      </c>
      <c r="E343" t="s">
        <v>154</v>
      </c>
      <c r="F343" t="s">
        <v>155</v>
      </c>
      <c r="G343" t="s">
        <v>156</v>
      </c>
      <c r="H343" t="s">
        <v>180</v>
      </c>
      <c r="I343" t="s">
        <v>169</v>
      </c>
      <c r="J343" t="s">
        <v>179</v>
      </c>
      <c r="K343" t="s">
        <v>160</v>
      </c>
      <c r="L343">
        <v>1</v>
      </c>
      <c r="M343" t="s">
        <v>174</v>
      </c>
      <c r="N343" t="s">
        <v>162</v>
      </c>
      <c r="O343" t="s">
        <v>214</v>
      </c>
      <c r="P343" t="s">
        <v>215</v>
      </c>
      <c r="Q343">
        <v>2025</v>
      </c>
      <c r="R343" s="3" t="str">
        <f t="shared" si="5"/>
        <v>600</v>
      </c>
      <c r="S343" s="4">
        <f>IF(LEFT(H343,7)="Average",AVERAGEIFS('STB-1245-ALL-CARRIERS-2025'!T:T,'STB-1245-ALL-CARRIERS-2025'!H:H,'Annual Totals'!H343,'STB-1245-ALL-CARRIERS-2025'!I:I,'Annual Totals'!I343,'STB-1245-ALL-CARRIERS-2025'!O:O,'Annual Totals'!O343),SUMIFS('STB-1245-ALL-CARRIERS-2025'!T:T,'STB-1245-ALL-CARRIERS-2025'!H:H,'Annual Totals'!H343,'STB-1245-ALL-CARRIERS-2025'!I:I,'Annual Totals'!I343,'STB-1245-ALL-CARRIERS-2025'!O:O,'Annual Totals'!O343))</f>
        <v>1855261</v>
      </c>
    </row>
    <row r="344" spans="1:19" x14ac:dyDescent="0.2">
      <c r="A344">
        <v>27</v>
      </c>
      <c r="B344" t="s">
        <v>151</v>
      </c>
      <c r="C344" t="s">
        <v>152</v>
      </c>
      <c r="D344" t="s">
        <v>153</v>
      </c>
      <c r="E344" t="s">
        <v>154</v>
      </c>
      <c r="F344" t="s">
        <v>155</v>
      </c>
      <c r="G344" t="s">
        <v>156</v>
      </c>
      <c r="H344" t="s">
        <v>181</v>
      </c>
      <c r="I344" t="s">
        <v>158</v>
      </c>
      <c r="J344" t="s">
        <v>182</v>
      </c>
      <c r="K344" t="s">
        <v>160</v>
      </c>
      <c r="L344">
        <v>1</v>
      </c>
      <c r="M344" t="s">
        <v>174</v>
      </c>
      <c r="N344" t="s">
        <v>162</v>
      </c>
      <c r="O344" t="s">
        <v>214</v>
      </c>
      <c r="P344" t="s">
        <v>215</v>
      </c>
      <c r="Q344">
        <v>2025</v>
      </c>
      <c r="R344" s="3" t="str">
        <f t="shared" si="5"/>
        <v>100</v>
      </c>
      <c r="S344" s="4">
        <f>IF(LEFT(H344,7)="Average",AVERAGEIFS('STB-1245-ALL-CARRIERS-2025'!T:T,'STB-1245-ALL-CARRIERS-2025'!H:H,'Annual Totals'!H344,'STB-1245-ALL-CARRIERS-2025'!I:I,'Annual Totals'!I344,'STB-1245-ALL-CARRIERS-2025'!O:O,'Annual Totals'!O344),SUMIFS('STB-1245-ALL-CARRIERS-2025'!T:T,'STB-1245-ALL-CARRIERS-2025'!H:H,'Annual Totals'!H344,'STB-1245-ALL-CARRIERS-2025'!I:I,'Annual Totals'!I344,'STB-1245-ALL-CARRIERS-2025'!O:O,'Annual Totals'!O344))</f>
        <v>0</v>
      </c>
    </row>
    <row r="345" spans="1:19" x14ac:dyDescent="0.2">
      <c r="A345">
        <v>28</v>
      </c>
      <c r="B345" t="s">
        <v>151</v>
      </c>
      <c r="C345" t="s">
        <v>152</v>
      </c>
      <c r="D345" t="s">
        <v>153</v>
      </c>
      <c r="E345" t="s">
        <v>154</v>
      </c>
      <c r="F345" t="s">
        <v>155</v>
      </c>
      <c r="G345" t="s">
        <v>156</v>
      </c>
      <c r="H345" t="s">
        <v>181</v>
      </c>
      <c r="I345" t="s">
        <v>165</v>
      </c>
      <c r="J345" t="s">
        <v>182</v>
      </c>
      <c r="K345" t="s">
        <v>160</v>
      </c>
      <c r="L345">
        <v>1</v>
      </c>
      <c r="M345" t="s">
        <v>174</v>
      </c>
      <c r="N345" t="s">
        <v>162</v>
      </c>
      <c r="O345" t="s">
        <v>214</v>
      </c>
      <c r="P345" t="s">
        <v>215</v>
      </c>
      <c r="Q345">
        <v>2025</v>
      </c>
      <c r="R345" s="3" t="str">
        <f t="shared" si="5"/>
        <v>200</v>
      </c>
      <c r="S345" s="4">
        <f>IF(LEFT(H345,7)="Average",AVERAGEIFS('STB-1245-ALL-CARRIERS-2025'!T:T,'STB-1245-ALL-CARRIERS-2025'!H:H,'Annual Totals'!H345,'STB-1245-ALL-CARRIERS-2025'!I:I,'Annual Totals'!I345,'STB-1245-ALL-CARRIERS-2025'!O:O,'Annual Totals'!O345),SUMIFS('STB-1245-ALL-CARRIERS-2025'!T:T,'STB-1245-ALL-CARRIERS-2025'!H:H,'Annual Totals'!H345,'STB-1245-ALL-CARRIERS-2025'!I:I,'Annual Totals'!I345,'STB-1245-ALL-CARRIERS-2025'!O:O,'Annual Totals'!O345))</f>
        <v>98164</v>
      </c>
    </row>
    <row r="346" spans="1:19" x14ac:dyDescent="0.2">
      <c r="A346">
        <v>29</v>
      </c>
      <c r="B346" t="s">
        <v>151</v>
      </c>
      <c r="C346" t="s">
        <v>152</v>
      </c>
      <c r="D346" t="s">
        <v>153</v>
      </c>
      <c r="E346" t="s">
        <v>154</v>
      </c>
      <c r="F346" t="s">
        <v>155</v>
      </c>
      <c r="G346" t="s">
        <v>156</v>
      </c>
      <c r="H346" t="s">
        <v>181</v>
      </c>
      <c r="I346" t="s">
        <v>166</v>
      </c>
      <c r="J346" t="s">
        <v>182</v>
      </c>
      <c r="K346" t="s">
        <v>160</v>
      </c>
      <c r="L346">
        <v>1</v>
      </c>
      <c r="M346" t="s">
        <v>174</v>
      </c>
      <c r="N346" t="s">
        <v>162</v>
      </c>
      <c r="O346" t="s">
        <v>214</v>
      </c>
      <c r="P346" t="s">
        <v>215</v>
      </c>
      <c r="Q346">
        <v>2025</v>
      </c>
      <c r="R346" s="3" t="str">
        <f t="shared" si="5"/>
        <v>300</v>
      </c>
      <c r="S346" s="4">
        <f>IF(LEFT(H346,7)="Average",AVERAGEIFS('STB-1245-ALL-CARRIERS-2025'!T:T,'STB-1245-ALL-CARRIERS-2025'!H:H,'Annual Totals'!H346,'STB-1245-ALL-CARRIERS-2025'!I:I,'Annual Totals'!I346,'STB-1245-ALL-CARRIERS-2025'!O:O,'Annual Totals'!O346),SUMIFS('STB-1245-ALL-CARRIERS-2025'!T:T,'STB-1245-ALL-CARRIERS-2025'!H:H,'Annual Totals'!H346,'STB-1245-ALL-CARRIERS-2025'!I:I,'Annual Totals'!I346,'STB-1245-ALL-CARRIERS-2025'!O:O,'Annual Totals'!O346))</f>
        <v>1339840</v>
      </c>
    </row>
    <row r="347" spans="1:19" x14ac:dyDescent="0.2">
      <c r="A347">
        <v>30</v>
      </c>
      <c r="B347" t="s">
        <v>151</v>
      </c>
      <c r="C347" t="s">
        <v>152</v>
      </c>
      <c r="D347" t="s">
        <v>153</v>
      </c>
      <c r="E347" t="s">
        <v>154</v>
      </c>
      <c r="F347" t="s">
        <v>155</v>
      </c>
      <c r="G347" t="s">
        <v>156</v>
      </c>
      <c r="H347" t="s">
        <v>181</v>
      </c>
      <c r="I347" t="s">
        <v>167</v>
      </c>
      <c r="J347" t="s">
        <v>182</v>
      </c>
      <c r="K347" t="s">
        <v>160</v>
      </c>
      <c r="L347">
        <v>1</v>
      </c>
      <c r="M347" t="s">
        <v>174</v>
      </c>
      <c r="N347" t="s">
        <v>162</v>
      </c>
      <c r="O347" t="s">
        <v>214</v>
      </c>
      <c r="P347" t="s">
        <v>215</v>
      </c>
      <c r="Q347">
        <v>2025</v>
      </c>
      <c r="R347" s="3" t="str">
        <f t="shared" si="5"/>
        <v>400</v>
      </c>
      <c r="S347" s="4">
        <f>IF(LEFT(H347,7)="Average",AVERAGEIFS('STB-1245-ALL-CARRIERS-2025'!T:T,'STB-1245-ALL-CARRIERS-2025'!H:H,'Annual Totals'!H347,'STB-1245-ALL-CARRIERS-2025'!I:I,'Annual Totals'!I347,'STB-1245-ALL-CARRIERS-2025'!O:O,'Annual Totals'!O347),SUMIFS('STB-1245-ALL-CARRIERS-2025'!T:T,'STB-1245-ALL-CARRIERS-2025'!H:H,'Annual Totals'!H347,'STB-1245-ALL-CARRIERS-2025'!I:I,'Annual Totals'!I347,'STB-1245-ALL-CARRIERS-2025'!O:O,'Annual Totals'!O347))</f>
        <v>794583</v>
      </c>
    </row>
    <row r="348" spans="1:19" x14ac:dyDescent="0.2">
      <c r="A348">
        <v>31</v>
      </c>
      <c r="B348" t="s">
        <v>151</v>
      </c>
      <c r="C348" t="s">
        <v>152</v>
      </c>
      <c r="D348" t="s">
        <v>153</v>
      </c>
      <c r="E348" t="s">
        <v>154</v>
      </c>
      <c r="F348" t="s">
        <v>155</v>
      </c>
      <c r="G348" t="s">
        <v>156</v>
      </c>
      <c r="H348" t="s">
        <v>181</v>
      </c>
      <c r="I348" t="s">
        <v>168</v>
      </c>
      <c r="J348" t="s">
        <v>182</v>
      </c>
      <c r="K348" t="s">
        <v>160</v>
      </c>
      <c r="L348">
        <v>1</v>
      </c>
      <c r="M348" t="s">
        <v>174</v>
      </c>
      <c r="N348" t="s">
        <v>162</v>
      </c>
      <c r="O348" t="s">
        <v>214</v>
      </c>
      <c r="P348" t="s">
        <v>215</v>
      </c>
      <c r="Q348">
        <v>2025</v>
      </c>
      <c r="R348" s="3" t="str">
        <f t="shared" si="5"/>
        <v>500</v>
      </c>
      <c r="S348" s="4">
        <f>IF(LEFT(H348,7)="Average",AVERAGEIFS('STB-1245-ALL-CARRIERS-2025'!T:T,'STB-1245-ALL-CARRIERS-2025'!H:H,'Annual Totals'!H348,'STB-1245-ALL-CARRIERS-2025'!I:I,'Annual Totals'!I348,'STB-1245-ALL-CARRIERS-2025'!O:O,'Annual Totals'!O348),SUMIFS('STB-1245-ALL-CARRIERS-2025'!T:T,'STB-1245-ALL-CARRIERS-2025'!H:H,'Annual Totals'!H348,'STB-1245-ALL-CARRIERS-2025'!I:I,'Annual Totals'!I348,'STB-1245-ALL-CARRIERS-2025'!O:O,'Annual Totals'!O348))</f>
        <v>294826</v>
      </c>
    </row>
    <row r="349" spans="1:19" x14ac:dyDescent="0.2">
      <c r="A349">
        <v>32</v>
      </c>
      <c r="B349" t="s">
        <v>151</v>
      </c>
      <c r="C349" t="s">
        <v>152</v>
      </c>
      <c r="D349" t="s">
        <v>153</v>
      </c>
      <c r="E349" t="s">
        <v>154</v>
      </c>
      <c r="F349" t="s">
        <v>155</v>
      </c>
      <c r="G349" t="s">
        <v>156</v>
      </c>
      <c r="H349" t="s">
        <v>183</v>
      </c>
      <c r="I349" t="s">
        <v>169</v>
      </c>
      <c r="J349" t="s">
        <v>182</v>
      </c>
      <c r="K349" t="s">
        <v>160</v>
      </c>
      <c r="L349">
        <v>1</v>
      </c>
      <c r="M349" t="s">
        <v>174</v>
      </c>
      <c r="N349" t="s">
        <v>162</v>
      </c>
      <c r="O349" t="s">
        <v>214</v>
      </c>
      <c r="P349" t="s">
        <v>215</v>
      </c>
      <c r="Q349">
        <v>2025</v>
      </c>
      <c r="R349" s="3" t="str">
        <f t="shared" si="5"/>
        <v>600</v>
      </c>
      <c r="S349" s="4">
        <f>IF(LEFT(H349,7)="Average",AVERAGEIFS('STB-1245-ALL-CARRIERS-2025'!T:T,'STB-1245-ALL-CARRIERS-2025'!H:H,'Annual Totals'!H349,'STB-1245-ALL-CARRIERS-2025'!I:I,'Annual Totals'!I349,'STB-1245-ALL-CARRIERS-2025'!O:O,'Annual Totals'!O349),SUMIFS('STB-1245-ALL-CARRIERS-2025'!T:T,'STB-1245-ALL-CARRIERS-2025'!H:H,'Annual Totals'!H349,'STB-1245-ALL-CARRIERS-2025'!I:I,'Annual Totals'!I349,'STB-1245-ALL-CARRIERS-2025'!O:O,'Annual Totals'!O349))</f>
        <v>3766180</v>
      </c>
    </row>
    <row r="350" spans="1:19" x14ac:dyDescent="0.2">
      <c r="A350">
        <v>33</v>
      </c>
      <c r="B350" t="s">
        <v>151</v>
      </c>
      <c r="C350" t="s">
        <v>152</v>
      </c>
      <c r="D350" t="s">
        <v>153</v>
      </c>
      <c r="E350" t="s">
        <v>154</v>
      </c>
      <c r="F350" t="s">
        <v>155</v>
      </c>
      <c r="G350" t="s">
        <v>156</v>
      </c>
      <c r="H350" t="s">
        <v>184</v>
      </c>
      <c r="I350" t="s">
        <v>158</v>
      </c>
      <c r="J350" t="s">
        <v>185</v>
      </c>
      <c r="K350" t="s">
        <v>160</v>
      </c>
      <c r="L350">
        <v>1</v>
      </c>
      <c r="M350" t="s">
        <v>174</v>
      </c>
      <c r="N350" t="s">
        <v>162</v>
      </c>
      <c r="O350" t="s">
        <v>214</v>
      </c>
      <c r="P350" t="s">
        <v>215</v>
      </c>
      <c r="Q350">
        <v>2025</v>
      </c>
      <c r="R350" s="3" t="str">
        <f t="shared" si="5"/>
        <v>100</v>
      </c>
      <c r="S350" s="4">
        <f>IF(LEFT(H350,7)="Average",AVERAGEIFS('STB-1245-ALL-CARRIERS-2025'!T:T,'STB-1245-ALL-CARRIERS-2025'!H:H,'Annual Totals'!H350,'STB-1245-ALL-CARRIERS-2025'!I:I,'Annual Totals'!I350,'STB-1245-ALL-CARRIERS-2025'!O:O,'Annual Totals'!O350),SUMIFS('STB-1245-ALL-CARRIERS-2025'!T:T,'STB-1245-ALL-CARRIERS-2025'!H:H,'Annual Totals'!H350,'STB-1245-ALL-CARRIERS-2025'!I:I,'Annual Totals'!I350,'STB-1245-ALL-CARRIERS-2025'!O:O,'Annual Totals'!O350))</f>
        <v>3739552</v>
      </c>
    </row>
    <row r="351" spans="1:19" x14ac:dyDescent="0.2">
      <c r="A351">
        <v>34</v>
      </c>
      <c r="B351" t="s">
        <v>151</v>
      </c>
      <c r="C351" t="s">
        <v>152</v>
      </c>
      <c r="D351" t="s">
        <v>153</v>
      </c>
      <c r="E351" t="s">
        <v>154</v>
      </c>
      <c r="F351" t="s">
        <v>155</v>
      </c>
      <c r="G351" t="s">
        <v>156</v>
      </c>
      <c r="H351" t="s">
        <v>184</v>
      </c>
      <c r="I351" t="s">
        <v>165</v>
      </c>
      <c r="J351" t="s">
        <v>185</v>
      </c>
      <c r="K351" t="s">
        <v>160</v>
      </c>
      <c r="L351">
        <v>1</v>
      </c>
      <c r="M351" t="s">
        <v>174</v>
      </c>
      <c r="N351" t="s">
        <v>162</v>
      </c>
      <c r="O351" t="s">
        <v>214</v>
      </c>
      <c r="P351" t="s">
        <v>215</v>
      </c>
      <c r="Q351">
        <v>2025</v>
      </c>
      <c r="R351" s="3" t="str">
        <f t="shared" si="5"/>
        <v>200</v>
      </c>
      <c r="S351" s="4">
        <f>IF(LEFT(H351,7)="Average",AVERAGEIFS('STB-1245-ALL-CARRIERS-2025'!T:T,'STB-1245-ALL-CARRIERS-2025'!H:H,'Annual Totals'!H351,'STB-1245-ALL-CARRIERS-2025'!I:I,'Annual Totals'!I351,'STB-1245-ALL-CARRIERS-2025'!O:O,'Annual Totals'!O351),SUMIFS('STB-1245-ALL-CARRIERS-2025'!T:T,'STB-1245-ALL-CARRIERS-2025'!H:H,'Annual Totals'!H351,'STB-1245-ALL-CARRIERS-2025'!I:I,'Annual Totals'!I351,'STB-1245-ALL-CARRIERS-2025'!O:O,'Annual Totals'!O351))</f>
        <v>3547765</v>
      </c>
    </row>
    <row r="352" spans="1:19" x14ac:dyDescent="0.2">
      <c r="A352">
        <v>35</v>
      </c>
      <c r="B352" t="s">
        <v>151</v>
      </c>
      <c r="C352" t="s">
        <v>152</v>
      </c>
      <c r="D352" t="s">
        <v>153</v>
      </c>
      <c r="E352" t="s">
        <v>154</v>
      </c>
      <c r="F352" t="s">
        <v>155</v>
      </c>
      <c r="G352" t="s">
        <v>156</v>
      </c>
      <c r="H352" t="s">
        <v>184</v>
      </c>
      <c r="I352" t="s">
        <v>166</v>
      </c>
      <c r="J352" t="s">
        <v>185</v>
      </c>
      <c r="K352" t="s">
        <v>160</v>
      </c>
      <c r="L352">
        <v>1</v>
      </c>
      <c r="M352" t="s">
        <v>174</v>
      </c>
      <c r="N352" t="s">
        <v>162</v>
      </c>
      <c r="O352" t="s">
        <v>214</v>
      </c>
      <c r="P352" t="s">
        <v>215</v>
      </c>
      <c r="Q352">
        <v>2025</v>
      </c>
      <c r="R352" s="3" t="str">
        <f t="shared" si="5"/>
        <v>300</v>
      </c>
      <c r="S352" s="4">
        <f>IF(LEFT(H352,7)="Average",AVERAGEIFS('STB-1245-ALL-CARRIERS-2025'!T:T,'STB-1245-ALL-CARRIERS-2025'!H:H,'Annual Totals'!H352,'STB-1245-ALL-CARRIERS-2025'!I:I,'Annual Totals'!I352,'STB-1245-ALL-CARRIERS-2025'!O:O,'Annual Totals'!O352),SUMIFS('STB-1245-ALL-CARRIERS-2025'!T:T,'STB-1245-ALL-CARRIERS-2025'!H:H,'Annual Totals'!H352,'STB-1245-ALL-CARRIERS-2025'!I:I,'Annual Totals'!I352,'STB-1245-ALL-CARRIERS-2025'!O:O,'Annual Totals'!O352))</f>
        <v>10607864</v>
      </c>
    </row>
    <row r="353" spans="1:19" x14ac:dyDescent="0.2">
      <c r="A353">
        <v>36</v>
      </c>
      <c r="B353" t="s">
        <v>151</v>
      </c>
      <c r="C353" t="s">
        <v>152</v>
      </c>
      <c r="D353" t="s">
        <v>153</v>
      </c>
      <c r="E353" t="s">
        <v>154</v>
      </c>
      <c r="F353" t="s">
        <v>155</v>
      </c>
      <c r="G353" t="s">
        <v>156</v>
      </c>
      <c r="H353" t="s">
        <v>184</v>
      </c>
      <c r="I353" t="s">
        <v>167</v>
      </c>
      <c r="J353" t="s">
        <v>185</v>
      </c>
      <c r="K353" t="s">
        <v>160</v>
      </c>
      <c r="L353">
        <v>1</v>
      </c>
      <c r="M353" t="s">
        <v>174</v>
      </c>
      <c r="N353" t="s">
        <v>162</v>
      </c>
      <c r="O353" t="s">
        <v>214</v>
      </c>
      <c r="P353" t="s">
        <v>215</v>
      </c>
      <c r="Q353">
        <v>2025</v>
      </c>
      <c r="R353" s="3" t="str">
        <f t="shared" si="5"/>
        <v>400</v>
      </c>
      <c r="S353" s="4">
        <f>IF(LEFT(H353,7)="Average",AVERAGEIFS('STB-1245-ALL-CARRIERS-2025'!T:T,'STB-1245-ALL-CARRIERS-2025'!H:H,'Annual Totals'!H353,'STB-1245-ALL-CARRIERS-2025'!I:I,'Annual Totals'!I353,'STB-1245-ALL-CARRIERS-2025'!O:O,'Annual Totals'!O353),SUMIFS('STB-1245-ALL-CARRIERS-2025'!T:T,'STB-1245-ALL-CARRIERS-2025'!H:H,'Annual Totals'!H353,'STB-1245-ALL-CARRIERS-2025'!I:I,'Annual Totals'!I353,'STB-1245-ALL-CARRIERS-2025'!O:O,'Annual Totals'!O353))</f>
        <v>6355533</v>
      </c>
    </row>
    <row r="354" spans="1:19" x14ac:dyDescent="0.2">
      <c r="A354">
        <v>37</v>
      </c>
      <c r="B354" t="s">
        <v>151</v>
      </c>
      <c r="C354" t="s">
        <v>152</v>
      </c>
      <c r="D354" t="s">
        <v>153</v>
      </c>
      <c r="E354" t="s">
        <v>154</v>
      </c>
      <c r="F354" t="s">
        <v>155</v>
      </c>
      <c r="G354" t="s">
        <v>156</v>
      </c>
      <c r="H354" t="s">
        <v>184</v>
      </c>
      <c r="I354" t="s">
        <v>168</v>
      </c>
      <c r="J354" t="s">
        <v>185</v>
      </c>
      <c r="K354" t="s">
        <v>160</v>
      </c>
      <c r="L354">
        <v>1</v>
      </c>
      <c r="M354" t="s">
        <v>174</v>
      </c>
      <c r="N354" t="s">
        <v>162</v>
      </c>
      <c r="O354" t="s">
        <v>214</v>
      </c>
      <c r="P354" t="s">
        <v>215</v>
      </c>
      <c r="Q354">
        <v>2025</v>
      </c>
      <c r="R354" s="3" t="str">
        <f t="shared" si="5"/>
        <v>500</v>
      </c>
      <c r="S354" s="4">
        <f>IF(LEFT(H354,7)="Average",AVERAGEIFS('STB-1245-ALL-CARRIERS-2025'!T:T,'STB-1245-ALL-CARRIERS-2025'!H:H,'Annual Totals'!H354,'STB-1245-ALL-CARRIERS-2025'!I:I,'Annual Totals'!I354,'STB-1245-ALL-CARRIERS-2025'!O:O,'Annual Totals'!O354),SUMIFS('STB-1245-ALL-CARRIERS-2025'!T:T,'STB-1245-ALL-CARRIERS-2025'!H:H,'Annual Totals'!H354,'STB-1245-ALL-CARRIERS-2025'!I:I,'Annual Totals'!I354,'STB-1245-ALL-CARRIERS-2025'!O:O,'Annual Totals'!O354))</f>
        <v>1785619</v>
      </c>
    </row>
    <row r="355" spans="1:19" x14ac:dyDescent="0.2">
      <c r="A355">
        <v>38</v>
      </c>
      <c r="B355" t="s">
        <v>151</v>
      </c>
      <c r="C355" t="s">
        <v>152</v>
      </c>
      <c r="D355" t="s">
        <v>153</v>
      </c>
      <c r="E355" t="s">
        <v>154</v>
      </c>
      <c r="F355" t="s">
        <v>155</v>
      </c>
      <c r="G355" t="s">
        <v>156</v>
      </c>
      <c r="H355" t="s">
        <v>186</v>
      </c>
      <c r="I355" t="s">
        <v>169</v>
      </c>
      <c r="J355" t="s">
        <v>185</v>
      </c>
      <c r="K355" t="s">
        <v>160</v>
      </c>
      <c r="L355">
        <v>1</v>
      </c>
      <c r="M355" t="s">
        <v>174</v>
      </c>
      <c r="N355" t="s">
        <v>162</v>
      </c>
      <c r="O355" t="s">
        <v>214</v>
      </c>
      <c r="P355" t="s">
        <v>215</v>
      </c>
      <c r="Q355">
        <v>2025</v>
      </c>
      <c r="R355" s="3" t="str">
        <f t="shared" si="5"/>
        <v>600</v>
      </c>
      <c r="S355" s="4">
        <f>IF(LEFT(H355,7)="Average",AVERAGEIFS('STB-1245-ALL-CARRIERS-2025'!T:T,'STB-1245-ALL-CARRIERS-2025'!H:H,'Annual Totals'!H355,'STB-1245-ALL-CARRIERS-2025'!I:I,'Annual Totals'!I355,'STB-1245-ALL-CARRIERS-2025'!O:O,'Annual Totals'!O355),SUMIFS('STB-1245-ALL-CARRIERS-2025'!T:T,'STB-1245-ALL-CARRIERS-2025'!H:H,'Annual Totals'!H355,'STB-1245-ALL-CARRIERS-2025'!I:I,'Annual Totals'!I355,'STB-1245-ALL-CARRIERS-2025'!O:O,'Annual Totals'!O355))</f>
        <v>19693360</v>
      </c>
    </row>
    <row r="356" spans="1:19" x14ac:dyDescent="0.2">
      <c r="A356">
        <v>39</v>
      </c>
      <c r="B356" t="s">
        <v>151</v>
      </c>
      <c r="C356" t="s">
        <v>152</v>
      </c>
      <c r="D356" t="s">
        <v>153</v>
      </c>
      <c r="E356" t="s">
        <v>154</v>
      </c>
      <c r="F356" t="s">
        <v>155</v>
      </c>
      <c r="G356" t="s">
        <v>156</v>
      </c>
      <c r="H356" t="s">
        <v>187</v>
      </c>
      <c r="I356" t="s">
        <v>158</v>
      </c>
      <c r="J356" t="s">
        <v>188</v>
      </c>
      <c r="K356" t="s">
        <v>160</v>
      </c>
      <c r="L356">
        <v>1</v>
      </c>
      <c r="M356" t="s">
        <v>189</v>
      </c>
      <c r="N356" t="s">
        <v>162</v>
      </c>
      <c r="O356" t="s">
        <v>214</v>
      </c>
      <c r="P356" t="s">
        <v>215</v>
      </c>
      <c r="Q356">
        <v>2025</v>
      </c>
      <c r="R356" s="3" t="str">
        <f t="shared" si="5"/>
        <v>100</v>
      </c>
      <c r="S356" s="4">
        <f>IF(LEFT(H356,7)="Average",AVERAGEIFS('STB-1245-ALL-CARRIERS-2025'!T:T,'STB-1245-ALL-CARRIERS-2025'!H:H,'Annual Totals'!H356,'STB-1245-ALL-CARRIERS-2025'!I:I,'Annual Totals'!I356,'STB-1245-ALL-CARRIERS-2025'!O:O,'Annual Totals'!O356),SUMIFS('STB-1245-ALL-CARRIERS-2025'!T:T,'STB-1245-ALL-CARRIERS-2025'!H:H,'Annual Totals'!H356,'STB-1245-ALL-CARRIERS-2025'!I:I,'Annual Totals'!I356,'STB-1245-ALL-CARRIERS-2025'!O:O,'Annual Totals'!O356))</f>
        <v>244197943</v>
      </c>
    </row>
    <row r="357" spans="1:19" x14ac:dyDescent="0.2">
      <c r="A357">
        <v>40</v>
      </c>
      <c r="B357" t="s">
        <v>151</v>
      </c>
      <c r="C357" t="s">
        <v>152</v>
      </c>
      <c r="D357" t="s">
        <v>153</v>
      </c>
      <c r="E357" t="s">
        <v>154</v>
      </c>
      <c r="F357" t="s">
        <v>155</v>
      </c>
      <c r="G357" t="s">
        <v>156</v>
      </c>
      <c r="H357" t="s">
        <v>187</v>
      </c>
      <c r="I357" t="s">
        <v>165</v>
      </c>
      <c r="J357" t="s">
        <v>188</v>
      </c>
      <c r="K357" t="s">
        <v>160</v>
      </c>
      <c r="L357">
        <v>1</v>
      </c>
      <c r="M357" t="s">
        <v>189</v>
      </c>
      <c r="N357" t="s">
        <v>162</v>
      </c>
      <c r="O357" t="s">
        <v>214</v>
      </c>
      <c r="P357" t="s">
        <v>215</v>
      </c>
      <c r="Q357">
        <v>2025</v>
      </c>
      <c r="R357" s="3" t="str">
        <f t="shared" si="5"/>
        <v>200</v>
      </c>
      <c r="S357" s="4">
        <f>IF(LEFT(H357,7)="Average",AVERAGEIFS('STB-1245-ALL-CARRIERS-2025'!T:T,'STB-1245-ALL-CARRIERS-2025'!H:H,'Annual Totals'!H357,'STB-1245-ALL-CARRIERS-2025'!I:I,'Annual Totals'!I357,'STB-1245-ALL-CARRIERS-2025'!O:O,'Annual Totals'!O357),SUMIFS('STB-1245-ALL-CARRIERS-2025'!T:T,'STB-1245-ALL-CARRIERS-2025'!H:H,'Annual Totals'!H357,'STB-1245-ALL-CARRIERS-2025'!I:I,'Annual Totals'!I357,'STB-1245-ALL-CARRIERS-2025'!O:O,'Annual Totals'!O357))</f>
        <v>176536825</v>
      </c>
    </row>
    <row r="358" spans="1:19" x14ac:dyDescent="0.2">
      <c r="A358">
        <v>41</v>
      </c>
      <c r="B358" t="s">
        <v>151</v>
      </c>
      <c r="C358" t="s">
        <v>152</v>
      </c>
      <c r="D358" t="s">
        <v>153</v>
      </c>
      <c r="E358" t="s">
        <v>154</v>
      </c>
      <c r="F358" t="s">
        <v>155</v>
      </c>
      <c r="G358" t="s">
        <v>156</v>
      </c>
      <c r="H358" t="s">
        <v>187</v>
      </c>
      <c r="I358" t="s">
        <v>166</v>
      </c>
      <c r="J358" t="s">
        <v>188</v>
      </c>
      <c r="K358" t="s">
        <v>160</v>
      </c>
      <c r="L358">
        <v>1</v>
      </c>
      <c r="M358" t="s">
        <v>189</v>
      </c>
      <c r="N358" t="s">
        <v>162</v>
      </c>
      <c r="O358" t="s">
        <v>214</v>
      </c>
      <c r="P358" t="s">
        <v>215</v>
      </c>
      <c r="Q358">
        <v>2025</v>
      </c>
      <c r="R358" s="3" t="str">
        <f t="shared" si="5"/>
        <v>300</v>
      </c>
      <c r="S358" s="4">
        <f>IF(LEFT(H358,7)="Average",AVERAGEIFS('STB-1245-ALL-CARRIERS-2025'!T:T,'STB-1245-ALL-CARRIERS-2025'!H:H,'Annual Totals'!H358,'STB-1245-ALL-CARRIERS-2025'!I:I,'Annual Totals'!I358,'STB-1245-ALL-CARRIERS-2025'!O:O,'Annual Totals'!O358),SUMIFS('STB-1245-ALL-CARRIERS-2025'!T:T,'STB-1245-ALL-CARRIERS-2025'!H:H,'Annual Totals'!H358,'STB-1245-ALL-CARRIERS-2025'!I:I,'Annual Totals'!I358,'STB-1245-ALL-CARRIERS-2025'!O:O,'Annual Totals'!O358))</f>
        <v>336595584</v>
      </c>
    </row>
    <row r="359" spans="1:19" x14ac:dyDescent="0.2">
      <c r="A359">
        <v>42</v>
      </c>
      <c r="B359" t="s">
        <v>151</v>
      </c>
      <c r="C359" t="s">
        <v>152</v>
      </c>
      <c r="D359" t="s">
        <v>153</v>
      </c>
      <c r="E359" t="s">
        <v>154</v>
      </c>
      <c r="F359" t="s">
        <v>155</v>
      </c>
      <c r="G359" t="s">
        <v>156</v>
      </c>
      <c r="H359" t="s">
        <v>187</v>
      </c>
      <c r="I359" t="s">
        <v>167</v>
      </c>
      <c r="J359" t="s">
        <v>188</v>
      </c>
      <c r="K359" t="s">
        <v>160</v>
      </c>
      <c r="L359">
        <v>1</v>
      </c>
      <c r="M359" t="s">
        <v>189</v>
      </c>
      <c r="N359" t="s">
        <v>162</v>
      </c>
      <c r="O359" t="s">
        <v>214</v>
      </c>
      <c r="P359" t="s">
        <v>215</v>
      </c>
      <c r="Q359">
        <v>2025</v>
      </c>
      <c r="R359" s="3" t="str">
        <f t="shared" si="5"/>
        <v>400</v>
      </c>
      <c r="S359" s="4">
        <f>IF(LEFT(H359,7)="Average",AVERAGEIFS('STB-1245-ALL-CARRIERS-2025'!T:T,'STB-1245-ALL-CARRIERS-2025'!H:H,'Annual Totals'!H359,'STB-1245-ALL-CARRIERS-2025'!I:I,'Annual Totals'!I359,'STB-1245-ALL-CARRIERS-2025'!O:O,'Annual Totals'!O359),SUMIFS('STB-1245-ALL-CARRIERS-2025'!T:T,'STB-1245-ALL-CARRIERS-2025'!H:H,'Annual Totals'!H359,'STB-1245-ALL-CARRIERS-2025'!I:I,'Annual Totals'!I359,'STB-1245-ALL-CARRIERS-2025'!O:O,'Annual Totals'!O359))</f>
        <v>209321423</v>
      </c>
    </row>
    <row r="360" spans="1:19" x14ac:dyDescent="0.2">
      <c r="A360">
        <v>43</v>
      </c>
      <c r="B360" t="s">
        <v>151</v>
      </c>
      <c r="C360" t="s">
        <v>152</v>
      </c>
      <c r="D360" t="s">
        <v>153</v>
      </c>
      <c r="E360" t="s">
        <v>154</v>
      </c>
      <c r="F360" t="s">
        <v>155</v>
      </c>
      <c r="G360" t="s">
        <v>156</v>
      </c>
      <c r="H360" t="s">
        <v>187</v>
      </c>
      <c r="I360" t="s">
        <v>168</v>
      </c>
      <c r="J360" t="s">
        <v>188</v>
      </c>
      <c r="K360" t="s">
        <v>160</v>
      </c>
      <c r="L360">
        <v>1</v>
      </c>
      <c r="M360" t="s">
        <v>189</v>
      </c>
      <c r="N360" t="s">
        <v>162</v>
      </c>
      <c r="O360" t="s">
        <v>214</v>
      </c>
      <c r="P360" t="s">
        <v>215</v>
      </c>
      <c r="Q360">
        <v>2025</v>
      </c>
      <c r="R360" s="3" t="str">
        <f t="shared" si="5"/>
        <v>500</v>
      </c>
      <c r="S360" s="4">
        <f>IF(LEFT(H360,7)="Average",AVERAGEIFS('STB-1245-ALL-CARRIERS-2025'!T:T,'STB-1245-ALL-CARRIERS-2025'!H:H,'Annual Totals'!H360,'STB-1245-ALL-CARRIERS-2025'!I:I,'Annual Totals'!I360,'STB-1245-ALL-CARRIERS-2025'!O:O,'Annual Totals'!O360),SUMIFS('STB-1245-ALL-CARRIERS-2025'!T:T,'STB-1245-ALL-CARRIERS-2025'!H:H,'Annual Totals'!H360,'STB-1245-ALL-CARRIERS-2025'!I:I,'Annual Totals'!I360,'STB-1245-ALL-CARRIERS-2025'!O:O,'Annual Totals'!O360))</f>
        <v>71569421</v>
      </c>
    </row>
    <row r="361" spans="1:19" x14ac:dyDescent="0.2">
      <c r="A361">
        <v>44</v>
      </c>
      <c r="B361" t="s">
        <v>151</v>
      </c>
      <c r="C361" t="s">
        <v>152</v>
      </c>
      <c r="D361" t="s">
        <v>153</v>
      </c>
      <c r="E361" t="s">
        <v>154</v>
      </c>
      <c r="F361" t="s">
        <v>155</v>
      </c>
      <c r="G361" t="s">
        <v>156</v>
      </c>
      <c r="H361" t="s">
        <v>190</v>
      </c>
      <c r="I361" t="s">
        <v>169</v>
      </c>
      <c r="J361" t="s">
        <v>188</v>
      </c>
      <c r="K361" t="s">
        <v>160</v>
      </c>
      <c r="L361">
        <v>1</v>
      </c>
      <c r="M361" t="s">
        <v>189</v>
      </c>
      <c r="N361" t="s">
        <v>162</v>
      </c>
      <c r="O361" t="s">
        <v>214</v>
      </c>
      <c r="P361" t="s">
        <v>215</v>
      </c>
      <c r="Q361">
        <v>2025</v>
      </c>
      <c r="R361" s="3" t="str">
        <f t="shared" si="5"/>
        <v>600</v>
      </c>
      <c r="S361" s="4">
        <f>IF(LEFT(H361,7)="Average",AVERAGEIFS('STB-1245-ALL-CARRIERS-2025'!T:T,'STB-1245-ALL-CARRIERS-2025'!H:H,'Annual Totals'!H361,'STB-1245-ALL-CARRIERS-2025'!I:I,'Annual Totals'!I361,'STB-1245-ALL-CARRIERS-2025'!O:O,'Annual Totals'!O361),SUMIFS('STB-1245-ALL-CARRIERS-2025'!T:T,'STB-1245-ALL-CARRIERS-2025'!H:H,'Annual Totals'!H361,'STB-1245-ALL-CARRIERS-2025'!I:I,'Annual Totals'!I361,'STB-1245-ALL-CARRIERS-2025'!O:O,'Annual Totals'!O361))</f>
        <v>540485777</v>
      </c>
    </row>
    <row r="362" spans="1:19" x14ac:dyDescent="0.2">
      <c r="A362">
        <v>45</v>
      </c>
      <c r="B362" t="s">
        <v>151</v>
      </c>
      <c r="C362" t="s">
        <v>152</v>
      </c>
      <c r="D362" t="s">
        <v>153</v>
      </c>
      <c r="E362" t="s">
        <v>154</v>
      </c>
      <c r="F362" t="s">
        <v>155</v>
      </c>
      <c r="G362" t="s">
        <v>156</v>
      </c>
      <c r="H362" t="s">
        <v>191</v>
      </c>
      <c r="I362" t="s">
        <v>158</v>
      </c>
      <c r="J362" t="s">
        <v>192</v>
      </c>
      <c r="K362" t="s">
        <v>160</v>
      </c>
      <c r="L362">
        <v>1</v>
      </c>
      <c r="M362" t="s">
        <v>189</v>
      </c>
      <c r="N362" t="s">
        <v>162</v>
      </c>
      <c r="O362" t="s">
        <v>214</v>
      </c>
      <c r="P362" t="s">
        <v>215</v>
      </c>
      <c r="Q362">
        <v>2025</v>
      </c>
      <c r="R362" s="3" t="str">
        <f t="shared" si="5"/>
        <v>100</v>
      </c>
      <c r="S362" s="4">
        <f>IF(LEFT(H362,7)="Average",AVERAGEIFS('STB-1245-ALL-CARRIERS-2025'!T:T,'STB-1245-ALL-CARRIERS-2025'!H:H,'Annual Totals'!H362,'STB-1245-ALL-CARRIERS-2025'!I:I,'Annual Totals'!I362,'STB-1245-ALL-CARRIERS-2025'!O:O,'Annual Totals'!O362),SUMIFS('STB-1245-ALL-CARRIERS-2025'!T:T,'STB-1245-ALL-CARRIERS-2025'!H:H,'Annual Totals'!H362,'STB-1245-ALL-CARRIERS-2025'!I:I,'Annual Totals'!I362,'STB-1245-ALL-CARRIERS-2025'!O:O,'Annual Totals'!O362))</f>
        <v>0</v>
      </c>
    </row>
    <row r="363" spans="1:19" x14ac:dyDescent="0.2">
      <c r="A363">
        <v>46</v>
      </c>
      <c r="B363" t="s">
        <v>151</v>
      </c>
      <c r="C363" t="s">
        <v>152</v>
      </c>
      <c r="D363" t="s">
        <v>153</v>
      </c>
      <c r="E363" t="s">
        <v>154</v>
      </c>
      <c r="F363" t="s">
        <v>155</v>
      </c>
      <c r="G363" t="s">
        <v>156</v>
      </c>
      <c r="H363" t="s">
        <v>191</v>
      </c>
      <c r="I363" t="s">
        <v>165</v>
      </c>
      <c r="J363" t="s">
        <v>192</v>
      </c>
      <c r="K363" t="s">
        <v>160</v>
      </c>
      <c r="L363">
        <v>1</v>
      </c>
      <c r="M363" t="s">
        <v>189</v>
      </c>
      <c r="N363" t="s">
        <v>162</v>
      </c>
      <c r="O363" t="s">
        <v>214</v>
      </c>
      <c r="P363" t="s">
        <v>215</v>
      </c>
      <c r="Q363">
        <v>2025</v>
      </c>
      <c r="R363" s="3" t="str">
        <f t="shared" si="5"/>
        <v>200</v>
      </c>
      <c r="S363" s="4">
        <f>IF(LEFT(H363,7)="Average",AVERAGEIFS('STB-1245-ALL-CARRIERS-2025'!T:T,'STB-1245-ALL-CARRIERS-2025'!H:H,'Annual Totals'!H363,'STB-1245-ALL-CARRIERS-2025'!I:I,'Annual Totals'!I363,'STB-1245-ALL-CARRIERS-2025'!O:O,'Annual Totals'!O363),SUMIFS('STB-1245-ALL-CARRIERS-2025'!T:T,'STB-1245-ALL-CARRIERS-2025'!H:H,'Annual Totals'!H363,'STB-1245-ALL-CARRIERS-2025'!I:I,'Annual Totals'!I363,'STB-1245-ALL-CARRIERS-2025'!O:O,'Annual Totals'!O363))</f>
        <v>1577744</v>
      </c>
    </row>
    <row r="364" spans="1:19" x14ac:dyDescent="0.2">
      <c r="A364">
        <v>47</v>
      </c>
      <c r="B364" t="s">
        <v>151</v>
      </c>
      <c r="C364" t="s">
        <v>152</v>
      </c>
      <c r="D364" t="s">
        <v>153</v>
      </c>
      <c r="E364" t="s">
        <v>154</v>
      </c>
      <c r="F364" t="s">
        <v>155</v>
      </c>
      <c r="G364" t="s">
        <v>156</v>
      </c>
      <c r="H364" t="s">
        <v>191</v>
      </c>
      <c r="I364" t="s">
        <v>166</v>
      </c>
      <c r="J364" t="s">
        <v>192</v>
      </c>
      <c r="K364" t="s">
        <v>160</v>
      </c>
      <c r="L364">
        <v>1</v>
      </c>
      <c r="M364" t="s">
        <v>189</v>
      </c>
      <c r="N364" t="s">
        <v>162</v>
      </c>
      <c r="O364" t="s">
        <v>214</v>
      </c>
      <c r="P364" t="s">
        <v>215</v>
      </c>
      <c r="Q364">
        <v>2025</v>
      </c>
      <c r="R364" s="3" t="str">
        <f t="shared" si="5"/>
        <v>300</v>
      </c>
      <c r="S364" s="4">
        <f>IF(LEFT(H364,7)="Average",AVERAGEIFS('STB-1245-ALL-CARRIERS-2025'!T:T,'STB-1245-ALL-CARRIERS-2025'!H:H,'Annual Totals'!H364,'STB-1245-ALL-CARRIERS-2025'!I:I,'Annual Totals'!I364,'STB-1245-ALL-CARRIERS-2025'!O:O,'Annual Totals'!O364),SUMIFS('STB-1245-ALL-CARRIERS-2025'!T:T,'STB-1245-ALL-CARRIERS-2025'!H:H,'Annual Totals'!H364,'STB-1245-ALL-CARRIERS-2025'!I:I,'Annual Totals'!I364,'STB-1245-ALL-CARRIERS-2025'!O:O,'Annual Totals'!O364))</f>
        <v>63862087</v>
      </c>
    </row>
    <row r="365" spans="1:19" x14ac:dyDescent="0.2">
      <c r="A365">
        <v>48</v>
      </c>
      <c r="B365" t="s">
        <v>151</v>
      </c>
      <c r="C365" t="s">
        <v>152</v>
      </c>
      <c r="D365" t="s">
        <v>153</v>
      </c>
      <c r="E365" t="s">
        <v>154</v>
      </c>
      <c r="F365" t="s">
        <v>155</v>
      </c>
      <c r="G365" t="s">
        <v>156</v>
      </c>
      <c r="H365" t="s">
        <v>191</v>
      </c>
      <c r="I365" t="s">
        <v>167</v>
      </c>
      <c r="J365" t="s">
        <v>192</v>
      </c>
      <c r="K365" t="s">
        <v>160</v>
      </c>
      <c r="L365">
        <v>1</v>
      </c>
      <c r="M365" t="s">
        <v>189</v>
      </c>
      <c r="N365" t="s">
        <v>162</v>
      </c>
      <c r="O365" t="s">
        <v>214</v>
      </c>
      <c r="P365" t="s">
        <v>215</v>
      </c>
      <c r="Q365">
        <v>2025</v>
      </c>
      <c r="R365" s="3" t="str">
        <f t="shared" si="5"/>
        <v>400</v>
      </c>
      <c r="S365" s="4">
        <f>IF(LEFT(H365,7)="Average",AVERAGEIFS('STB-1245-ALL-CARRIERS-2025'!T:T,'STB-1245-ALL-CARRIERS-2025'!H:H,'Annual Totals'!H365,'STB-1245-ALL-CARRIERS-2025'!I:I,'Annual Totals'!I365,'STB-1245-ALL-CARRIERS-2025'!O:O,'Annual Totals'!O365),SUMIFS('STB-1245-ALL-CARRIERS-2025'!T:T,'STB-1245-ALL-CARRIERS-2025'!H:H,'Annual Totals'!H365,'STB-1245-ALL-CARRIERS-2025'!I:I,'Annual Totals'!I365,'STB-1245-ALL-CARRIERS-2025'!O:O,'Annual Totals'!O365))</f>
        <v>24505917</v>
      </c>
    </row>
    <row r="366" spans="1:19" x14ac:dyDescent="0.2">
      <c r="A366">
        <v>49</v>
      </c>
      <c r="B366" t="s">
        <v>151</v>
      </c>
      <c r="C366" t="s">
        <v>152</v>
      </c>
      <c r="D366" t="s">
        <v>153</v>
      </c>
      <c r="E366" t="s">
        <v>154</v>
      </c>
      <c r="F366" t="s">
        <v>155</v>
      </c>
      <c r="G366" t="s">
        <v>156</v>
      </c>
      <c r="H366" t="s">
        <v>191</v>
      </c>
      <c r="I366" t="s">
        <v>168</v>
      </c>
      <c r="J366" t="s">
        <v>192</v>
      </c>
      <c r="K366" t="s">
        <v>160</v>
      </c>
      <c r="L366">
        <v>1</v>
      </c>
      <c r="M366" t="s">
        <v>189</v>
      </c>
      <c r="N366" t="s">
        <v>162</v>
      </c>
      <c r="O366" t="s">
        <v>214</v>
      </c>
      <c r="P366" t="s">
        <v>215</v>
      </c>
      <c r="Q366">
        <v>2025</v>
      </c>
      <c r="R366" s="3" t="str">
        <f t="shared" si="5"/>
        <v>500</v>
      </c>
      <c r="S366" s="4">
        <f>IF(LEFT(H366,7)="Average",AVERAGEIFS('STB-1245-ALL-CARRIERS-2025'!T:T,'STB-1245-ALL-CARRIERS-2025'!H:H,'Annual Totals'!H366,'STB-1245-ALL-CARRIERS-2025'!I:I,'Annual Totals'!I366,'STB-1245-ALL-CARRIERS-2025'!O:O,'Annual Totals'!O366),SUMIFS('STB-1245-ALL-CARRIERS-2025'!T:T,'STB-1245-ALL-CARRIERS-2025'!H:H,'Annual Totals'!H366,'STB-1245-ALL-CARRIERS-2025'!I:I,'Annual Totals'!I366,'STB-1245-ALL-CARRIERS-2025'!O:O,'Annual Totals'!O366))</f>
        <v>7126957</v>
      </c>
    </row>
    <row r="367" spans="1:19" x14ac:dyDescent="0.2">
      <c r="A367">
        <v>50</v>
      </c>
      <c r="B367" t="s">
        <v>151</v>
      </c>
      <c r="C367" t="s">
        <v>152</v>
      </c>
      <c r="D367" t="s">
        <v>153</v>
      </c>
      <c r="E367" t="s">
        <v>154</v>
      </c>
      <c r="F367" t="s">
        <v>155</v>
      </c>
      <c r="G367" t="s">
        <v>156</v>
      </c>
      <c r="H367" t="s">
        <v>193</v>
      </c>
      <c r="I367" t="s">
        <v>169</v>
      </c>
      <c r="J367" t="s">
        <v>192</v>
      </c>
      <c r="K367" t="s">
        <v>160</v>
      </c>
      <c r="L367">
        <v>1</v>
      </c>
      <c r="M367" t="s">
        <v>189</v>
      </c>
      <c r="N367" t="s">
        <v>162</v>
      </c>
      <c r="O367" t="s">
        <v>214</v>
      </c>
      <c r="P367" t="s">
        <v>215</v>
      </c>
      <c r="Q367">
        <v>2025</v>
      </c>
      <c r="R367" s="3" t="str">
        <f t="shared" si="5"/>
        <v>600</v>
      </c>
      <c r="S367" s="4">
        <f>IF(LEFT(H367,7)="Average",AVERAGEIFS('STB-1245-ALL-CARRIERS-2025'!T:T,'STB-1245-ALL-CARRIERS-2025'!H:H,'Annual Totals'!H367,'STB-1245-ALL-CARRIERS-2025'!I:I,'Annual Totals'!I367,'STB-1245-ALL-CARRIERS-2025'!O:O,'Annual Totals'!O367),SUMIFS('STB-1245-ALL-CARRIERS-2025'!T:T,'STB-1245-ALL-CARRIERS-2025'!H:H,'Annual Totals'!H367,'STB-1245-ALL-CARRIERS-2025'!I:I,'Annual Totals'!I367,'STB-1245-ALL-CARRIERS-2025'!O:O,'Annual Totals'!O367))</f>
        <v>108615486</v>
      </c>
    </row>
    <row r="368" spans="1:19" x14ac:dyDescent="0.2">
      <c r="A368">
        <v>51</v>
      </c>
      <c r="B368" t="s">
        <v>151</v>
      </c>
      <c r="C368" t="s">
        <v>152</v>
      </c>
      <c r="D368" t="s">
        <v>153</v>
      </c>
      <c r="E368" t="s">
        <v>154</v>
      </c>
      <c r="F368" t="s">
        <v>155</v>
      </c>
      <c r="G368" t="s">
        <v>156</v>
      </c>
      <c r="H368" t="s">
        <v>194</v>
      </c>
      <c r="I368" t="s">
        <v>158</v>
      </c>
      <c r="J368" t="s">
        <v>195</v>
      </c>
      <c r="K368" t="s">
        <v>160</v>
      </c>
      <c r="L368">
        <v>1</v>
      </c>
      <c r="M368" t="s">
        <v>189</v>
      </c>
      <c r="N368" t="s">
        <v>162</v>
      </c>
      <c r="O368" t="s">
        <v>214</v>
      </c>
      <c r="P368" t="s">
        <v>215</v>
      </c>
      <c r="Q368">
        <v>2025</v>
      </c>
      <c r="R368" s="3" t="str">
        <f t="shared" si="5"/>
        <v>100</v>
      </c>
      <c r="S368" s="4">
        <f>IF(LEFT(H368,7)="Average",AVERAGEIFS('STB-1245-ALL-CARRIERS-2025'!T:T,'STB-1245-ALL-CARRIERS-2025'!H:H,'Annual Totals'!H368,'STB-1245-ALL-CARRIERS-2025'!I:I,'Annual Totals'!I368,'STB-1245-ALL-CARRIERS-2025'!O:O,'Annual Totals'!O368),SUMIFS('STB-1245-ALL-CARRIERS-2025'!T:T,'STB-1245-ALL-CARRIERS-2025'!H:H,'Annual Totals'!H368,'STB-1245-ALL-CARRIERS-2025'!I:I,'Annual Totals'!I368,'STB-1245-ALL-CARRIERS-2025'!O:O,'Annual Totals'!O368))</f>
        <v>0</v>
      </c>
    </row>
    <row r="369" spans="1:19" x14ac:dyDescent="0.2">
      <c r="A369">
        <v>52</v>
      </c>
      <c r="B369" t="s">
        <v>151</v>
      </c>
      <c r="C369" t="s">
        <v>152</v>
      </c>
      <c r="D369" t="s">
        <v>153</v>
      </c>
      <c r="E369" t="s">
        <v>154</v>
      </c>
      <c r="F369" t="s">
        <v>155</v>
      </c>
      <c r="G369" t="s">
        <v>156</v>
      </c>
      <c r="H369" t="s">
        <v>194</v>
      </c>
      <c r="I369" t="s">
        <v>165</v>
      </c>
      <c r="J369" t="s">
        <v>195</v>
      </c>
      <c r="K369" t="s">
        <v>160</v>
      </c>
      <c r="L369">
        <v>1</v>
      </c>
      <c r="M369" t="s">
        <v>189</v>
      </c>
      <c r="N369" t="s">
        <v>162</v>
      </c>
      <c r="O369" t="s">
        <v>214</v>
      </c>
      <c r="P369" t="s">
        <v>215</v>
      </c>
      <c r="Q369">
        <v>2025</v>
      </c>
      <c r="R369" s="3" t="str">
        <f t="shared" si="5"/>
        <v>200</v>
      </c>
      <c r="S369" s="4">
        <f>IF(LEFT(H369,7)="Average",AVERAGEIFS('STB-1245-ALL-CARRIERS-2025'!T:T,'STB-1245-ALL-CARRIERS-2025'!H:H,'Annual Totals'!H369,'STB-1245-ALL-CARRIERS-2025'!I:I,'Annual Totals'!I369,'STB-1245-ALL-CARRIERS-2025'!O:O,'Annual Totals'!O369),SUMIFS('STB-1245-ALL-CARRIERS-2025'!T:T,'STB-1245-ALL-CARRIERS-2025'!H:H,'Annual Totals'!H369,'STB-1245-ALL-CARRIERS-2025'!I:I,'Annual Totals'!I369,'STB-1245-ALL-CARRIERS-2025'!O:O,'Annual Totals'!O369))</f>
        <v>3822157</v>
      </c>
    </row>
    <row r="370" spans="1:19" x14ac:dyDescent="0.2">
      <c r="A370">
        <v>53</v>
      </c>
      <c r="B370" t="s">
        <v>151</v>
      </c>
      <c r="C370" t="s">
        <v>152</v>
      </c>
      <c r="D370" t="s">
        <v>153</v>
      </c>
      <c r="E370" t="s">
        <v>154</v>
      </c>
      <c r="F370" t="s">
        <v>155</v>
      </c>
      <c r="G370" t="s">
        <v>156</v>
      </c>
      <c r="H370" t="s">
        <v>194</v>
      </c>
      <c r="I370" t="s">
        <v>166</v>
      </c>
      <c r="J370" t="s">
        <v>195</v>
      </c>
      <c r="K370" t="s">
        <v>160</v>
      </c>
      <c r="L370">
        <v>1</v>
      </c>
      <c r="M370" t="s">
        <v>189</v>
      </c>
      <c r="N370" t="s">
        <v>162</v>
      </c>
      <c r="O370" t="s">
        <v>214</v>
      </c>
      <c r="P370" t="s">
        <v>215</v>
      </c>
      <c r="Q370">
        <v>2025</v>
      </c>
      <c r="R370" s="3" t="str">
        <f t="shared" si="5"/>
        <v>300</v>
      </c>
      <c r="S370" s="4">
        <f>IF(LEFT(H370,7)="Average",AVERAGEIFS('STB-1245-ALL-CARRIERS-2025'!T:T,'STB-1245-ALL-CARRIERS-2025'!H:H,'Annual Totals'!H370,'STB-1245-ALL-CARRIERS-2025'!I:I,'Annual Totals'!I370,'STB-1245-ALL-CARRIERS-2025'!O:O,'Annual Totals'!O370),SUMIFS('STB-1245-ALL-CARRIERS-2025'!T:T,'STB-1245-ALL-CARRIERS-2025'!H:H,'Annual Totals'!H370,'STB-1245-ALL-CARRIERS-2025'!I:I,'Annual Totals'!I370,'STB-1245-ALL-CARRIERS-2025'!O:O,'Annual Totals'!O370))</f>
        <v>66584822</v>
      </c>
    </row>
    <row r="371" spans="1:19" x14ac:dyDescent="0.2">
      <c r="A371">
        <v>54</v>
      </c>
      <c r="B371" t="s">
        <v>151</v>
      </c>
      <c r="C371" t="s">
        <v>152</v>
      </c>
      <c r="D371" t="s">
        <v>153</v>
      </c>
      <c r="E371" t="s">
        <v>154</v>
      </c>
      <c r="F371" t="s">
        <v>155</v>
      </c>
      <c r="G371" t="s">
        <v>156</v>
      </c>
      <c r="H371" t="s">
        <v>194</v>
      </c>
      <c r="I371" t="s">
        <v>167</v>
      </c>
      <c r="J371" t="s">
        <v>195</v>
      </c>
      <c r="K371" t="s">
        <v>160</v>
      </c>
      <c r="L371">
        <v>1</v>
      </c>
      <c r="M371" t="s">
        <v>189</v>
      </c>
      <c r="N371" t="s">
        <v>162</v>
      </c>
      <c r="O371" t="s">
        <v>214</v>
      </c>
      <c r="P371" t="s">
        <v>215</v>
      </c>
      <c r="Q371">
        <v>2025</v>
      </c>
      <c r="R371" s="3" t="str">
        <f t="shared" si="5"/>
        <v>400</v>
      </c>
      <c r="S371" s="4">
        <f>IF(LEFT(H371,7)="Average",AVERAGEIFS('STB-1245-ALL-CARRIERS-2025'!T:T,'STB-1245-ALL-CARRIERS-2025'!H:H,'Annual Totals'!H371,'STB-1245-ALL-CARRIERS-2025'!I:I,'Annual Totals'!I371,'STB-1245-ALL-CARRIERS-2025'!O:O,'Annual Totals'!O371),SUMIFS('STB-1245-ALL-CARRIERS-2025'!T:T,'STB-1245-ALL-CARRIERS-2025'!H:H,'Annual Totals'!H371,'STB-1245-ALL-CARRIERS-2025'!I:I,'Annual Totals'!I371,'STB-1245-ALL-CARRIERS-2025'!O:O,'Annual Totals'!O371))</f>
        <v>34644252</v>
      </c>
    </row>
    <row r="372" spans="1:19" x14ac:dyDescent="0.2">
      <c r="A372">
        <v>55</v>
      </c>
      <c r="B372" t="s">
        <v>151</v>
      </c>
      <c r="C372" t="s">
        <v>152</v>
      </c>
      <c r="D372" t="s">
        <v>153</v>
      </c>
      <c r="E372" t="s">
        <v>154</v>
      </c>
      <c r="F372" t="s">
        <v>155</v>
      </c>
      <c r="G372" t="s">
        <v>156</v>
      </c>
      <c r="H372" t="s">
        <v>194</v>
      </c>
      <c r="I372" t="s">
        <v>168</v>
      </c>
      <c r="J372" t="s">
        <v>195</v>
      </c>
      <c r="K372" t="s">
        <v>160</v>
      </c>
      <c r="L372">
        <v>1</v>
      </c>
      <c r="M372" t="s">
        <v>189</v>
      </c>
      <c r="N372" t="s">
        <v>162</v>
      </c>
      <c r="O372" t="s">
        <v>214</v>
      </c>
      <c r="P372" t="s">
        <v>215</v>
      </c>
      <c r="Q372">
        <v>2025</v>
      </c>
      <c r="R372" s="3" t="str">
        <f t="shared" si="5"/>
        <v>500</v>
      </c>
      <c r="S372" s="4">
        <f>IF(LEFT(H372,7)="Average",AVERAGEIFS('STB-1245-ALL-CARRIERS-2025'!T:T,'STB-1245-ALL-CARRIERS-2025'!H:H,'Annual Totals'!H372,'STB-1245-ALL-CARRIERS-2025'!I:I,'Annual Totals'!I372,'STB-1245-ALL-CARRIERS-2025'!O:O,'Annual Totals'!O372),SUMIFS('STB-1245-ALL-CARRIERS-2025'!T:T,'STB-1245-ALL-CARRIERS-2025'!H:H,'Annual Totals'!H372,'STB-1245-ALL-CARRIERS-2025'!I:I,'Annual Totals'!I372,'STB-1245-ALL-CARRIERS-2025'!O:O,'Annual Totals'!O372))</f>
        <v>14206769</v>
      </c>
    </row>
    <row r="373" spans="1:19" x14ac:dyDescent="0.2">
      <c r="A373">
        <v>56</v>
      </c>
      <c r="B373" t="s">
        <v>151</v>
      </c>
      <c r="C373" t="s">
        <v>152</v>
      </c>
      <c r="D373" t="s">
        <v>153</v>
      </c>
      <c r="E373" t="s">
        <v>154</v>
      </c>
      <c r="F373" t="s">
        <v>155</v>
      </c>
      <c r="G373" t="s">
        <v>156</v>
      </c>
      <c r="H373" t="s">
        <v>196</v>
      </c>
      <c r="I373" t="s">
        <v>169</v>
      </c>
      <c r="J373" t="s">
        <v>195</v>
      </c>
      <c r="K373" t="s">
        <v>160</v>
      </c>
      <c r="L373">
        <v>1</v>
      </c>
      <c r="M373" t="s">
        <v>189</v>
      </c>
      <c r="N373" t="s">
        <v>162</v>
      </c>
      <c r="O373" t="s">
        <v>214</v>
      </c>
      <c r="P373" t="s">
        <v>215</v>
      </c>
      <c r="Q373">
        <v>2025</v>
      </c>
      <c r="R373" s="3" t="str">
        <f t="shared" si="5"/>
        <v>600</v>
      </c>
      <c r="S373" s="4">
        <f>IF(LEFT(H373,7)="Average",AVERAGEIFS('STB-1245-ALL-CARRIERS-2025'!T:T,'STB-1245-ALL-CARRIERS-2025'!H:H,'Annual Totals'!H373,'STB-1245-ALL-CARRIERS-2025'!I:I,'Annual Totals'!I373,'STB-1245-ALL-CARRIERS-2025'!O:O,'Annual Totals'!O373),SUMIFS('STB-1245-ALL-CARRIERS-2025'!T:T,'STB-1245-ALL-CARRIERS-2025'!H:H,'Annual Totals'!H373,'STB-1245-ALL-CARRIERS-2025'!I:I,'Annual Totals'!I373,'STB-1245-ALL-CARRIERS-2025'!O:O,'Annual Totals'!O373))</f>
        <v>197857041</v>
      </c>
    </row>
    <row r="374" spans="1:19" x14ac:dyDescent="0.2">
      <c r="A374">
        <v>57</v>
      </c>
      <c r="B374" t="s">
        <v>151</v>
      </c>
      <c r="C374" t="s">
        <v>152</v>
      </c>
      <c r="D374" t="s">
        <v>153</v>
      </c>
      <c r="E374" t="s">
        <v>154</v>
      </c>
      <c r="F374" t="s">
        <v>155</v>
      </c>
      <c r="G374" t="s">
        <v>156</v>
      </c>
      <c r="H374" t="s">
        <v>197</v>
      </c>
      <c r="I374" t="s">
        <v>158</v>
      </c>
      <c r="J374" t="s">
        <v>198</v>
      </c>
      <c r="K374" t="s">
        <v>160</v>
      </c>
      <c r="L374">
        <v>1</v>
      </c>
      <c r="M374" t="s">
        <v>189</v>
      </c>
      <c r="N374" t="s">
        <v>162</v>
      </c>
      <c r="O374" t="s">
        <v>214</v>
      </c>
      <c r="P374" t="s">
        <v>215</v>
      </c>
      <c r="Q374">
        <v>2025</v>
      </c>
      <c r="R374" s="3" t="str">
        <f t="shared" si="5"/>
        <v>100</v>
      </c>
      <c r="S374" s="4">
        <f>IF(LEFT(H374,7)="Average",AVERAGEIFS('STB-1245-ALL-CARRIERS-2025'!T:T,'STB-1245-ALL-CARRIERS-2025'!H:H,'Annual Totals'!H374,'STB-1245-ALL-CARRIERS-2025'!I:I,'Annual Totals'!I374,'STB-1245-ALL-CARRIERS-2025'!O:O,'Annual Totals'!O374),SUMIFS('STB-1245-ALL-CARRIERS-2025'!T:T,'STB-1245-ALL-CARRIERS-2025'!H:H,'Annual Totals'!H374,'STB-1245-ALL-CARRIERS-2025'!I:I,'Annual Totals'!I374,'STB-1245-ALL-CARRIERS-2025'!O:O,'Annual Totals'!O374))</f>
        <v>244197943</v>
      </c>
    </row>
    <row r="375" spans="1:19" x14ac:dyDescent="0.2">
      <c r="A375">
        <v>58</v>
      </c>
      <c r="B375" t="s">
        <v>151</v>
      </c>
      <c r="C375" t="s">
        <v>152</v>
      </c>
      <c r="D375" t="s">
        <v>153</v>
      </c>
      <c r="E375" t="s">
        <v>154</v>
      </c>
      <c r="F375" t="s">
        <v>155</v>
      </c>
      <c r="G375" t="s">
        <v>156</v>
      </c>
      <c r="H375" t="s">
        <v>197</v>
      </c>
      <c r="I375" t="s">
        <v>165</v>
      </c>
      <c r="J375" t="s">
        <v>198</v>
      </c>
      <c r="K375" t="s">
        <v>160</v>
      </c>
      <c r="L375">
        <v>1</v>
      </c>
      <c r="M375" t="s">
        <v>189</v>
      </c>
      <c r="N375" t="s">
        <v>162</v>
      </c>
      <c r="O375" t="s">
        <v>214</v>
      </c>
      <c r="P375" t="s">
        <v>215</v>
      </c>
      <c r="Q375">
        <v>2025</v>
      </c>
      <c r="R375" s="3" t="str">
        <f t="shared" si="5"/>
        <v>200</v>
      </c>
      <c r="S375" s="4">
        <f>IF(LEFT(H375,7)="Average",AVERAGEIFS('STB-1245-ALL-CARRIERS-2025'!T:T,'STB-1245-ALL-CARRIERS-2025'!H:H,'Annual Totals'!H375,'STB-1245-ALL-CARRIERS-2025'!I:I,'Annual Totals'!I375,'STB-1245-ALL-CARRIERS-2025'!O:O,'Annual Totals'!O375),SUMIFS('STB-1245-ALL-CARRIERS-2025'!T:T,'STB-1245-ALL-CARRIERS-2025'!H:H,'Annual Totals'!H375,'STB-1245-ALL-CARRIERS-2025'!I:I,'Annual Totals'!I375,'STB-1245-ALL-CARRIERS-2025'!O:O,'Annual Totals'!O375))</f>
        <v>181936726</v>
      </c>
    </row>
    <row r="376" spans="1:19" x14ac:dyDescent="0.2">
      <c r="A376">
        <v>59</v>
      </c>
      <c r="B376" t="s">
        <v>151</v>
      </c>
      <c r="C376" t="s">
        <v>152</v>
      </c>
      <c r="D376" t="s">
        <v>153</v>
      </c>
      <c r="E376" t="s">
        <v>154</v>
      </c>
      <c r="F376" t="s">
        <v>155</v>
      </c>
      <c r="G376" t="s">
        <v>156</v>
      </c>
      <c r="H376" t="s">
        <v>197</v>
      </c>
      <c r="I376" t="s">
        <v>166</v>
      </c>
      <c r="J376" t="s">
        <v>198</v>
      </c>
      <c r="K376" t="s">
        <v>160</v>
      </c>
      <c r="L376">
        <v>1</v>
      </c>
      <c r="M376" t="s">
        <v>189</v>
      </c>
      <c r="N376" t="s">
        <v>162</v>
      </c>
      <c r="O376" t="s">
        <v>214</v>
      </c>
      <c r="P376" t="s">
        <v>215</v>
      </c>
      <c r="Q376">
        <v>2025</v>
      </c>
      <c r="R376" s="3" t="str">
        <f t="shared" si="5"/>
        <v>300</v>
      </c>
      <c r="S376" s="4">
        <f>IF(LEFT(H376,7)="Average",AVERAGEIFS('STB-1245-ALL-CARRIERS-2025'!T:T,'STB-1245-ALL-CARRIERS-2025'!H:H,'Annual Totals'!H376,'STB-1245-ALL-CARRIERS-2025'!I:I,'Annual Totals'!I376,'STB-1245-ALL-CARRIERS-2025'!O:O,'Annual Totals'!O376),SUMIFS('STB-1245-ALL-CARRIERS-2025'!T:T,'STB-1245-ALL-CARRIERS-2025'!H:H,'Annual Totals'!H376,'STB-1245-ALL-CARRIERS-2025'!I:I,'Annual Totals'!I376,'STB-1245-ALL-CARRIERS-2025'!O:O,'Annual Totals'!O376))</f>
        <v>467042493</v>
      </c>
    </row>
    <row r="377" spans="1:19" x14ac:dyDescent="0.2">
      <c r="A377">
        <v>60</v>
      </c>
      <c r="B377" t="s">
        <v>151</v>
      </c>
      <c r="C377" t="s">
        <v>152</v>
      </c>
      <c r="D377" t="s">
        <v>153</v>
      </c>
      <c r="E377" t="s">
        <v>154</v>
      </c>
      <c r="F377" t="s">
        <v>155</v>
      </c>
      <c r="G377" t="s">
        <v>156</v>
      </c>
      <c r="H377" t="s">
        <v>197</v>
      </c>
      <c r="I377" t="s">
        <v>167</v>
      </c>
      <c r="J377" t="s">
        <v>198</v>
      </c>
      <c r="K377" t="s">
        <v>160</v>
      </c>
      <c r="L377">
        <v>1</v>
      </c>
      <c r="M377" t="s">
        <v>189</v>
      </c>
      <c r="N377" t="s">
        <v>162</v>
      </c>
      <c r="O377" t="s">
        <v>214</v>
      </c>
      <c r="P377" t="s">
        <v>215</v>
      </c>
      <c r="Q377">
        <v>2025</v>
      </c>
      <c r="R377" s="3" t="str">
        <f t="shared" si="5"/>
        <v>400</v>
      </c>
      <c r="S377" s="4">
        <f>IF(LEFT(H377,7)="Average",AVERAGEIFS('STB-1245-ALL-CARRIERS-2025'!T:T,'STB-1245-ALL-CARRIERS-2025'!H:H,'Annual Totals'!H377,'STB-1245-ALL-CARRIERS-2025'!I:I,'Annual Totals'!I377,'STB-1245-ALL-CARRIERS-2025'!O:O,'Annual Totals'!O377),SUMIFS('STB-1245-ALL-CARRIERS-2025'!T:T,'STB-1245-ALL-CARRIERS-2025'!H:H,'Annual Totals'!H377,'STB-1245-ALL-CARRIERS-2025'!I:I,'Annual Totals'!I377,'STB-1245-ALL-CARRIERS-2025'!O:O,'Annual Totals'!O377))</f>
        <v>268471592</v>
      </c>
    </row>
    <row r="378" spans="1:19" x14ac:dyDescent="0.2">
      <c r="A378">
        <v>61</v>
      </c>
      <c r="B378" t="s">
        <v>151</v>
      </c>
      <c r="C378" t="s">
        <v>152</v>
      </c>
      <c r="D378" t="s">
        <v>153</v>
      </c>
      <c r="E378" t="s">
        <v>154</v>
      </c>
      <c r="F378" t="s">
        <v>155</v>
      </c>
      <c r="G378" t="s">
        <v>156</v>
      </c>
      <c r="H378" t="s">
        <v>197</v>
      </c>
      <c r="I378" t="s">
        <v>168</v>
      </c>
      <c r="J378" t="s">
        <v>198</v>
      </c>
      <c r="K378" t="s">
        <v>160</v>
      </c>
      <c r="L378">
        <v>1</v>
      </c>
      <c r="M378" t="s">
        <v>189</v>
      </c>
      <c r="N378" t="s">
        <v>162</v>
      </c>
      <c r="O378" t="s">
        <v>214</v>
      </c>
      <c r="P378" t="s">
        <v>215</v>
      </c>
      <c r="Q378">
        <v>2025</v>
      </c>
      <c r="R378" s="3" t="str">
        <f t="shared" si="5"/>
        <v>500</v>
      </c>
      <c r="S378" s="4">
        <f>IF(LEFT(H378,7)="Average",AVERAGEIFS('STB-1245-ALL-CARRIERS-2025'!T:T,'STB-1245-ALL-CARRIERS-2025'!H:H,'Annual Totals'!H378,'STB-1245-ALL-CARRIERS-2025'!I:I,'Annual Totals'!I378,'STB-1245-ALL-CARRIERS-2025'!O:O,'Annual Totals'!O378),SUMIFS('STB-1245-ALL-CARRIERS-2025'!T:T,'STB-1245-ALL-CARRIERS-2025'!H:H,'Annual Totals'!H378,'STB-1245-ALL-CARRIERS-2025'!I:I,'Annual Totals'!I378,'STB-1245-ALL-CARRIERS-2025'!O:O,'Annual Totals'!O378))</f>
        <v>92903147</v>
      </c>
    </row>
    <row r="379" spans="1:19" x14ac:dyDescent="0.2">
      <c r="A379">
        <v>62</v>
      </c>
      <c r="B379" t="s">
        <v>151</v>
      </c>
      <c r="C379" t="s">
        <v>152</v>
      </c>
      <c r="D379" t="s">
        <v>153</v>
      </c>
      <c r="E379" t="s">
        <v>154</v>
      </c>
      <c r="F379" t="s">
        <v>155</v>
      </c>
      <c r="G379" t="s">
        <v>156</v>
      </c>
      <c r="H379" t="s">
        <v>197</v>
      </c>
      <c r="I379" t="s">
        <v>169</v>
      </c>
      <c r="J379" t="s">
        <v>198</v>
      </c>
      <c r="K379" t="s">
        <v>160</v>
      </c>
      <c r="L379">
        <v>1</v>
      </c>
      <c r="M379" t="s">
        <v>189</v>
      </c>
      <c r="N379" t="s">
        <v>162</v>
      </c>
      <c r="O379" t="s">
        <v>214</v>
      </c>
      <c r="P379" t="s">
        <v>215</v>
      </c>
      <c r="Q379">
        <v>2025</v>
      </c>
      <c r="R379" s="3" t="str">
        <f t="shared" si="5"/>
        <v>600</v>
      </c>
      <c r="S379" s="4">
        <f>IF(LEFT(H379,7)="Average",AVERAGEIFS('STB-1245-ALL-CARRIERS-2025'!T:T,'STB-1245-ALL-CARRIERS-2025'!H:H,'Annual Totals'!H379,'STB-1245-ALL-CARRIERS-2025'!I:I,'Annual Totals'!I379,'STB-1245-ALL-CARRIERS-2025'!O:O,'Annual Totals'!O379),SUMIFS('STB-1245-ALL-CARRIERS-2025'!T:T,'STB-1245-ALL-CARRIERS-2025'!H:H,'Annual Totals'!H379,'STB-1245-ALL-CARRIERS-2025'!I:I,'Annual Totals'!I379,'STB-1245-ALL-CARRIERS-2025'!O:O,'Annual Totals'!O379))</f>
        <v>846958304</v>
      </c>
    </row>
    <row r="380" spans="1:19" x14ac:dyDescent="0.2">
      <c r="A380">
        <v>63</v>
      </c>
      <c r="B380" t="s">
        <v>151</v>
      </c>
      <c r="C380" t="s">
        <v>152</v>
      </c>
      <c r="D380" t="s">
        <v>153</v>
      </c>
      <c r="E380" t="s">
        <v>154</v>
      </c>
      <c r="F380" t="s">
        <v>155</v>
      </c>
      <c r="G380" t="s">
        <v>156</v>
      </c>
      <c r="H380" t="s">
        <v>201</v>
      </c>
      <c r="I380" t="s">
        <v>169</v>
      </c>
      <c r="J380" t="s">
        <v>202</v>
      </c>
      <c r="K380" t="s">
        <v>160</v>
      </c>
      <c r="L380">
        <v>1</v>
      </c>
      <c r="M380" t="s">
        <v>203</v>
      </c>
      <c r="N380" t="s">
        <v>162</v>
      </c>
      <c r="O380" t="s">
        <v>214</v>
      </c>
      <c r="P380" t="s">
        <v>215</v>
      </c>
      <c r="Q380">
        <v>2025</v>
      </c>
      <c r="R380" s="3" t="str">
        <f t="shared" si="5"/>
        <v>600</v>
      </c>
      <c r="S380" s="4">
        <f>IF(LEFT(H380,7)="Average",AVERAGEIFS('STB-1245-ALL-CARRIERS-2025'!T:T,'STB-1245-ALL-CARRIERS-2025'!H:H,'Annual Totals'!H380,'STB-1245-ALL-CARRIERS-2025'!I:I,'Annual Totals'!I380,'STB-1245-ALL-CARRIERS-2025'!O:O,'Annual Totals'!O380),SUMIFS('STB-1245-ALL-CARRIERS-2025'!T:T,'STB-1245-ALL-CARRIERS-2025'!H:H,'Annual Totals'!H380,'STB-1245-ALL-CARRIERS-2025'!I:I,'Annual Totals'!I380,'STB-1245-ALL-CARRIERS-2025'!O:O,'Annual Totals'!O380))</f>
        <v>171500866</v>
      </c>
    </row>
    <row r="381" spans="1:19" x14ac:dyDescent="0.2">
      <c r="A381">
        <v>64</v>
      </c>
      <c r="B381" t="s">
        <v>151</v>
      </c>
      <c r="C381" t="s">
        <v>152</v>
      </c>
      <c r="D381" t="s">
        <v>153</v>
      </c>
      <c r="E381" t="s">
        <v>154</v>
      </c>
      <c r="F381" t="s">
        <v>155</v>
      </c>
      <c r="G381" t="s">
        <v>156</v>
      </c>
      <c r="H381" t="s">
        <v>204</v>
      </c>
      <c r="I381" t="s">
        <v>169</v>
      </c>
      <c r="J381" t="s">
        <v>205</v>
      </c>
      <c r="K381" t="s">
        <v>160</v>
      </c>
      <c r="L381">
        <v>1</v>
      </c>
      <c r="M381" t="s">
        <v>203</v>
      </c>
      <c r="N381" t="s">
        <v>162</v>
      </c>
      <c r="O381" t="s">
        <v>214</v>
      </c>
      <c r="P381" t="s">
        <v>215</v>
      </c>
      <c r="Q381">
        <v>2025</v>
      </c>
      <c r="R381" s="3" t="str">
        <f t="shared" si="5"/>
        <v>600</v>
      </c>
      <c r="S381" s="4">
        <f>IF(LEFT(H381,7)="Average",AVERAGEIFS('STB-1245-ALL-CARRIERS-2025'!T:T,'STB-1245-ALL-CARRIERS-2025'!H:H,'Annual Totals'!H381,'STB-1245-ALL-CARRIERS-2025'!I:I,'Annual Totals'!I381,'STB-1245-ALL-CARRIERS-2025'!O:O,'Annual Totals'!O381),SUMIFS('STB-1245-ALL-CARRIERS-2025'!T:T,'STB-1245-ALL-CARRIERS-2025'!H:H,'Annual Totals'!H381,'STB-1245-ALL-CARRIERS-2025'!I:I,'Annual Totals'!I381,'STB-1245-ALL-CARRIERS-2025'!O:O,'Annual Totals'!O381))</f>
        <v>45328409</v>
      </c>
    </row>
    <row r="382" spans="1:19" x14ac:dyDescent="0.2">
      <c r="A382">
        <v>65</v>
      </c>
      <c r="B382" t="s">
        <v>151</v>
      </c>
      <c r="C382" t="s">
        <v>152</v>
      </c>
      <c r="D382" t="s">
        <v>153</v>
      </c>
      <c r="E382" t="s">
        <v>154</v>
      </c>
      <c r="F382" t="s">
        <v>155</v>
      </c>
      <c r="G382" t="s">
        <v>156</v>
      </c>
      <c r="H382" t="s">
        <v>206</v>
      </c>
      <c r="I382" t="s">
        <v>169</v>
      </c>
      <c r="J382" t="s">
        <v>207</v>
      </c>
      <c r="K382" t="s">
        <v>160</v>
      </c>
      <c r="L382">
        <v>1</v>
      </c>
      <c r="M382" t="s">
        <v>208</v>
      </c>
      <c r="N382" t="s">
        <v>209</v>
      </c>
      <c r="O382" t="s">
        <v>214</v>
      </c>
      <c r="P382" t="s">
        <v>215</v>
      </c>
      <c r="Q382">
        <v>2025</v>
      </c>
      <c r="R382" s="3" t="str">
        <f t="shared" si="5"/>
        <v>600</v>
      </c>
      <c r="S382" s="4">
        <f>IF(LEFT(H382,7)="Average",AVERAGEIFS('STB-1245-ALL-CARRIERS-2025'!T:T,'STB-1245-ALL-CARRIERS-2025'!H:H,'Annual Totals'!H382,'STB-1245-ALL-CARRIERS-2025'!I:I,'Annual Totals'!I382,'STB-1245-ALL-CARRIERS-2025'!O:O,'Annual Totals'!O382),SUMIFS('STB-1245-ALL-CARRIERS-2025'!T:T,'STB-1245-ALL-CARRIERS-2025'!H:H,'Annual Totals'!H382,'STB-1245-ALL-CARRIERS-2025'!I:I,'Annual Totals'!I382,'STB-1245-ALL-CARRIERS-2025'!O:O,'Annual Totals'!O382))</f>
        <v>1510389</v>
      </c>
    </row>
    <row r="383" spans="1:19" x14ac:dyDescent="0.2">
      <c r="A383">
        <v>1</v>
      </c>
      <c r="B383" t="s">
        <v>151</v>
      </c>
      <c r="C383" t="s">
        <v>152</v>
      </c>
      <c r="D383" t="s">
        <v>153</v>
      </c>
      <c r="E383" t="s">
        <v>154</v>
      </c>
      <c r="F383" t="s">
        <v>155</v>
      </c>
      <c r="G383" t="s">
        <v>156</v>
      </c>
      <c r="H383" t="s">
        <v>157</v>
      </c>
      <c r="I383" t="s">
        <v>158</v>
      </c>
      <c r="J383" t="s">
        <v>159</v>
      </c>
      <c r="K383" t="s">
        <v>160</v>
      </c>
      <c r="L383">
        <v>1</v>
      </c>
      <c r="M383" t="s">
        <v>161</v>
      </c>
      <c r="N383" t="s">
        <v>162</v>
      </c>
      <c r="O383" t="s">
        <v>216</v>
      </c>
      <c r="P383" t="s">
        <v>217</v>
      </c>
      <c r="Q383">
        <v>2025</v>
      </c>
      <c r="R383" s="3" t="str">
        <f t="shared" si="5"/>
        <v>100</v>
      </c>
      <c r="S383" s="4">
        <f>IF(LEFT(H383,7)="Average",AVERAGEIFS('STB-1245-ALL-CARRIERS-2025'!T:T,'STB-1245-ALL-CARRIERS-2025'!H:H,'Annual Totals'!H383,'STB-1245-ALL-CARRIERS-2025'!I:I,'Annual Totals'!I383,'STB-1245-ALL-CARRIERS-2025'!O:O,'Annual Totals'!O383),SUMIFS('STB-1245-ALL-CARRIERS-2025'!T:T,'STB-1245-ALL-CARRIERS-2025'!H:H,'Annual Totals'!H383,'STB-1245-ALL-CARRIERS-2025'!I:I,'Annual Totals'!I383,'STB-1245-ALL-CARRIERS-2025'!O:O,'Annual Totals'!O383))</f>
        <v>2976</v>
      </c>
    </row>
    <row r="384" spans="1:19" x14ac:dyDescent="0.2">
      <c r="A384">
        <v>2</v>
      </c>
      <c r="B384" t="s">
        <v>151</v>
      </c>
      <c r="C384" t="s">
        <v>152</v>
      </c>
      <c r="D384" t="s">
        <v>153</v>
      </c>
      <c r="E384" t="s">
        <v>154</v>
      </c>
      <c r="F384" t="s">
        <v>155</v>
      </c>
      <c r="G384" t="s">
        <v>156</v>
      </c>
      <c r="H384" t="s">
        <v>157</v>
      </c>
      <c r="I384" t="s">
        <v>165</v>
      </c>
      <c r="J384" t="s">
        <v>159</v>
      </c>
      <c r="K384" t="s">
        <v>160</v>
      </c>
      <c r="L384">
        <v>1</v>
      </c>
      <c r="M384" t="s">
        <v>161</v>
      </c>
      <c r="N384" t="s">
        <v>162</v>
      </c>
      <c r="O384" t="s">
        <v>216</v>
      </c>
      <c r="P384" t="s">
        <v>217</v>
      </c>
      <c r="Q384">
        <v>2025</v>
      </c>
      <c r="R384" s="3" t="str">
        <f t="shared" si="5"/>
        <v>200</v>
      </c>
      <c r="S384" s="4">
        <f>IF(LEFT(H384,7)="Average",AVERAGEIFS('STB-1245-ALL-CARRIERS-2025'!T:T,'STB-1245-ALL-CARRIERS-2025'!H:H,'Annual Totals'!H384,'STB-1245-ALL-CARRIERS-2025'!I:I,'Annual Totals'!I384,'STB-1245-ALL-CARRIERS-2025'!O:O,'Annual Totals'!O384),SUMIFS('STB-1245-ALL-CARRIERS-2025'!T:T,'STB-1245-ALL-CARRIERS-2025'!H:H,'Annual Totals'!H384,'STB-1245-ALL-CARRIERS-2025'!I:I,'Annual Totals'!I384,'STB-1245-ALL-CARRIERS-2025'!O:O,'Annual Totals'!O384))</f>
        <v>1705.25</v>
      </c>
    </row>
    <row r="385" spans="1:19" x14ac:dyDescent="0.2">
      <c r="A385">
        <v>3</v>
      </c>
      <c r="B385" t="s">
        <v>151</v>
      </c>
      <c r="C385" t="s">
        <v>152</v>
      </c>
      <c r="D385" t="s">
        <v>153</v>
      </c>
      <c r="E385" t="s">
        <v>154</v>
      </c>
      <c r="F385" t="s">
        <v>155</v>
      </c>
      <c r="G385" t="s">
        <v>156</v>
      </c>
      <c r="H385" t="s">
        <v>157</v>
      </c>
      <c r="I385" t="s">
        <v>166</v>
      </c>
      <c r="J385" t="s">
        <v>159</v>
      </c>
      <c r="K385" t="s">
        <v>160</v>
      </c>
      <c r="L385">
        <v>1</v>
      </c>
      <c r="M385" t="s">
        <v>161</v>
      </c>
      <c r="N385" t="s">
        <v>162</v>
      </c>
      <c r="O385" t="s">
        <v>216</v>
      </c>
      <c r="P385" t="s">
        <v>217</v>
      </c>
      <c r="Q385">
        <v>2025</v>
      </c>
      <c r="R385" s="3" t="str">
        <f t="shared" si="5"/>
        <v>300</v>
      </c>
      <c r="S385" s="4">
        <f>IF(LEFT(H385,7)="Average",AVERAGEIFS('STB-1245-ALL-CARRIERS-2025'!T:T,'STB-1245-ALL-CARRIERS-2025'!H:H,'Annual Totals'!H385,'STB-1245-ALL-CARRIERS-2025'!I:I,'Annual Totals'!I385,'STB-1245-ALL-CARRIERS-2025'!O:O,'Annual Totals'!O385),SUMIFS('STB-1245-ALL-CARRIERS-2025'!T:T,'STB-1245-ALL-CARRIERS-2025'!H:H,'Annual Totals'!H385,'STB-1245-ALL-CARRIERS-2025'!I:I,'Annual Totals'!I385,'STB-1245-ALL-CARRIERS-2025'!O:O,'Annual Totals'!O385))</f>
        <v>7774</v>
      </c>
    </row>
    <row r="386" spans="1:19" x14ac:dyDescent="0.2">
      <c r="A386">
        <v>4</v>
      </c>
      <c r="B386" t="s">
        <v>151</v>
      </c>
      <c r="C386" t="s">
        <v>152</v>
      </c>
      <c r="D386" t="s">
        <v>153</v>
      </c>
      <c r="E386" t="s">
        <v>154</v>
      </c>
      <c r="F386" t="s">
        <v>155</v>
      </c>
      <c r="G386" t="s">
        <v>156</v>
      </c>
      <c r="H386" t="s">
        <v>157</v>
      </c>
      <c r="I386" t="s">
        <v>167</v>
      </c>
      <c r="J386" t="s">
        <v>159</v>
      </c>
      <c r="K386" t="s">
        <v>160</v>
      </c>
      <c r="L386">
        <v>1</v>
      </c>
      <c r="M386" t="s">
        <v>161</v>
      </c>
      <c r="N386" t="s">
        <v>162</v>
      </c>
      <c r="O386" t="s">
        <v>216</v>
      </c>
      <c r="P386" t="s">
        <v>217</v>
      </c>
      <c r="Q386">
        <v>2025</v>
      </c>
      <c r="R386" s="3" t="str">
        <f t="shared" si="5"/>
        <v>400</v>
      </c>
      <c r="S386" s="4">
        <f>IF(LEFT(H386,7)="Average",AVERAGEIFS('STB-1245-ALL-CARRIERS-2025'!T:T,'STB-1245-ALL-CARRIERS-2025'!H:H,'Annual Totals'!H386,'STB-1245-ALL-CARRIERS-2025'!I:I,'Annual Totals'!I386,'STB-1245-ALL-CARRIERS-2025'!O:O,'Annual Totals'!O386),SUMIFS('STB-1245-ALL-CARRIERS-2025'!T:T,'STB-1245-ALL-CARRIERS-2025'!H:H,'Annual Totals'!H386,'STB-1245-ALL-CARRIERS-2025'!I:I,'Annual Totals'!I386,'STB-1245-ALL-CARRIERS-2025'!O:O,'Annual Totals'!O386))</f>
        <v>4025</v>
      </c>
    </row>
    <row r="387" spans="1:19" x14ac:dyDescent="0.2">
      <c r="A387">
        <v>5</v>
      </c>
      <c r="B387" t="s">
        <v>151</v>
      </c>
      <c r="C387" t="s">
        <v>152</v>
      </c>
      <c r="D387" t="s">
        <v>153</v>
      </c>
      <c r="E387" t="s">
        <v>154</v>
      </c>
      <c r="F387" t="s">
        <v>155</v>
      </c>
      <c r="G387" t="s">
        <v>156</v>
      </c>
      <c r="H387" t="s">
        <v>157</v>
      </c>
      <c r="I387" t="s">
        <v>168</v>
      </c>
      <c r="J387" t="s">
        <v>159</v>
      </c>
      <c r="K387" t="s">
        <v>160</v>
      </c>
      <c r="L387">
        <v>1</v>
      </c>
      <c r="M387" t="s">
        <v>161</v>
      </c>
      <c r="N387" t="s">
        <v>162</v>
      </c>
      <c r="O387" t="s">
        <v>216</v>
      </c>
      <c r="P387" t="s">
        <v>217</v>
      </c>
      <c r="Q387">
        <v>2025</v>
      </c>
      <c r="R387" s="3" t="str">
        <f t="shared" ref="R387:R446" si="6">MID(I387,2,3)</f>
        <v>500</v>
      </c>
      <c r="S387" s="4">
        <f>IF(LEFT(H387,7)="Average",AVERAGEIFS('STB-1245-ALL-CARRIERS-2025'!T:T,'STB-1245-ALL-CARRIERS-2025'!H:H,'Annual Totals'!H387,'STB-1245-ALL-CARRIERS-2025'!I:I,'Annual Totals'!I387,'STB-1245-ALL-CARRIERS-2025'!O:O,'Annual Totals'!O387),SUMIFS('STB-1245-ALL-CARRIERS-2025'!T:T,'STB-1245-ALL-CARRIERS-2025'!H:H,'Annual Totals'!H387,'STB-1245-ALL-CARRIERS-2025'!I:I,'Annual Totals'!I387,'STB-1245-ALL-CARRIERS-2025'!O:O,'Annual Totals'!O387))</f>
        <v>714.5</v>
      </c>
    </row>
    <row r="388" spans="1:19" x14ac:dyDescent="0.2">
      <c r="A388">
        <v>6</v>
      </c>
      <c r="B388" t="s">
        <v>151</v>
      </c>
      <c r="C388" t="s">
        <v>152</v>
      </c>
      <c r="D388" t="s">
        <v>153</v>
      </c>
      <c r="E388" t="s">
        <v>154</v>
      </c>
      <c r="F388" t="s">
        <v>155</v>
      </c>
      <c r="G388" t="s">
        <v>156</v>
      </c>
      <c r="H388" t="s">
        <v>157</v>
      </c>
      <c r="I388" t="s">
        <v>169</v>
      </c>
      <c r="J388" t="s">
        <v>159</v>
      </c>
      <c r="K388" t="s">
        <v>160</v>
      </c>
      <c r="L388">
        <v>1</v>
      </c>
      <c r="M388" t="s">
        <v>161</v>
      </c>
      <c r="N388" t="s">
        <v>162</v>
      </c>
      <c r="O388" t="s">
        <v>216</v>
      </c>
      <c r="P388" t="s">
        <v>217</v>
      </c>
      <c r="Q388">
        <v>2025</v>
      </c>
      <c r="R388" s="3" t="str">
        <f t="shared" si="6"/>
        <v>600</v>
      </c>
      <c r="S388" s="4">
        <f>IF(LEFT(H388,7)="Average",AVERAGEIFS('STB-1245-ALL-CARRIERS-2025'!T:T,'STB-1245-ALL-CARRIERS-2025'!H:H,'Annual Totals'!H388,'STB-1245-ALL-CARRIERS-2025'!I:I,'Annual Totals'!I388,'STB-1245-ALL-CARRIERS-2025'!O:O,'Annual Totals'!O388),SUMIFS('STB-1245-ALL-CARRIERS-2025'!T:T,'STB-1245-ALL-CARRIERS-2025'!H:H,'Annual Totals'!H388,'STB-1245-ALL-CARRIERS-2025'!I:I,'Annual Totals'!I388,'STB-1245-ALL-CARRIERS-2025'!O:O,'Annual Totals'!O388))</f>
        <v>14365.5</v>
      </c>
    </row>
    <row r="389" spans="1:19" x14ac:dyDescent="0.2">
      <c r="A389">
        <v>7</v>
      </c>
      <c r="B389" t="s">
        <v>151</v>
      </c>
      <c r="C389" t="s">
        <v>152</v>
      </c>
      <c r="D389" t="s">
        <v>153</v>
      </c>
      <c r="E389" t="s">
        <v>154</v>
      </c>
      <c r="F389" t="s">
        <v>155</v>
      </c>
      <c r="G389" t="s">
        <v>156</v>
      </c>
      <c r="H389" t="s">
        <v>170</v>
      </c>
      <c r="I389" t="s">
        <v>158</v>
      </c>
      <c r="J389" t="s">
        <v>171</v>
      </c>
      <c r="K389" t="s">
        <v>160</v>
      </c>
      <c r="L389">
        <v>1</v>
      </c>
      <c r="M389" t="s">
        <v>161</v>
      </c>
      <c r="N389" t="s">
        <v>162</v>
      </c>
      <c r="O389" t="s">
        <v>216</v>
      </c>
      <c r="P389" t="s">
        <v>217</v>
      </c>
      <c r="Q389">
        <v>2025</v>
      </c>
      <c r="R389" s="3" t="str">
        <f t="shared" si="6"/>
        <v>100</v>
      </c>
      <c r="S389" s="4">
        <f>IF(LEFT(H389,7)="Average",AVERAGEIFS('STB-1245-ALL-CARRIERS-2025'!T:T,'STB-1245-ALL-CARRIERS-2025'!H:H,'Annual Totals'!H389,'STB-1245-ALL-CARRIERS-2025'!I:I,'Annual Totals'!I389,'STB-1245-ALL-CARRIERS-2025'!O:O,'Annual Totals'!O389),SUMIFS('STB-1245-ALL-CARRIERS-2025'!T:T,'STB-1245-ALL-CARRIERS-2025'!H:H,'Annual Totals'!H389,'STB-1245-ALL-CARRIERS-2025'!I:I,'Annual Totals'!I389,'STB-1245-ALL-CARRIERS-2025'!O:O,'Annual Totals'!O389))</f>
        <v>2980.75</v>
      </c>
    </row>
    <row r="390" spans="1:19" x14ac:dyDescent="0.2">
      <c r="A390">
        <v>8</v>
      </c>
      <c r="B390" t="s">
        <v>151</v>
      </c>
      <c r="C390" t="s">
        <v>152</v>
      </c>
      <c r="D390" t="s">
        <v>153</v>
      </c>
      <c r="E390" t="s">
        <v>154</v>
      </c>
      <c r="F390" t="s">
        <v>155</v>
      </c>
      <c r="G390" t="s">
        <v>156</v>
      </c>
      <c r="H390" t="s">
        <v>170</v>
      </c>
      <c r="I390" t="s">
        <v>165</v>
      </c>
      <c r="J390" t="s">
        <v>171</v>
      </c>
      <c r="K390" t="s">
        <v>160</v>
      </c>
      <c r="L390">
        <v>1</v>
      </c>
      <c r="M390" t="s">
        <v>161</v>
      </c>
      <c r="N390" t="s">
        <v>162</v>
      </c>
      <c r="O390" t="s">
        <v>216</v>
      </c>
      <c r="P390" t="s">
        <v>217</v>
      </c>
      <c r="Q390">
        <v>2025</v>
      </c>
      <c r="R390" s="3" t="str">
        <f t="shared" si="6"/>
        <v>200</v>
      </c>
      <c r="S390" s="4">
        <f>IF(LEFT(H390,7)="Average",AVERAGEIFS('STB-1245-ALL-CARRIERS-2025'!T:T,'STB-1245-ALL-CARRIERS-2025'!H:H,'Annual Totals'!H390,'STB-1245-ALL-CARRIERS-2025'!I:I,'Annual Totals'!I390,'STB-1245-ALL-CARRIERS-2025'!O:O,'Annual Totals'!O390),SUMIFS('STB-1245-ALL-CARRIERS-2025'!T:T,'STB-1245-ALL-CARRIERS-2025'!H:H,'Annual Totals'!H390,'STB-1245-ALL-CARRIERS-2025'!I:I,'Annual Totals'!I390,'STB-1245-ALL-CARRIERS-2025'!O:O,'Annual Totals'!O390))</f>
        <v>1709</v>
      </c>
    </row>
    <row r="391" spans="1:19" x14ac:dyDescent="0.2">
      <c r="A391">
        <v>9</v>
      </c>
      <c r="B391" t="s">
        <v>151</v>
      </c>
      <c r="C391" t="s">
        <v>152</v>
      </c>
      <c r="D391" t="s">
        <v>153</v>
      </c>
      <c r="E391" t="s">
        <v>154</v>
      </c>
      <c r="F391" t="s">
        <v>155</v>
      </c>
      <c r="G391" t="s">
        <v>156</v>
      </c>
      <c r="H391" t="s">
        <v>170</v>
      </c>
      <c r="I391" t="s">
        <v>166</v>
      </c>
      <c r="J391" t="s">
        <v>171</v>
      </c>
      <c r="K391" t="s">
        <v>160</v>
      </c>
      <c r="L391">
        <v>1</v>
      </c>
      <c r="M391" t="s">
        <v>161</v>
      </c>
      <c r="N391" t="s">
        <v>162</v>
      </c>
      <c r="O391" t="s">
        <v>216</v>
      </c>
      <c r="P391" t="s">
        <v>217</v>
      </c>
      <c r="Q391">
        <v>2025</v>
      </c>
      <c r="R391" s="3" t="str">
        <f t="shared" si="6"/>
        <v>300</v>
      </c>
      <c r="S391" s="4">
        <f>IF(LEFT(H391,7)="Average",AVERAGEIFS('STB-1245-ALL-CARRIERS-2025'!T:T,'STB-1245-ALL-CARRIERS-2025'!H:H,'Annual Totals'!H391,'STB-1245-ALL-CARRIERS-2025'!I:I,'Annual Totals'!I391,'STB-1245-ALL-CARRIERS-2025'!O:O,'Annual Totals'!O391),SUMIFS('STB-1245-ALL-CARRIERS-2025'!T:T,'STB-1245-ALL-CARRIERS-2025'!H:H,'Annual Totals'!H391,'STB-1245-ALL-CARRIERS-2025'!I:I,'Annual Totals'!I391,'STB-1245-ALL-CARRIERS-2025'!O:O,'Annual Totals'!O391))</f>
        <v>7810.25</v>
      </c>
    </row>
    <row r="392" spans="1:19" x14ac:dyDescent="0.2">
      <c r="A392">
        <v>10</v>
      </c>
      <c r="B392" t="s">
        <v>151</v>
      </c>
      <c r="C392" t="s">
        <v>152</v>
      </c>
      <c r="D392" t="s">
        <v>153</v>
      </c>
      <c r="E392" t="s">
        <v>154</v>
      </c>
      <c r="F392" t="s">
        <v>155</v>
      </c>
      <c r="G392" t="s">
        <v>156</v>
      </c>
      <c r="H392" t="s">
        <v>170</v>
      </c>
      <c r="I392" t="s">
        <v>167</v>
      </c>
      <c r="J392" t="s">
        <v>171</v>
      </c>
      <c r="K392" t="s">
        <v>160</v>
      </c>
      <c r="L392">
        <v>1</v>
      </c>
      <c r="M392" t="s">
        <v>161</v>
      </c>
      <c r="N392" t="s">
        <v>162</v>
      </c>
      <c r="O392" t="s">
        <v>216</v>
      </c>
      <c r="P392" t="s">
        <v>217</v>
      </c>
      <c r="Q392">
        <v>2025</v>
      </c>
      <c r="R392" s="3" t="str">
        <f t="shared" si="6"/>
        <v>400</v>
      </c>
      <c r="S392" s="4">
        <f>IF(LEFT(H392,7)="Average",AVERAGEIFS('STB-1245-ALL-CARRIERS-2025'!T:T,'STB-1245-ALL-CARRIERS-2025'!H:H,'Annual Totals'!H392,'STB-1245-ALL-CARRIERS-2025'!I:I,'Annual Totals'!I392,'STB-1245-ALL-CARRIERS-2025'!O:O,'Annual Totals'!O392),SUMIFS('STB-1245-ALL-CARRIERS-2025'!T:T,'STB-1245-ALL-CARRIERS-2025'!H:H,'Annual Totals'!H392,'STB-1245-ALL-CARRIERS-2025'!I:I,'Annual Totals'!I392,'STB-1245-ALL-CARRIERS-2025'!O:O,'Annual Totals'!O392))</f>
        <v>4052.5</v>
      </c>
    </row>
    <row r="393" spans="1:19" x14ac:dyDescent="0.2">
      <c r="A393">
        <v>11</v>
      </c>
      <c r="B393" t="s">
        <v>151</v>
      </c>
      <c r="C393" t="s">
        <v>152</v>
      </c>
      <c r="D393" t="s">
        <v>153</v>
      </c>
      <c r="E393" t="s">
        <v>154</v>
      </c>
      <c r="F393" t="s">
        <v>155</v>
      </c>
      <c r="G393" t="s">
        <v>156</v>
      </c>
      <c r="H393" t="s">
        <v>170</v>
      </c>
      <c r="I393" t="s">
        <v>168</v>
      </c>
      <c r="J393" t="s">
        <v>171</v>
      </c>
      <c r="K393" t="s">
        <v>160</v>
      </c>
      <c r="L393">
        <v>1</v>
      </c>
      <c r="M393" t="s">
        <v>161</v>
      </c>
      <c r="N393" t="s">
        <v>162</v>
      </c>
      <c r="O393" t="s">
        <v>216</v>
      </c>
      <c r="P393" t="s">
        <v>217</v>
      </c>
      <c r="Q393">
        <v>2025</v>
      </c>
      <c r="R393" s="3" t="str">
        <f t="shared" si="6"/>
        <v>500</v>
      </c>
      <c r="S393" s="4">
        <f>IF(LEFT(H393,7)="Average",AVERAGEIFS('STB-1245-ALL-CARRIERS-2025'!T:T,'STB-1245-ALL-CARRIERS-2025'!H:H,'Annual Totals'!H393,'STB-1245-ALL-CARRIERS-2025'!I:I,'Annual Totals'!I393,'STB-1245-ALL-CARRIERS-2025'!O:O,'Annual Totals'!O393),SUMIFS('STB-1245-ALL-CARRIERS-2025'!T:T,'STB-1245-ALL-CARRIERS-2025'!H:H,'Annual Totals'!H393,'STB-1245-ALL-CARRIERS-2025'!I:I,'Annual Totals'!I393,'STB-1245-ALL-CARRIERS-2025'!O:O,'Annual Totals'!O393))</f>
        <v>716.25</v>
      </c>
    </row>
    <row r="394" spans="1:19" x14ac:dyDescent="0.2">
      <c r="A394">
        <v>12</v>
      </c>
      <c r="B394" t="s">
        <v>151</v>
      </c>
      <c r="C394" t="s">
        <v>152</v>
      </c>
      <c r="D394" t="s">
        <v>153</v>
      </c>
      <c r="E394" t="s">
        <v>154</v>
      </c>
      <c r="F394" t="s">
        <v>155</v>
      </c>
      <c r="G394" t="s">
        <v>156</v>
      </c>
      <c r="H394" t="s">
        <v>170</v>
      </c>
      <c r="I394" t="s">
        <v>169</v>
      </c>
      <c r="J394" t="s">
        <v>171</v>
      </c>
      <c r="K394" t="s">
        <v>160</v>
      </c>
      <c r="L394">
        <v>1</v>
      </c>
      <c r="M394" t="s">
        <v>161</v>
      </c>
      <c r="N394" t="s">
        <v>162</v>
      </c>
      <c r="O394" t="s">
        <v>216</v>
      </c>
      <c r="P394" t="s">
        <v>217</v>
      </c>
      <c r="Q394">
        <v>2025</v>
      </c>
      <c r="R394" s="3" t="str">
        <f t="shared" si="6"/>
        <v>600</v>
      </c>
      <c r="S394" s="4">
        <f>IF(LEFT(H394,7)="Average",AVERAGEIFS('STB-1245-ALL-CARRIERS-2025'!T:T,'STB-1245-ALL-CARRIERS-2025'!H:H,'Annual Totals'!H394,'STB-1245-ALL-CARRIERS-2025'!I:I,'Annual Totals'!I394,'STB-1245-ALL-CARRIERS-2025'!O:O,'Annual Totals'!O394),SUMIFS('STB-1245-ALL-CARRIERS-2025'!T:T,'STB-1245-ALL-CARRIERS-2025'!H:H,'Annual Totals'!H394,'STB-1245-ALL-CARRIERS-2025'!I:I,'Annual Totals'!I394,'STB-1245-ALL-CARRIERS-2025'!O:O,'Annual Totals'!O394))</f>
        <v>14538.5</v>
      </c>
    </row>
    <row r="395" spans="1:19" x14ac:dyDescent="0.2">
      <c r="A395">
        <v>13</v>
      </c>
      <c r="B395" t="s">
        <v>151</v>
      </c>
      <c r="C395" t="s">
        <v>152</v>
      </c>
      <c r="D395" t="s">
        <v>153</v>
      </c>
      <c r="E395" t="s">
        <v>154</v>
      </c>
      <c r="F395" t="s">
        <v>155</v>
      </c>
      <c r="G395" t="s">
        <v>156</v>
      </c>
      <c r="H395" t="s">
        <v>172</v>
      </c>
      <c r="I395" t="s">
        <v>158</v>
      </c>
      <c r="J395" t="s">
        <v>173</v>
      </c>
      <c r="K395" t="s">
        <v>160</v>
      </c>
      <c r="L395">
        <v>1</v>
      </c>
      <c r="M395" t="s">
        <v>174</v>
      </c>
      <c r="N395" t="s">
        <v>162</v>
      </c>
      <c r="O395" t="s">
        <v>216</v>
      </c>
      <c r="P395" t="s">
        <v>217</v>
      </c>
      <c r="Q395">
        <v>2025</v>
      </c>
      <c r="R395" s="3" t="str">
        <f t="shared" si="6"/>
        <v>100</v>
      </c>
      <c r="S395" s="4">
        <f>IF(LEFT(H395,7)="Average",AVERAGEIFS('STB-1245-ALL-CARRIERS-2025'!T:T,'STB-1245-ALL-CARRIERS-2025'!H:H,'Annual Totals'!H395,'STB-1245-ALL-CARRIERS-2025'!I:I,'Annual Totals'!I395,'STB-1245-ALL-CARRIERS-2025'!O:O,'Annual Totals'!O395),SUMIFS('STB-1245-ALL-CARRIERS-2025'!T:T,'STB-1245-ALL-CARRIERS-2025'!H:H,'Annual Totals'!H395,'STB-1245-ALL-CARRIERS-2025'!I:I,'Annual Totals'!I395,'STB-1245-ALL-CARRIERS-2025'!O:O,'Annual Totals'!O395))</f>
        <v>6636721</v>
      </c>
    </row>
    <row r="396" spans="1:19" x14ac:dyDescent="0.2">
      <c r="A396">
        <v>14</v>
      </c>
      <c r="B396" t="s">
        <v>151</v>
      </c>
      <c r="C396" t="s">
        <v>152</v>
      </c>
      <c r="D396" t="s">
        <v>153</v>
      </c>
      <c r="E396" t="s">
        <v>154</v>
      </c>
      <c r="F396" t="s">
        <v>155</v>
      </c>
      <c r="G396" t="s">
        <v>156</v>
      </c>
      <c r="H396" t="s">
        <v>172</v>
      </c>
      <c r="I396" t="s">
        <v>165</v>
      </c>
      <c r="J396" t="s">
        <v>173</v>
      </c>
      <c r="K396" t="s">
        <v>160</v>
      </c>
      <c r="L396">
        <v>1</v>
      </c>
      <c r="M396" t="s">
        <v>174</v>
      </c>
      <c r="N396" t="s">
        <v>162</v>
      </c>
      <c r="O396" t="s">
        <v>216</v>
      </c>
      <c r="P396" t="s">
        <v>217</v>
      </c>
      <c r="Q396">
        <v>2025</v>
      </c>
      <c r="R396" s="3" t="str">
        <f t="shared" si="6"/>
        <v>200</v>
      </c>
      <c r="S396" s="4">
        <f>IF(LEFT(H396,7)="Average",AVERAGEIFS('STB-1245-ALL-CARRIERS-2025'!T:T,'STB-1245-ALL-CARRIERS-2025'!H:H,'Annual Totals'!H396,'STB-1245-ALL-CARRIERS-2025'!I:I,'Annual Totals'!I396,'STB-1245-ALL-CARRIERS-2025'!O:O,'Annual Totals'!O396),SUMIFS('STB-1245-ALL-CARRIERS-2025'!T:T,'STB-1245-ALL-CARRIERS-2025'!H:H,'Annual Totals'!H396,'STB-1245-ALL-CARRIERS-2025'!I:I,'Annual Totals'!I396,'STB-1245-ALL-CARRIERS-2025'!O:O,'Annual Totals'!O396))</f>
        <v>3374630</v>
      </c>
    </row>
    <row r="397" spans="1:19" x14ac:dyDescent="0.2">
      <c r="A397">
        <v>15</v>
      </c>
      <c r="B397" t="s">
        <v>151</v>
      </c>
      <c r="C397" t="s">
        <v>152</v>
      </c>
      <c r="D397" t="s">
        <v>153</v>
      </c>
      <c r="E397" t="s">
        <v>154</v>
      </c>
      <c r="F397" t="s">
        <v>155</v>
      </c>
      <c r="G397" t="s">
        <v>156</v>
      </c>
      <c r="H397" t="s">
        <v>172</v>
      </c>
      <c r="I397" t="s">
        <v>166</v>
      </c>
      <c r="J397" t="s">
        <v>173</v>
      </c>
      <c r="K397" t="s">
        <v>160</v>
      </c>
      <c r="L397">
        <v>1</v>
      </c>
      <c r="M397" t="s">
        <v>174</v>
      </c>
      <c r="N397" t="s">
        <v>162</v>
      </c>
      <c r="O397" t="s">
        <v>216</v>
      </c>
      <c r="P397" t="s">
        <v>217</v>
      </c>
      <c r="Q397">
        <v>2025</v>
      </c>
      <c r="R397" s="3" t="str">
        <f t="shared" si="6"/>
        <v>300</v>
      </c>
      <c r="S397" s="4">
        <f>IF(LEFT(H397,7)="Average",AVERAGEIFS('STB-1245-ALL-CARRIERS-2025'!T:T,'STB-1245-ALL-CARRIERS-2025'!H:H,'Annual Totals'!H397,'STB-1245-ALL-CARRIERS-2025'!I:I,'Annual Totals'!I397,'STB-1245-ALL-CARRIERS-2025'!O:O,'Annual Totals'!O397),SUMIFS('STB-1245-ALL-CARRIERS-2025'!T:T,'STB-1245-ALL-CARRIERS-2025'!H:H,'Annual Totals'!H397,'STB-1245-ALL-CARRIERS-2025'!I:I,'Annual Totals'!I397,'STB-1245-ALL-CARRIERS-2025'!O:O,'Annual Totals'!O397))</f>
        <v>14619500</v>
      </c>
    </row>
    <row r="398" spans="1:19" x14ac:dyDescent="0.2">
      <c r="A398">
        <v>16</v>
      </c>
      <c r="B398" t="s">
        <v>151</v>
      </c>
      <c r="C398" t="s">
        <v>152</v>
      </c>
      <c r="D398" t="s">
        <v>153</v>
      </c>
      <c r="E398" t="s">
        <v>154</v>
      </c>
      <c r="F398" t="s">
        <v>155</v>
      </c>
      <c r="G398" t="s">
        <v>156</v>
      </c>
      <c r="H398" t="s">
        <v>172</v>
      </c>
      <c r="I398" t="s">
        <v>167</v>
      </c>
      <c r="J398" t="s">
        <v>173</v>
      </c>
      <c r="K398" t="s">
        <v>160</v>
      </c>
      <c r="L398">
        <v>1</v>
      </c>
      <c r="M398" t="s">
        <v>174</v>
      </c>
      <c r="N398" t="s">
        <v>162</v>
      </c>
      <c r="O398" t="s">
        <v>216</v>
      </c>
      <c r="P398" t="s">
        <v>217</v>
      </c>
      <c r="Q398">
        <v>2025</v>
      </c>
      <c r="R398" s="3" t="str">
        <f t="shared" si="6"/>
        <v>400</v>
      </c>
      <c r="S398" s="4">
        <f>IF(LEFT(H398,7)="Average",AVERAGEIFS('STB-1245-ALL-CARRIERS-2025'!T:T,'STB-1245-ALL-CARRIERS-2025'!H:H,'Annual Totals'!H398,'STB-1245-ALL-CARRIERS-2025'!I:I,'Annual Totals'!I398,'STB-1245-ALL-CARRIERS-2025'!O:O,'Annual Totals'!O398),SUMIFS('STB-1245-ALL-CARRIERS-2025'!T:T,'STB-1245-ALL-CARRIERS-2025'!H:H,'Annual Totals'!H398,'STB-1245-ALL-CARRIERS-2025'!I:I,'Annual Totals'!I398,'STB-1245-ALL-CARRIERS-2025'!O:O,'Annual Totals'!O398))</f>
        <v>7176241</v>
      </c>
    </row>
    <row r="399" spans="1:19" x14ac:dyDescent="0.2">
      <c r="A399">
        <v>17</v>
      </c>
      <c r="B399" t="s">
        <v>151</v>
      </c>
      <c r="C399" t="s">
        <v>152</v>
      </c>
      <c r="D399" t="s">
        <v>153</v>
      </c>
      <c r="E399" t="s">
        <v>154</v>
      </c>
      <c r="F399" t="s">
        <v>155</v>
      </c>
      <c r="G399" t="s">
        <v>156</v>
      </c>
      <c r="H399" t="s">
        <v>172</v>
      </c>
      <c r="I399" t="s">
        <v>168</v>
      </c>
      <c r="J399" t="s">
        <v>173</v>
      </c>
      <c r="K399" t="s">
        <v>160</v>
      </c>
      <c r="L399">
        <v>1</v>
      </c>
      <c r="M399" t="s">
        <v>174</v>
      </c>
      <c r="N399" t="s">
        <v>162</v>
      </c>
      <c r="O399" t="s">
        <v>216</v>
      </c>
      <c r="P399" t="s">
        <v>217</v>
      </c>
      <c r="Q399">
        <v>2025</v>
      </c>
      <c r="R399" s="3" t="str">
        <f t="shared" si="6"/>
        <v>500</v>
      </c>
      <c r="S399" s="4">
        <f>IF(LEFT(H399,7)="Average",AVERAGEIFS('STB-1245-ALL-CARRIERS-2025'!T:T,'STB-1245-ALL-CARRIERS-2025'!H:H,'Annual Totals'!H399,'STB-1245-ALL-CARRIERS-2025'!I:I,'Annual Totals'!I399,'STB-1245-ALL-CARRIERS-2025'!O:O,'Annual Totals'!O399),SUMIFS('STB-1245-ALL-CARRIERS-2025'!T:T,'STB-1245-ALL-CARRIERS-2025'!H:H,'Annual Totals'!H399,'STB-1245-ALL-CARRIERS-2025'!I:I,'Annual Totals'!I399,'STB-1245-ALL-CARRIERS-2025'!O:O,'Annual Totals'!O399))</f>
        <v>1554754</v>
      </c>
    </row>
    <row r="400" spans="1:19" x14ac:dyDescent="0.2">
      <c r="A400">
        <v>18</v>
      </c>
      <c r="B400" t="s">
        <v>151</v>
      </c>
      <c r="C400" t="s">
        <v>152</v>
      </c>
      <c r="D400" t="s">
        <v>153</v>
      </c>
      <c r="E400" t="s">
        <v>154</v>
      </c>
      <c r="F400" t="s">
        <v>155</v>
      </c>
      <c r="G400" t="s">
        <v>156</v>
      </c>
      <c r="H400" t="s">
        <v>175</v>
      </c>
      <c r="I400" t="s">
        <v>169</v>
      </c>
      <c r="J400" t="s">
        <v>173</v>
      </c>
      <c r="K400" t="s">
        <v>160</v>
      </c>
      <c r="L400">
        <v>1</v>
      </c>
      <c r="M400" t="s">
        <v>174</v>
      </c>
      <c r="N400" t="s">
        <v>162</v>
      </c>
      <c r="O400" t="s">
        <v>216</v>
      </c>
      <c r="P400" t="s">
        <v>217</v>
      </c>
      <c r="Q400">
        <v>2025</v>
      </c>
      <c r="R400" s="3" t="str">
        <f t="shared" si="6"/>
        <v>600</v>
      </c>
      <c r="S400" s="4">
        <f>IF(LEFT(H400,7)="Average",AVERAGEIFS('STB-1245-ALL-CARRIERS-2025'!T:T,'STB-1245-ALL-CARRIERS-2025'!H:H,'Annual Totals'!H400,'STB-1245-ALL-CARRIERS-2025'!I:I,'Annual Totals'!I400,'STB-1245-ALL-CARRIERS-2025'!O:O,'Annual Totals'!O400),SUMIFS('STB-1245-ALL-CARRIERS-2025'!T:T,'STB-1245-ALL-CARRIERS-2025'!H:H,'Annual Totals'!H400,'STB-1245-ALL-CARRIERS-2025'!I:I,'Annual Totals'!I400,'STB-1245-ALL-CARRIERS-2025'!O:O,'Annual Totals'!O400))</f>
        <v>20263301</v>
      </c>
    </row>
    <row r="401" spans="1:19" x14ac:dyDescent="0.2">
      <c r="A401">
        <v>19</v>
      </c>
      <c r="B401" t="s">
        <v>151</v>
      </c>
      <c r="C401" t="s">
        <v>152</v>
      </c>
      <c r="D401" t="s">
        <v>153</v>
      </c>
      <c r="E401" t="s">
        <v>154</v>
      </c>
      <c r="F401" t="s">
        <v>155</v>
      </c>
      <c r="G401" t="s">
        <v>156</v>
      </c>
      <c r="H401" t="s">
        <v>176</v>
      </c>
      <c r="I401" t="s">
        <v>169</v>
      </c>
      <c r="J401" t="s">
        <v>177</v>
      </c>
      <c r="K401" t="s">
        <v>160</v>
      </c>
      <c r="L401">
        <v>1</v>
      </c>
      <c r="M401" t="s">
        <v>174</v>
      </c>
      <c r="N401" t="s">
        <v>162</v>
      </c>
      <c r="O401" t="s">
        <v>216</v>
      </c>
      <c r="P401" t="s">
        <v>217</v>
      </c>
      <c r="Q401">
        <v>2025</v>
      </c>
      <c r="R401" s="3" t="str">
        <f t="shared" si="6"/>
        <v>600</v>
      </c>
      <c r="S401" s="4">
        <f>IF(LEFT(H401,7)="Average",AVERAGEIFS('STB-1245-ALL-CARRIERS-2025'!T:T,'STB-1245-ALL-CARRIERS-2025'!H:H,'Annual Totals'!H401,'STB-1245-ALL-CARRIERS-2025'!I:I,'Annual Totals'!I401,'STB-1245-ALL-CARRIERS-2025'!O:O,'Annual Totals'!O401),SUMIFS('STB-1245-ALL-CARRIERS-2025'!T:T,'STB-1245-ALL-CARRIERS-2025'!H:H,'Annual Totals'!H401,'STB-1245-ALL-CARRIERS-2025'!I:I,'Annual Totals'!I401,'STB-1245-ALL-CARRIERS-2025'!O:O,'Annual Totals'!O401))</f>
        <v>24656054</v>
      </c>
    </row>
    <row r="402" spans="1:19" x14ac:dyDescent="0.2">
      <c r="A402">
        <v>20</v>
      </c>
      <c r="B402" t="s">
        <v>151</v>
      </c>
      <c r="C402" t="s">
        <v>152</v>
      </c>
      <c r="D402" t="s">
        <v>153</v>
      </c>
      <c r="E402" t="s">
        <v>154</v>
      </c>
      <c r="F402" t="s">
        <v>155</v>
      </c>
      <c r="G402" t="s">
        <v>156</v>
      </c>
      <c r="H402" t="s">
        <v>178</v>
      </c>
      <c r="I402" t="s">
        <v>158</v>
      </c>
      <c r="J402" t="s">
        <v>179</v>
      </c>
      <c r="K402" t="s">
        <v>160</v>
      </c>
      <c r="L402">
        <v>1</v>
      </c>
      <c r="M402" t="s">
        <v>174</v>
      </c>
      <c r="N402" t="s">
        <v>162</v>
      </c>
      <c r="O402" t="s">
        <v>216</v>
      </c>
      <c r="P402" t="s">
        <v>217</v>
      </c>
      <c r="Q402">
        <v>2025</v>
      </c>
      <c r="R402" s="3" t="str">
        <f t="shared" si="6"/>
        <v>100</v>
      </c>
      <c r="S402" s="4">
        <f>IF(LEFT(H402,7)="Average",AVERAGEIFS('STB-1245-ALL-CARRIERS-2025'!T:T,'STB-1245-ALL-CARRIERS-2025'!H:H,'Annual Totals'!H402,'STB-1245-ALL-CARRIERS-2025'!I:I,'Annual Totals'!I402,'STB-1245-ALL-CARRIERS-2025'!O:O,'Annual Totals'!O402),SUMIFS('STB-1245-ALL-CARRIERS-2025'!T:T,'STB-1245-ALL-CARRIERS-2025'!H:H,'Annual Totals'!H402,'STB-1245-ALL-CARRIERS-2025'!I:I,'Annual Totals'!I402,'STB-1245-ALL-CARRIERS-2025'!O:O,'Annual Totals'!O402))</f>
        <v>507</v>
      </c>
    </row>
    <row r="403" spans="1:19" x14ac:dyDescent="0.2">
      <c r="A403">
        <v>21</v>
      </c>
      <c r="B403" t="s">
        <v>151</v>
      </c>
      <c r="C403" t="s">
        <v>152</v>
      </c>
      <c r="D403" t="s">
        <v>153</v>
      </c>
      <c r="E403" t="s">
        <v>154</v>
      </c>
      <c r="F403" t="s">
        <v>155</v>
      </c>
      <c r="G403" t="s">
        <v>156</v>
      </c>
      <c r="H403" t="s">
        <v>178</v>
      </c>
      <c r="I403" t="s">
        <v>165</v>
      </c>
      <c r="J403" t="s">
        <v>179</v>
      </c>
      <c r="K403" t="s">
        <v>160</v>
      </c>
      <c r="L403">
        <v>1</v>
      </c>
      <c r="M403" t="s">
        <v>174</v>
      </c>
      <c r="N403" t="s">
        <v>162</v>
      </c>
      <c r="O403" t="s">
        <v>216</v>
      </c>
      <c r="P403" t="s">
        <v>217</v>
      </c>
      <c r="Q403">
        <v>2025</v>
      </c>
      <c r="R403" s="3" t="str">
        <f t="shared" si="6"/>
        <v>200</v>
      </c>
      <c r="S403" s="4">
        <f>IF(LEFT(H403,7)="Average",AVERAGEIFS('STB-1245-ALL-CARRIERS-2025'!T:T,'STB-1245-ALL-CARRIERS-2025'!H:H,'Annual Totals'!H403,'STB-1245-ALL-CARRIERS-2025'!I:I,'Annual Totals'!I403,'STB-1245-ALL-CARRIERS-2025'!O:O,'Annual Totals'!O403),SUMIFS('STB-1245-ALL-CARRIERS-2025'!T:T,'STB-1245-ALL-CARRIERS-2025'!H:H,'Annual Totals'!H403,'STB-1245-ALL-CARRIERS-2025'!I:I,'Annual Totals'!I403,'STB-1245-ALL-CARRIERS-2025'!O:O,'Annual Totals'!O403))</f>
        <v>158347</v>
      </c>
    </row>
    <row r="404" spans="1:19" x14ac:dyDescent="0.2">
      <c r="A404">
        <v>22</v>
      </c>
      <c r="B404" t="s">
        <v>151</v>
      </c>
      <c r="C404" t="s">
        <v>152</v>
      </c>
      <c r="D404" t="s">
        <v>153</v>
      </c>
      <c r="E404" t="s">
        <v>154</v>
      </c>
      <c r="F404" t="s">
        <v>155</v>
      </c>
      <c r="G404" t="s">
        <v>156</v>
      </c>
      <c r="H404" t="s">
        <v>178</v>
      </c>
      <c r="I404" t="s">
        <v>166</v>
      </c>
      <c r="J404" t="s">
        <v>179</v>
      </c>
      <c r="K404" t="s">
        <v>160</v>
      </c>
      <c r="L404">
        <v>1</v>
      </c>
      <c r="M404" t="s">
        <v>174</v>
      </c>
      <c r="N404" t="s">
        <v>162</v>
      </c>
      <c r="O404" t="s">
        <v>216</v>
      </c>
      <c r="P404" t="s">
        <v>217</v>
      </c>
      <c r="Q404">
        <v>2025</v>
      </c>
      <c r="R404" s="3" t="str">
        <f t="shared" si="6"/>
        <v>300</v>
      </c>
      <c r="S404" s="4">
        <f>IF(LEFT(H404,7)="Average",AVERAGEIFS('STB-1245-ALL-CARRIERS-2025'!T:T,'STB-1245-ALL-CARRIERS-2025'!H:H,'Annual Totals'!H404,'STB-1245-ALL-CARRIERS-2025'!I:I,'Annual Totals'!I404,'STB-1245-ALL-CARRIERS-2025'!O:O,'Annual Totals'!O404),SUMIFS('STB-1245-ALL-CARRIERS-2025'!T:T,'STB-1245-ALL-CARRIERS-2025'!H:H,'Annual Totals'!H404,'STB-1245-ALL-CARRIERS-2025'!I:I,'Annual Totals'!I404,'STB-1245-ALL-CARRIERS-2025'!O:O,'Annual Totals'!O404))</f>
        <v>1739242</v>
      </c>
    </row>
    <row r="405" spans="1:19" x14ac:dyDescent="0.2">
      <c r="A405">
        <v>23</v>
      </c>
      <c r="B405" t="s">
        <v>151</v>
      </c>
      <c r="C405" t="s">
        <v>152</v>
      </c>
      <c r="D405" t="s">
        <v>153</v>
      </c>
      <c r="E405" t="s">
        <v>154</v>
      </c>
      <c r="F405" t="s">
        <v>155</v>
      </c>
      <c r="G405" t="s">
        <v>156</v>
      </c>
      <c r="H405" t="s">
        <v>178</v>
      </c>
      <c r="I405" t="s">
        <v>167</v>
      </c>
      <c r="J405" t="s">
        <v>179</v>
      </c>
      <c r="K405" t="s">
        <v>160</v>
      </c>
      <c r="L405">
        <v>1</v>
      </c>
      <c r="M405" t="s">
        <v>174</v>
      </c>
      <c r="N405" t="s">
        <v>162</v>
      </c>
      <c r="O405" t="s">
        <v>216</v>
      </c>
      <c r="P405" t="s">
        <v>217</v>
      </c>
      <c r="Q405">
        <v>2025</v>
      </c>
      <c r="R405" s="3" t="str">
        <f t="shared" si="6"/>
        <v>400</v>
      </c>
      <c r="S405" s="4">
        <f>IF(LEFT(H405,7)="Average",AVERAGEIFS('STB-1245-ALL-CARRIERS-2025'!T:T,'STB-1245-ALL-CARRIERS-2025'!H:H,'Annual Totals'!H405,'STB-1245-ALL-CARRIERS-2025'!I:I,'Annual Totals'!I405,'STB-1245-ALL-CARRIERS-2025'!O:O,'Annual Totals'!O405),SUMIFS('STB-1245-ALL-CARRIERS-2025'!T:T,'STB-1245-ALL-CARRIERS-2025'!H:H,'Annual Totals'!H405,'STB-1245-ALL-CARRIERS-2025'!I:I,'Annual Totals'!I405,'STB-1245-ALL-CARRIERS-2025'!O:O,'Annual Totals'!O405))</f>
        <v>687714</v>
      </c>
    </row>
    <row r="406" spans="1:19" x14ac:dyDescent="0.2">
      <c r="A406">
        <v>24</v>
      </c>
      <c r="B406" t="s">
        <v>151</v>
      </c>
      <c r="C406" t="s">
        <v>152</v>
      </c>
      <c r="D406" t="s">
        <v>153</v>
      </c>
      <c r="E406" t="s">
        <v>154</v>
      </c>
      <c r="F406" t="s">
        <v>155</v>
      </c>
      <c r="G406" t="s">
        <v>156</v>
      </c>
      <c r="H406" t="s">
        <v>178</v>
      </c>
      <c r="I406" t="s">
        <v>168</v>
      </c>
      <c r="J406" t="s">
        <v>179</v>
      </c>
      <c r="K406" t="s">
        <v>160</v>
      </c>
      <c r="L406">
        <v>1</v>
      </c>
      <c r="M406" t="s">
        <v>174</v>
      </c>
      <c r="N406" t="s">
        <v>162</v>
      </c>
      <c r="O406" t="s">
        <v>216</v>
      </c>
      <c r="P406" t="s">
        <v>217</v>
      </c>
      <c r="Q406">
        <v>2025</v>
      </c>
      <c r="R406" s="3" t="str">
        <f t="shared" si="6"/>
        <v>500</v>
      </c>
      <c r="S406" s="4">
        <f>IF(LEFT(H406,7)="Average",AVERAGEIFS('STB-1245-ALL-CARRIERS-2025'!T:T,'STB-1245-ALL-CARRIERS-2025'!H:H,'Annual Totals'!H406,'STB-1245-ALL-CARRIERS-2025'!I:I,'Annual Totals'!I406,'STB-1245-ALL-CARRIERS-2025'!O:O,'Annual Totals'!O406),SUMIFS('STB-1245-ALL-CARRIERS-2025'!T:T,'STB-1245-ALL-CARRIERS-2025'!H:H,'Annual Totals'!H406,'STB-1245-ALL-CARRIERS-2025'!I:I,'Annual Totals'!I406,'STB-1245-ALL-CARRIERS-2025'!O:O,'Annual Totals'!O406))</f>
        <v>40874</v>
      </c>
    </row>
    <row r="407" spans="1:19" x14ac:dyDescent="0.2">
      <c r="A407">
        <v>25</v>
      </c>
      <c r="B407" t="s">
        <v>151</v>
      </c>
      <c r="C407" t="s">
        <v>152</v>
      </c>
      <c r="D407" t="s">
        <v>153</v>
      </c>
      <c r="E407" t="s">
        <v>154</v>
      </c>
      <c r="F407" t="s">
        <v>155</v>
      </c>
      <c r="G407" t="s">
        <v>156</v>
      </c>
      <c r="H407" t="s">
        <v>180</v>
      </c>
      <c r="I407" t="s">
        <v>169</v>
      </c>
      <c r="J407" t="s">
        <v>179</v>
      </c>
      <c r="K407" t="s">
        <v>160</v>
      </c>
      <c r="L407">
        <v>1</v>
      </c>
      <c r="M407" t="s">
        <v>174</v>
      </c>
      <c r="N407" t="s">
        <v>162</v>
      </c>
      <c r="O407" t="s">
        <v>216</v>
      </c>
      <c r="P407" t="s">
        <v>217</v>
      </c>
      <c r="Q407">
        <v>2025</v>
      </c>
      <c r="R407" s="3" t="str">
        <f t="shared" si="6"/>
        <v>600</v>
      </c>
      <c r="S407" s="4">
        <f>IF(LEFT(H407,7)="Average",AVERAGEIFS('STB-1245-ALL-CARRIERS-2025'!T:T,'STB-1245-ALL-CARRIERS-2025'!H:H,'Annual Totals'!H407,'STB-1245-ALL-CARRIERS-2025'!I:I,'Annual Totals'!I407,'STB-1245-ALL-CARRIERS-2025'!O:O,'Annual Totals'!O407),SUMIFS('STB-1245-ALL-CARRIERS-2025'!T:T,'STB-1245-ALL-CARRIERS-2025'!H:H,'Annual Totals'!H407,'STB-1245-ALL-CARRIERS-2025'!I:I,'Annual Totals'!I407,'STB-1245-ALL-CARRIERS-2025'!O:O,'Annual Totals'!O407))</f>
        <v>2550292</v>
      </c>
    </row>
    <row r="408" spans="1:19" x14ac:dyDescent="0.2">
      <c r="A408">
        <v>27</v>
      </c>
      <c r="B408" t="s">
        <v>151</v>
      </c>
      <c r="C408" t="s">
        <v>152</v>
      </c>
      <c r="D408" t="s">
        <v>153</v>
      </c>
      <c r="E408" t="s">
        <v>154</v>
      </c>
      <c r="F408" t="s">
        <v>155</v>
      </c>
      <c r="G408" t="s">
        <v>156</v>
      </c>
      <c r="H408" t="s">
        <v>181</v>
      </c>
      <c r="I408" t="s">
        <v>158</v>
      </c>
      <c r="J408" t="s">
        <v>182</v>
      </c>
      <c r="K408" t="s">
        <v>160</v>
      </c>
      <c r="L408">
        <v>1</v>
      </c>
      <c r="M408" t="s">
        <v>174</v>
      </c>
      <c r="N408" t="s">
        <v>162</v>
      </c>
      <c r="O408" t="s">
        <v>216</v>
      </c>
      <c r="P408" t="s">
        <v>217</v>
      </c>
      <c r="Q408">
        <v>2025</v>
      </c>
      <c r="R408" s="3" t="str">
        <f t="shared" si="6"/>
        <v>100</v>
      </c>
      <c r="S408" s="4">
        <f>IF(LEFT(H408,7)="Average",AVERAGEIFS('STB-1245-ALL-CARRIERS-2025'!T:T,'STB-1245-ALL-CARRIERS-2025'!H:H,'Annual Totals'!H408,'STB-1245-ALL-CARRIERS-2025'!I:I,'Annual Totals'!I408,'STB-1245-ALL-CARRIERS-2025'!O:O,'Annual Totals'!O408),SUMIFS('STB-1245-ALL-CARRIERS-2025'!T:T,'STB-1245-ALL-CARRIERS-2025'!H:H,'Annual Totals'!H408,'STB-1245-ALL-CARRIERS-2025'!I:I,'Annual Totals'!I408,'STB-1245-ALL-CARRIERS-2025'!O:O,'Annual Totals'!O408))</f>
        <v>566066</v>
      </c>
    </row>
    <row r="409" spans="1:19" x14ac:dyDescent="0.2">
      <c r="A409">
        <v>28</v>
      </c>
      <c r="B409" t="s">
        <v>151</v>
      </c>
      <c r="C409" t="s">
        <v>152</v>
      </c>
      <c r="D409" t="s">
        <v>153</v>
      </c>
      <c r="E409" t="s">
        <v>154</v>
      </c>
      <c r="F409" t="s">
        <v>155</v>
      </c>
      <c r="G409" t="s">
        <v>156</v>
      </c>
      <c r="H409" t="s">
        <v>181</v>
      </c>
      <c r="I409" t="s">
        <v>165</v>
      </c>
      <c r="J409" t="s">
        <v>182</v>
      </c>
      <c r="K409" t="s">
        <v>160</v>
      </c>
      <c r="L409">
        <v>1</v>
      </c>
      <c r="M409" t="s">
        <v>174</v>
      </c>
      <c r="N409" t="s">
        <v>162</v>
      </c>
      <c r="O409" t="s">
        <v>216</v>
      </c>
      <c r="P409" t="s">
        <v>217</v>
      </c>
      <c r="Q409">
        <v>2025</v>
      </c>
      <c r="R409" s="3" t="str">
        <f t="shared" si="6"/>
        <v>200</v>
      </c>
      <c r="S409" s="4">
        <f>IF(LEFT(H409,7)="Average",AVERAGEIFS('STB-1245-ALL-CARRIERS-2025'!T:T,'STB-1245-ALL-CARRIERS-2025'!H:H,'Annual Totals'!H409,'STB-1245-ALL-CARRIERS-2025'!I:I,'Annual Totals'!I409,'STB-1245-ALL-CARRIERS-2025'!O:O,'Annual Totals'!O409),SUMIFS('STB-1245-ALL-CARRIERS-2025'!T:T,'STB-1245-ALL-CARRIERS-2025'!H:H,'Annual Totals'!H409,'STB-1245-ALL-CARRIERS-2025'!I:I,'Annual Totals'!I409,'STB-1245-ALL-CARRIERS-2025'!O:O,'Annual Totals'!O409))</f>
        <v>482096</v>
      </c>
    </row>
    <row r="410" spans="1:19" x14ac:dyDescent="0.2">
      <c r="A410">
        <v>29</v>
      </c>
      <c r="B410" t="s">
        <v>151</v>
      </c>
      <c r="C410" t="s">
        <v>152</v>
      </c>
      <c r="D410" t="s">
        <v>153</v>
      </c>
      <c r="E410" t="s">
        <v>154</v>
      </c>
      <c r="F410" t="s">
        <v>155</v>
      </c>
      <c r="G410" t="s">
        <v>156</v>
      </c>
      <c r="H410" t="s">
        <v>181</v>
      </c>
      <c r="I410" t="s">
        <v>166</v>
      </c>
      <c r="J410" t="s">
        <v>182</v>
      </c>
      <c r="K410" t="s">
        <v>160</v>
      </c>
      <c r="L410">
        <v>1</v>
      </c>
      <c r="M410" t="s">
        <v>174</v>
      </c>
      <c r="N410" t="s">
        <v>162</v>
      </c>
      <c r="O410" t="s">
        <v>216</v>
      </c>
      <c r="P410" t="s">
        <v>217</v>
      </c>
      <c r="Q410">
        <v>2025</v>
      </c>
      <c r="R410" s="3" t="str">
        <f t="shared" si="6"/>
        <v>300</v>
      </c>
      <c r="S410" s="4">
        <f>IF(LEFT(H410,7)="Average",AVERAGEIFS('STB-1245-ALL-CARRIERS-2025'!T:T,'STB-1245-ALL-CARRIERS-2025'!H:H,'Annual Totals'!H410,'STB-1245-ALL-CARRIERS-2025'!I:I,'Annual Totals'!I410,'STB-1245-ALL-CARRIERS-2025'!O:O,'Annual Totals'!O410),SUMIFS('STB-1245-ALL-CARRIERS-2025'!T:T,'STB-1245-ALL-CARRIERS-2025'!H:H,'Annual Totals'!H410,'STB-1245-ALL-CARRIERS-2025'!I:I,'Annual Totals'!I410,'STB-1245-ALL-CARRIERS-2025'!O:O,'Annual Totals'!O410))</f>
        <v>2487817</v>
      </c>
    </row>
    <row r="411" spans="1:19" x14ac:dyDescent="0.2">
      <c r="A411">
        <v>30</v>
      </c>
      <c r="B411" t="s">
        <v>151</v>
      </c>
      <c r="C411" t="s">
        <v>152</v>
      </c>
      <c r="D411" t="s">
        <v>153</v>
      </c>
      <c r="E411" t="s">
        <v>154</v>
      </c>
      <c r="F411" t="s">
        <v>155</v>
      </c>
      <c r="G411" t="s">
        <v>156</v>
      </c>
      <c r="H411" t="s">
        <v>181</v>
      </c>
      <c r="I411" t="s">
        <v>167</v>
      </c>
      <c r="J411" t="s">
        <v>182</v>
      </c>
      <c r="K411" t="s">
        <v>160</v>
      </c>
      <c r="L411">
        <v>1</v>
      </c>
      <c r="M411" t="s">
        <v>174</v>
      </c>
      <c r="N411" t="s">
        <v>162</v>
      </c>
      <c r="O411" t="s">
        <v>216</v>
      </c>
      <c r="P411" t="s">
        <v>217</v>
      </c>
      <c r="Q411">
        <v>2025</v>
      </c>
      <c r="R411" s="3" t="str">
        <f t="shared" si="6"/>
        <v>400</v>
      </c>
      <c r="S411" s="4">
        <f>IF(LEFT(H411,7)="Average",AVERAGEIFS('STB-1245-ALL-CARRIERS-2025'!T:T,'STB-1245-ALL-CARRIERS-2025'!H:H,'Annual Totals'!H411,'STB-1245-ALL-CARRIERS-2025'!I:I,'Annual Totals'!I411,'STB-1245-ALL-CARRIERS-2025'!O:O,'Annual Totals'!O411),SUMIFS('STB-1245-ALL-CARRIERS-2025'!T:T,'STB-1245-ALL-CARRIERS-2025'!H:H,'Annual Totals'!H411,'STB-1245-ALL-CARRIERS-2025'!I:I,'Annual Totals'!I411,'STB-1245-ALL-CARRIERS-2025'!O:O,'Annual Totals'!O411))</f>
        <v>1329796</v>
      </c>
    </row>
    <row r="412" spans="1:19" x14ac:dyDescent="0.2">
      <c r="A412">
        <v>31</v>
      </c>
      <c r="B412" t="s">
        <v>151</v>
      </c>
      <c r="C412" t="s">
        <v>152</v>
      </c>
      <c r="D412" t="s">
        <v>153</v>
      </c>
      <c r="E412" t="s">
        <v>154</v>
      </c>
      <c r="F412" t="s">
        <v>155</v>
      </c>
      <c r="G412" t="s">
        <v>156</v>
      </c>
      <c r="H412" t="s">
        <v>181</v>
      </c>
      <c r="I412" t="s">
        <v>168</v>
      </c>
      <c r="J412" t="s">
        <v>182</v>
      </c>
      <c r="K412" t="s">
        <v>160</v>
      </c>
      <c r="L412">
        <v>1</v>
      </c>
      <c r="M412" t="s">
        <v>174</v>
      </c>
      <c r="N412" t="s">
        <v>162</v>
      </c>
      <c r="O412" t="s">
        <v>216</v>
      </c>
      <c r="P412" t="s">
        <v>217</v>
      </c>
      <c r="Q412">
        <v>2025</v>
      </c>
      <c r="R412" s="3" t="str">
        <f t="shared" si="6"/>
        <v>500</v>
      </c>
      <c r="S412" s="4">
        <f>IF(LEFT(H412,7)="Average",AVERAGEIFS('STB-1245-ALL-CARRIERS-2025'!T:T,'STB-1245-ALL-CARRIERS-2025'!H:H,'Annual Totals'!H412,'STB-1245-ALL-CARRIERS-2025'!I:I,'Annual Totals'!I412,'STB-1245-ALL-CARRIERS-2025'!O:O,'Annual Totals'!O412),SUMIFS('STB-1245-ALL-CARRIERS-2025'!T:T,'STB-1245-ALL-CARRIERS-2025'!H:H,'Annual Totals'!H412,'STB-1245-ALL-CARRIERS-2025'!I:I,'Annual Totals'!I412,'STB-1245-ALL-CARRIERS-2025'!O:O,'Annual Totals'!O412))</f>
        <v>178318</v>
      </c>
    </row>
    <row r="413" spans="1:19" x14ac:dyDescent="0.2">
      <c r="A413">
        <v>32</v>
      </c>
      <c r="B413" t="s">
        <v>151</v>
      </c>
      <c r="C413" t="s">
        <v>152</v>
      </c>
      <c r="D413" t="s">
        <v>153</v>
      </c>
      <c r="E413" t="s">
        <v>154</v>
      </c>
      <c r="F413" t="s">
        <v>155</v>
      </c>
      <c r="G413" t="s">
        <v>156</v>
      </c>
      <c r="H413" t="s">
        <v>183</v>
      </c>
      <c r="I413" t="s">
        <v>169</v>
      </c>
      <c r="J413" t="s">
        <v>182</v>
      </c>
      <c r="K413" t="s">
        <v>160</v>
      </c>
      <c r="L413">
        <v>1</v>
      </c>
      <c r="M413" t="s">
        <v>174</v>
      </c>
      <c r="N413" t="s">
        <v>162</v>
      </c>
      <c r="O413" t="s">
        <v>216</v>
      </c>
      <c r="P413" t="s">
        <v>217</v>
      </c>
      <c r="Q413">
        <v>2025</v>
      </c>
      <c r="R413" s="3" t="str">
        <f t="shared" si="6"/>
        <v>600</v>
      </c>
      <c r="S413" s="4">
        <f>IF(LEFT(H413,7)="Average",AVERAGEIFS('STB-1245-ALL-CARRIERS-2025'!T:T,'STB-1245-ALL-CARRIERS-2025'!H:H,'Annual Totals'!H413,'STB-1245-ALL-CARRIERS-2025'!I:I,'Annual Totals'!I413,'STB-1245-ALL-CARRIERS-2025'!O:O,'Annual Totals'!O413),SUMIFS('STB-1245-ALL-CARRIERS-2025'!T:T,'STB-1245-ALL-CARRIERS-2025'!H:H,'Annual Totals'!H413,'STB-1245-ALL-CARRIERS-2025'!I:I,'Annual Totals'!I413,'STB-1245-ALL-CARRIERS-2025'!O:O,'Annual Totals'!O413))</f>
        <v>6174481</v>
      </c>
    </row>
    <row r="414" spans="1:19" x14ac:dyDescent="0.2">
      <c r="A414">
        <v>33</v>
      </c>
      <c r="B414" t="s">
        <v>151</v>
      </c>
      <c r="C414" t="s">
        <v>152</v>
      </c>
      <c r="D414" t="s">
        <v>153</v>
      </c>
      <c r="E414" t="s">
        <v>154</v>
      </c>
      <c r="F414" t="s">
        <v>155</v>
      </c>
      <c r="G414" t="s">
        <v>156</v>
      </c>
      <c r="H414" t="s">
        <v>184</v>
      </c>
      <c r="I414" t="s">
        <v>158</v>
      </c>
      <c r="J414" t="s">
        <v>185</v>
      </c>
      <c r="K414" t="s">
        <v>160</v>
      </c>
      <c r="L414">
        <v>1</v>
      </c>
      <c r="M414" t="s">
        <v>174</v>
      </c>
      <c r="N414" t="s">
        <v>162</v>
      </c>
      <c r="O414" t="s">
        <v>216</v>
      </c>
      <c r="P414" t="s">
        <v>217</v>
      </c>
      <c r="Q414">
        <v>2025</v>
      </c>
      <c r="R414" s="3" t="str">
        <f t="shared" si="6"/>
        <v>100</v>
      </c>
      <c r="S414" s="4">
        <f>IF(LEFT(H414,7)="Average",AVERAGEIFS('STB-1245-ALL-CARRIERS-2025'!T:T,'STB-1245-ALL-CARRIERS-2025'!H:H,'Annual Totals'!H414,'STB-1245-ALL-CARRIERS-2025'!I:I,'Annual Totals'!I414,'STB-1245-ALL-CARRIERS-2025'!O:O,'Annual Totals'!O414),SUMIFS('STB-1245-ALL-CARRIERS-2025'!T:T,'STB-1245-ALL-CARRIERS-2025'!H:H,'Annual Totals'!H414,'STB-1245-ALL-CARRIERS-2025'!I:I,'Annual Totals'!I414,'STB-1245-ALL-CARRIERS-2025'!O:O,'Annual Totals'!O414))</f>
        <v>7203293</v>
      </c>
    </row>
    <row r="415" spans="1:19" x14ac:dyDescent="0.2">
      <c r="A415">
        <v>34</v>
      </c>
      <c r="B415" t="s">
        <v>151</v>
      </c>
      <c r="C415" t="s">
        <v>152</v>
      </c>
      <c r="D415" t="s">
        <v>153</v>
      </c>
      <c r="E415" t="s">
        <v>154</v>
      </c>
      <c r="F415" t="s">
        <v>155</v>
      </c>
      <c r="G415" t="s">
        <v>156</v>
      </c>
      <c r="H415" t="s">
        <v>184</v>
      </c>
      <c r="I415" t="s">
        <v>165</v>
      </c>
      <c r="J415" t="s">
        <v>185</v>
      </c>
      <c r="K415" t="s">
        <v>160</v>
      </c>
      <c r="L415">
        <v>1</v>
      </c>
      <c r="M415" t="s">
        <v>174</v>
      </c>
      <c r="N415" t="s">
        <v>162</v>
      </c>
      <c r="O415" t="s">
        <v>216</v>
      </c>
      <c r="P415" t="s">
        <v>217</v>
      </c>
      <c r="Q415">
        <v>2025</v>
      </c>
      <c r="R415" s="3" t="str">
        <f t="shared" si="6"/>
        <v>200</v>
      </c>
      <c r="S415" s="4">
        <f>IF(LEFT(H415,7)="Average",AVERAGEIFS('STB-1245-ALL-CARRIERS-2025'!T:T,'STB-1245-ALL-CARRIERS-2025'!H:H,'Annual Totals'!H415,'STB-1245-ALL-CARRIERS-2025'!I:I,'Annual Totals'!I415,'STB-1245-ALL-CARRIERS-2025'!O:O,'Annual Totals'!O415),SUMIFS('STB-1245-ALL-CARRIERS-2025'!T:T,'STB-1245-ALL-CARRIERS-2025'!H:H,'Annual Totals'!H415,'STB-1245-ALL-CARRIERS-2025'!I:I,'Annual Totals'!I415,'STB-1245-ALL-CARRIERS-2025'!O:O,'Annual Totals'!O415))</f>
        <v>4015074</v>
      </c>
    </row>
    <row r="416" spans="1:19" x14ac:dyDescent="0.2">
      <c r="A416">
        <v>35</v>
      </c>
      <c r="B416" t="s">
        <v>151</v>
      </c>
      <c r="C416" t="s">
        <v>152</v>
      </c>
      <c r="D416" t="s">
        <v>153</v>
      </c>
      <c r="E416" t="s">
        <v>154</v>
      </c>
      <c r="F416" t="s">
        <v>155</v>
      </c>
      <c r="G416" t="s">
        <v>156</v>
      </c>
      <c r="H416" t="s">
        <v>184</v>
      </c>
      <c r="I416" t="s">
        <v>166</v>
      </c>
      <c r="J416" t="s">
        <v>185</v>
      </c>
      <c r="K416" t="s">
        <v>160</v>
      </c>
      <c r="L416">
        <v>1</v>
      </c>
      <c r="M416" t="s">
        <v>174</v>
      </c>
      <c r="N416" t="s">
        <v>162</v>
      </c>
      <c r="O416" t="s">
        <v>216</v>
      </c>
      <c r="P416" t="s">
        <v>217</v>
      </c>
      <c r="Q416">
        <v>2025</v>
      </c>
      <c r="R416" s="3" t="str">
        <f t="shared" si="6"/>
        <v>300</v>
      </c>
      <c r="S416" s="4">
        <f>IF(LEFT(H416,7)="Average",AVERAGEIFS('STB-1245-ALL-CARRIERS-2025'!T:T,'STB-1245-ALL-CARRIERS-2025'!H:H,'Annual Totals'!H416,'STB-1245-ALL-CARRIERS-2025'!I:I,'Annual Totals'!I416,'STB-1245-ALL-CARRIERS-2025'!O:O,'Annual Totals'!O416),SUMIFS('STB-1245-ALL-CARRIERS-2025'!T:T,'STB-1245-ALL-CARRIERS-2025'!H:H,'Annual Totals'!H416,'STB-1245-ALL-CARRIERS-2025'!I:I,'Annual Totals'!I416,'STB-1245-ALL-CARRIERS-2025'!O:O,'Annual Totals'!O416))</f>
        <v>18846557</v>
      </c>
    </row>
    <row r="417" spans="1:19" x14ac:dyDescent="0.2">
      <c r="A417">
        <v>36</v>
      </c>
      <c r="B417" t="s">
        <v>151</v>
      </c>
      <c r="C417" t="s">
        <v>152</v>
      </c>
      <c r="D417" t="s">
        <v>153</v>
      </c>
      <c r="E417" t="s">
        <v>154</v>
      </c>
      <c r="F417" t="s">
        <v>155</v>
      </c>
      <c r="G417" t="s">
        <v>156</v>
      </c>
      <c r="H417" t="s">
        <v>184</v>
      </c>
      <c r="I417" t="s">
        <v>167</v>
      </c>
      <c r="J417" t="s">
        <v>185</v>
      </c>
      <c r="K417" t="s">
        <v>160</v>
      </c>
      <c r="L417">
        <v>1</v>
      </c>
      <c r="M417" t="s">
        <v>174</v>
      </c>
      <c r="N417" t="s">
        <v>162</v>
      </c>
      <c r="O417" t="s">
        <v>216</v>
      </c>
      <c r="P417" t="s">
        <v>217</v>
      </c>
      <c r="Q417">
        <v>2025</v>
      </c>
      <c r="R417" s="3" t="str">
        <f t="shared" si="6"/>
        <v>400</v>
      </c>
      <c r="S417" s="4">
        <f>IF(LEFT(H417,7)="Average",AVERAGEIFS('STB-1245-ALL-CARRIERS-2025'!T:T,'STB-1245-ALL-CARRIERS-2025'!H:H,'Annual Totals'!H417,'STB-1245-ALL-CARRIERS-2025'!I:I,'Annual Totals'!I417,'STB-1245-ALL-CARRIERS-2025'!O:O,'Annual Totals'!O417),SUMIFS('STB-1245-ALL-CARRIERS-2025'!T:T,'STB-1245-ALL-CARRIERS-2025'!H:H,'Annual Totals'!H417,'STB-1245-ALL-CARRIERS-2025'!I:I,'Annual Totals'!I417,'STB-1245-ALL-CARRIERS-2025'!O:O,'Annual Totals'!O417))</f>
        <v>9193752</v>
      </c>
    </row>
    <row r="418" spans="1:19" x14ac:dyDescent="0.2">
      <c r="A418">
        <v>37</v>
      </c>
      <c r="B418" t="s">
        <v>151</v>
      </c>
      <c r="C418" t="s">
        <v>152</v>
      </c>
      <c r="D418" t="s">
        <v>153</v>
      </c>
      <c r="E418" t="s">
        <v>154</v>
      </c>
      <c r="F418" t="s">
        <v>155</v>
      </c>
      <c r="G418" t="s">
        <v>156</v>
      </c>
      <c r="H418" t="s">
        <v>184</v>
      </c>
      <c r="I418" t="s">
        <v>168</v>
      </c>
      <c r="J418" t="s">
        <v>185</v>
      </c>
      <c r="K418" t="s">
        <v>160</v>
      </c>
      <c r="L418">
        <v>1</v>
      </c>
      <c r="M418" t="s">
        <v>174</v>
      </c>
      <c r="N418" t="s">
        <v>162</v>
      </c>
      <c r="O418" t="s">
        <v>216</v>
      </c>
      <c r="P418" t="s">
        <v>217</v>
      </c>
      <c r="Q418">
        <v>2025</v>
      </c>
      <c r="R418" s="3" t="str">
        <f t="shared" si="6"/>
        <v>500</v>
      </c>
      <c r="S418" s="4">
        <f>IF(LEFT(H418,7)="Average",AVERAGEIFS('STB-1245-ALL-CARRIERS-2025'!T:T,'STB-1245-ALL-CARRIERS-2025'!H:H,'Annual Totals'!H418,'STB-1245-ALL-CARRIERS-2025'!I:I,'Annual Totals'!I418,'STB-1245-ALL-CARRIERS-2025'!O:O,'Annual Totals'!O418),SUMIFS('STB-1245-ALL-CARRIERS-2025'!T:T,'STB-1245-ALL-CARRIERS-2025'!H:H,'Annual Totals'!H418,'STB-1245-ALL-CARRIERS-2025'!I:I,'Annual Totals'!I418,'STB-1245-ALL-CARRIERS-2025'!O:O,'Annual Totals'!O418))</f>
        <v>1773943</v>
      </c>
    </row>
    <row r="419" spans="1:19" x14ac:dyDescent="0.2">
      <c r="A419">
        <v>38</v>
      </c>
      <c r="B419" t="s">
        <v>151</v>
      </c>
      <c r="C419" t="s">
        <v>152</v>
      </c>
      <c r="D419" t="s">
        <v>153</v>
      </c>
      <c r="E419" t="s">
        <v>154</v>
      </c>
      <c r="F419" t="s">
        <v>155</v>
      </c>
      <c r="G419" t="s">
        <v>156</v>
      </c>
      <c r="H419" t="s">
        <v>186</v>
      </c>
      <c r="I419" t="s">
        <v>169</v>
      </c>
      <c r="J419" t="s">
        <v>185</v>
      </c>
      <c r="K419" t="s">
        <v>160</v>
      </c>
      <c r="L419">
        <v>1</v>
      </c>
      <c r="M419" t="s">
        <v>174</v>
      </c>
      <c r="N419" t="s">
        <v>162</v>
      </c>
      <c r="O419" t="s">
        <v>216</v>
      </c>
      <c r="P419" t="s">
        <v>217</v>
      </c>
      <c r="Q419">
        <v>2025</v>
      </c>
      <c r="R419" s="3" t="str">
        <f t="shared" si="6"/>
        <v>600</v>
      </c>
      <c r="S419" s="4">
        <f>IF(LEFT(H419,7)="Average",AVERAGEIFS('STB-1245-ALL-CARRIERS-2025'!T:T,'STB-1245-ALL-CARRIERS-2025'!H:H,'Annual Totals'!H419,'STB-1245-ALL-CARRIERS-2025'!I:I,'Annual Totals'!I419,'STB-1245-ALL-CARRIERS-2025'!O:O,'Annual Totals'!O419),SUMIFS('STB-1245-ALL-CARRIERS-2025'!T:T,'STB-1245-ALL-CARRIERS-2025'!H:H,'Annual Totals'!H419,'STB-1245-ALL-CARRIERS-2025'!I:I,'Annual Totals'!I419,'STB-1245-ALL-CARRIERS-2025'!O:O,'Annual Totals'!O419))</f>
        <v>33380827</v>
      </c>
    </row>
    <row r="420" spans="1:19" x14ac:dyDescent="0.2">
      <c r="A420">
        <v>39</v>
      </c>
      <c r="B420" t="s">
        <v>151</v>
      </c>
      <c r="C420" t="s">
        <v>152</v>
      </c>
      <c r="D420" t="s">
        <v>153</v>
      </c>
      <c r="E420" t="s">
        <v>154</v>
      </c>
      <c r="F420" t="s">
        <v>155</v>
      </c>
      <c r="G420" t="s">
        <v>156</v>
      </c>
      <c r="H420" t="s">
        <v>187</v>
      </c>
      <c r="I420" t="s">
        <v>158</v>
      </c>
      <c r="J420" t="s">
        <v>188</v>
      </c>
      <c r="K420" t="s">
        <v>160</v>
      </c>
      <c r="L420">
        <v>1</v>
      </c>
      <c r="M420" t="s">
        <v>189</v>
      </c>
      <c r="N420" t="s">
        <v>162</v>
      </c>
      <c r="O420" t="s">
        <v>216</v>
      </c>
      <c r="P420" t="s">
        <v>217</v>
      </c>
      <c r="Q420">
        <v>2025</v>
      </c>
      <c r="R420" s="3" t="str">
        <f t="shared" si="6"/>
        <v>100</v>
      </c>
      <c r="S420" s="4">
        <f>IF(LEFT(H420,7)="Average",AVERAGEIFS('STB-1245-ALL-CARRIERS-2025'!T:T,'STB-1245-ALL-CARRIERS-2025'!H:H,'Annual Totals'!H420,'STB-1245-ALL-CARRIERS-2025'!I:I,'Annual Totals'!I420,'STB-1245-ALL-CARRIERS-2025'!O:O,'Annual Totals'!O420),SUMIFS('STB-1245-ALL-CARRIERS-2025'!T:T,'STB-1245-ALL-CARRIERS-2025'!H:H,'Annual Totals'!H420,'STB-1245-ALL-CARRIERS-2025'!I:I,'Annual Totals'!I420,'STB-1245-ALL-CARRIERS-2025'!O:O,'Annual Totals'!O420))</f>
        <v>466724048</v>
      </c>
    </row>
    <row r="421" spans="1:19" x14ac:dyDescent="0.2">
      <c r="A421">
        <v>40</v>
      </c>
      <c r="B421" t="s">
        <v>151</v>
      </c>
      <c r="C421" t="s">
        <v>152</v>
      </c>
      <c r="D421" t="s">
        <v>153</v>
      </c>
      <c r="E421" t="s">
        <v>154</v>
      </c>
      <c r="F421" t="s">
        <v>155</v>
      </c>
      <c r="G421" t="s">
        <v>156</v>
      </c>
      <c r="H421" t="s">
        <v>187</v>
      </c>
      <c r="I421" t="s">
        <v>165</v>
      </c>
      <c r="J421" t="s">
        <v>188</v>
      </c>
      <c r="K421" t="s">
        <v>160</v>
      </c>
      <c r="L421">
        <v>1</v>
      </c>
      <c r="M421" t="s">
        <v>189</v>
      </c>
      <c r="N421" t="s">
        <v>162</v>
      </c>
      <c r="O421" t="s">
        <v>216</v>
      </c>
      <c r="P421" t="s">
        <v>217</v>
      </c>
      <c r="Q421">
        <v>2025</v>
      </c>
      <c r="R421" s="3" t="str">
        <f t="shared" si="6"/>
        <v>200</v>
      </c>
      <c r="S421" s="4">
        <f>IF(LEFT(H421,7)="Average",AVERAGEIFS('STB-1245-ALL-CARRIERS-2025'!T:T,'STB-1245-ALL-CARRIERS-2025'!H:H,'Annual Totals'!H421,'STB-1245-ALL-CARRIERS-2025'!I:I,'Annual Totals'!I421,'STB-1245-ALL-CARRIERS-2025'!O:O,'Annual Totals'!O421),SUMIFS('STB-1245-ALL-CARRIERS-2025'!T:T,'STB-1245-ALL-CARRIERS-2025'!H:H,'Annual Totals'!H421,'STB-1245-ALL-CARRIERS-2025'!I:I,'Annual Totals'!I421,'STB-1245-ALL-CARRIERS-2025'!O:O,'Annual Totals'!O421))</f>
        <v>184994875</v>
      </c>
    </row>
    <row r="422" spans="1:19" x14ac:dyDescent="0.2">
      <c r="A422">
        <v>41</v>
      </c>
      <c r="B422" t="s">
        <v>151</v>
      </c>
      <c r="C422" t="s">
        <v>152</v>
      </c>
      <c r="D422" t="s">
        <v>153</v>
      </c>
      <c r="E422" t="s">
        <v>154</v>
      </c>
      <c r="F422" t="s">
        <v>155</v>
      </c>
      <c r="G422" t="s">
        <v>156</v>
      </c>
      <c r="H422" t="s">
        <v>187</v>
      </c>
      <c r="I422" t="s">
        <v>166</v>
      </c>
      <c r="J422" t="s">
        <v>188</v>
      </c>
      <c r="K422" t="s">
        <v>160</v>
      </c>
      <c r="L422">
        <v>1</v>
      </c>
      <c r="M422" t="s">
        <v>189</v>
      </c>
      <c r="N422" t="s">
        <v>162</v>
      </c>
      <c r="O422" t="s">
        <v>216</v>
      </c>
      <c r="P422" t="s">
        <v>217</v>
      </c>
      <c r="Q422">
        <v>2025</v>
      </c>
      <c r="R422" s="3" t="str">
        <f t="shared" si="6"/>
        <v>300</v>
      </c>
      <c r="S422" s="4">
        <f>IF(LEFT(H422,7)="Average",AVERAGEIFS('STB-1245-ALL-CARRIERS-2025'!T:T,'STB-1245-ALL-CARRIERS-2025'!H:H,'Annual Totals'!H422,'STB-1245-ALL-CARRIERS-2025'!I:I,'Annual Totals'!I422,'STB-1245-ALL-CARRIERS-2025'!O:O,'Annual Totals'!O422),SUMIFS('STB-1245-ALL-CARRIERS-2025'!T:T,'STB-1245-ALL-CARRIERS-2025'!H:H,'Annual Totals'!H422,'STB-1245-ALL-CARRIERS-2025'!I:I,'Annual Totals'!I422,'STB-1245-ALL-CARRIERS-2025'!O:O,'Annual Totals'!O422))</f>
        <v>612736232</v>
      </c>
    </row>
    <row r="423" spans="1:19" x14ac:dyDescent="0.2">
      <c r="A423">
        <v>42</v>
      </c>
      <c r="B423" t="s">
        <v>151</v>
      </c>
      <c r="C423" t="s">
        <v>152</v>
      </c>
      <c r="D423" t="s">
        <v>153</v>
      </c>
      <c r="E423" t="s">
        <v>154</v>
      </c>
      <c r="F423" t="s">
        <v>155</v>
      </c>
      <c r="G423" t="s">
        <v>156</v>
      </c>
      <c r="H423" t="s">
        <v>187</v>
      </c>
      <c r="I423" t="s">
        <v>167</v>
      </c>
      <c r="J423" t="s">
        <v>188</v>
      </c>
      <c r="K423" t="s">
        <v>160</v>
      </c>
      <c r="L423">
        <v>1</v>
      </c>
      <c r="M423" t="s">
        <v>189</v>
      </c>
      <c r="N423" t="s">
        <v>162</v>
      </c>
      <c r="O423" t="s">
        <v>216</v>
      </c>
      <c r="P423" t="s">
        <v>217</v>
      </c>
      <c r="Q423">
        <v>2025</v>
      </c>
      <c r="R423" s="3" t="str">
        <f t="shared" si="6"/>
        <v>400</v>
      </c>
      <c r="S423" s="4">
        <f>IF(LEFT(H423,7)="Average",AVERAGEIFS('STB-1245-ALL-CARRIERS-2025'!T:T,'STB-1245-ALL-CARRIERS-2025'!H:H,'Annual Totals'!H423,'STB-1245-ALL-CARRIERS-2025'!I:I,'Annual Totals'!I423,'STB-1245-ALL-CARRIERS-2025'!O:O,'Annual Totals'!O423),SUMIFS('STB-1245-ALL-CARRIERS-2025'!T:T,'STB-1245-ALL-CARRIERS-2025'!H:H,'Annual Totals'!H423,'STB-1245-ALL-CARRIERS-2025'!I:I,'Annual Totals'!I423,'STB-1245-ALL-CARRIERS-2025'!O:O,'Annual Totals'!O423))</f>
        <v>303052735</v>
      </c>
    </row>
    <row r="424" spans="1:19" x14ac:dyDescent="0.2">
      <c r="A424">
        <v>43</v>
      </c>
      <c r="B424" t="s">
        <v>151</v>
      </c>
      <c r="C424" t="s">
        <v>152</v>
      </c>
      <c r="D424" t="s">
        <v>153</v>
      </c>
      <c r="E424" t="s">
        <v>154</v>
      </c>
      <c r="F424" t="s">
        <v>155</v>
      </c>
      <c r="G424" t="s">
        <v>156</v>
      </c>
      <c r="H424" t="s">
        <v>187</v>
      </c>
      <c r="I424" t="s">
        <v>168</v>
      </c>
      <c r="J424" t="s">
        <v>188</v>
      </c>
      <c r="K424" t="s">
        <v>160</v>
      </c>
      <c r="L424">
        <v>1</v>
      </c>
      <c r="M424" t="s">
        <v>189</v>
      </c>
      <c r="N424" t="s">
        <v>162</v>
      </c>
      <c r="O424" t="s">
        <v>216</v>
      </c>
      <c r="P424" t="s">
        <v>217</v>
      </c>
      <c r="Q424">
        <v>2025</v>
      </c>
      <c r="R424" s="3" t="str">
        <f t="shared" si="6"/>
        <v>500</v>
      </c>
      <c r="S424" s="4">
        <f>IF(LEFT(H424,7)="Average",AVERAGEIFS('STB-1245-ALL-CARRIERS-2025'!T:T,'STB-1245-ALL-CARRIERS-2025'!H:H,'Annual Totals'!H424,'STB-1245-ALL-CARRIERS-2025'!I:I,'Annual Totals'!I424,'STB-1245-ALL-CARRIERS-2025'!O:O,'Annual Totals'!O424),SUMIFS('STB-1245-ALL-CARRIERS-2025'!T:T,'STB-1245-ALL-CARRIERS-2025'!H:H,'Annual Totals'!H424,'STB-1245-ALL-CARRIERS-2025'!I:I,'Annual Totals'!I424,'STB-1245-ALL-CARRIERS-2025'!O:O,'Annual Totals'!O424))</f>
        <v>75675129</v>
      </c>
    </row>
    <row r="425" spans="1:19" x14ac:dyDescent="0.2">
      <c r="A425">
        <v>44</v>
      </c>
      <c r="B425" t="s">
        <v>151</v>
      </c>
      <c r="C425" t="s">
        <v>152</v>
      </c>
      <c r="D425" t="s">
        <v>153</v>
      </c>
      <c r="E425" t="s">
        <v>154</v>
      </c>
      <c r="F425" t="s">
        <v>155</v>
      </c>
      <c r="G425" t="s">
        <v>156</v>
      </c>
      <c r="H425" t="s">
        <v>190</v>
      </c>
      <c r="I425" t="s">
        <v>169</v>
      </c>
      <c r="J425" t="s">
        <v>188</v>
      </c>
      <c r="K425" t="s">
        <v>160</v>
      </c>
      <c r="L425">
        <v>1</v>
      </c>
      <c r="M425" t="s">
        <v>189</v>
      </c>
      <c r="N425" t="s">
        <v>162</v>
      </c>
      <c r="O425" t="s">
        <v>216</v>
      </c>
      <c r="P425" t="s">
        <v>217</v>
      </c>
      <c r="Q425">
        <v>2025</v>
      </c>
      <c r="R425" s="3" t="str">
        <f t="shared" si="6"/>
        <v>600</v>
      </c>
      <c r="S425" s="4">
        <f>IF(LEFT(H425,7)="Average",AVERAGEIFS('STB-1245-ALL-CARRIERS-2025'!T:T,'STB-1245-ALL-CARRIERS-2025'!H:H,'Annual Totals'!H425,'STB-1245-ALL-CARRIERS-2025'!I:I,'Annual Totals'!I425,'STB-1245-ALL-CARRIERS-2025'!O:O,'Annual Totals'!O425),SUMIFS('STB-1245-ALL-CARRIERS-2025'!T:T,'STB-1245-ALL-CARRIERS-2025'!H:H,'Annual Totals'!H425,'STB-1245-ALL-CARRIERS-2025'!I:I,'Annual Totals'!I425,'STB-1245-ALL-CARRIERS-2025'!O:O,'Annual Totals'!O425))</f>
        <v>1097735619</v>
      </c>
    </row>
    <row r="426" spans="1:19" x14ac:dyDescent="0.2">
      <c r="A426">
        <v>45</v>
      </c>
      <c r="B426" t="s">
        <v>151</v>
      </c>
      <c r="C426" t="s">
        <v>152</v>
      </c>
      <c r="D426" t="s">
        <v>153</v>
      </c>
      <c r="E426" t="s">
        <v>154</v>
      </c>
      <c r="F426" t="s">
        <v>155</v>
      </c>
      <c r="G426" t="s">
        <v>156</v>
      </c>
      <c r="H426" t="s">
        <v>191</v>
      </c>
      <c r="I426" t="s">
        <v>158</v>
      </c>
      <c r="J426" t="s">
        <v>192</v>
      </c>
      <c r="K426" t="s">
        <v>160</v>
      </c>
      <c r="L426">
        <v>1</v>
      </c>
      <c r="M426" t="s">
        <v>189</v>
      </c>
      <c r="N426" t="s">
        <v>162</v>
      </c>
      <c r="O426" t="s">
        <v>216</v>
      </c>
      <c r="P426" t="s">
        <v>217</v>
      </c>
      <c r="Q426">
        <v>2025</v>
      </c>
      <c r="R426" s="3" t="str">
        <f t="shared" si="6"/>
        <v>100</v>
      </c>
      <c r="S426" s="4">
        <f>IF(LEFT(H426,7)="Average",AVERAGEIFS('STB-1245-ALL-CARRIERS-2025'!T:T,'STB-1245-ALL-CARRIERS-2025'!H:H,'Annual Totals'!H426,'STB-1245-ALL-CARRIERS-2025'!I:I,'Annual Totals'!I426,'STB-1245-ALL-CARRIERS-2025'!O:O,'Annual Totals'!O426),SUMIFS('STB-1245-ALL-CARRIERS-2025'!T:T,'STB-1245-ALL-CARRIERS-2025'!H:H,'Annual Totals'!H426,'STB-1245-ALL-CARRIERS-2025'!I:I,'Annual Totals'!I426,'STB-1245-ALL-CARRIERS-2025'!O:O,'Annual Totals'!O426))</f>
        <v>19834</v>
      </c>
    </row>
    <row r="427" spans="1:19" x14ac:dyDescent="0.2">
      <c r="A427">
        <v>46</v>
      </c>
      <c r="B427" t="s">
        <v>151</v>
      </c>
      <c r="C427" t="s">
        <v>152</v>
      </c>
      <c r="D427" t="s">
        <v>153</v>
      </c>
      <c r="E427" t="s">
        <v>154</v>
      </c>
      <c r="F427" t="s">
        <v>155</v>
      </c>
      <c r="G427" t="s">
        <v>156</v>
      </c>
      <c r="H427" t="s">
        <v>191</v>
      </c>
      <c r="I427" t="s">
        <v>165</v>
      </c>
      <c r="J427" t="s">
        <v>192</v>
      </c>
      <c r="K427" t="s">
        <v>160</v>
      </c>
      <c r="L427">
        <v>1</v>
      </c>
      <c r="M427" t="s">
        <v>189</v>
      </c>
      <c r="N427" t="s">
        <v>162</v>
      </c>
      <c r="O427" t="s">
        <v>216</v>
      </c>
      <c r="P427" t="s">
        <v>217</v>
      </c>
      <c r="Q427">
        <v>2025</v>
      </c>
      <c r="R427" s="3" t="str">
        <f t="shared" si="6"/>
        <v>200</v>
      </c>
      <c r="S427" s="4">
        <f>IF(LEFT(H427,7)="Average",AVERAGEIFS('STB-1245-ALL-CARRIERS-2025'!T:T,'STB-1245-ALL-CARRIERS-2025'!H:H,'Annual Totals'!H427,'STB-1245-ALL-CARRIERS-2025'!I:I,'Annual Totals'!I427,'STB-1245-ALL-CARRIERS-2025'!O:O,'Annual Totals'!O427),SUMIFS('STB-1245-ALL-CARRIERS-2025'!T:T,'STB-1245-ALL-CARRIERS-2025'!H:H,'Annual Totals'!H427,'STB-1245-ALL-CARRIERS-2025'!I:I,'Annual Totals'!I427,'STB-1245-ALL-CARRIERS-2025'!O:O,'Annual Totals'!O427))</f>
        <v>8355835</v>
      </c>
    </row>
    <row r="428" spans="1:19" x14ac:dyDescent="0.2">
      <c r="A428">
        <v>47</v>
      </c>
      <c r="B428" t="s">
        <v>151</v>
      </c>
      <c r="C428" t="s">
        <v>152</v>
      </c>
      <c r="D428" t="s">
        <v>153</v>
      </c>
      <c r="E428" t="s">
        <v>154</v>
      </c>
      <c r="F428" t="s">
        <v>155</v>
      </c>
      <c r="G428" t="s">
        <v>156</v>
      </c>
      <c r="H428" t="s">
        <v>191</v>
      </c>
      <c r="I428" t="s">
        <v>166</v>
      </c>
      <c r="J428" t="s">
        <v>192</v>
      </c>
      <c r="K428" t="s">
        <v>160</v>
      </c>
      <c r="L428">
        <v>1</v>
      </c>
      <c r="M428" t="s">
        <v>189</v>
      </c>
      <c r="N428" t="s">
        <v>162</v>
      </c>
      <c r="O428" t="s">
        <v>216</v>
      </c>
      <c r="P428" t="s">
        <v>217</v>
      </c>
      <c r="Q428">
        <v>2025</v>
      </c>
      <c r="R428" s="3" t="str">
        <f t="shared" si="6"/>
        <v>300</v>
      </c>
      <c r="S428" s="4">
        <f>IF(LEFT(H428,7)="Average",AVERAGEIFS('STB-1245-ALL-CARRIERS-2025'!T:T,'STB-1245-ALL-CARRIERS-2025'!H:H,'Annual Totals'!H428,'STB-1245-ALL-CARRIERS-2025'!I:I,'Annual Totals'!I428,'STB-1245-ALL-CARRIERS-2025'!O:O,'Annual Totals'!O428),SUMIFS('STB-1245-ALL-CARRIERS-2025'!T:T,'STB-1245-ALL-CARRIERS-2025'!H:H,'Annual Totals'!H428,'STB-1245-ALL-CARRIERS-2025'!I:I,'Annual Totals'!I428,'STB-1245-ALL-CARRIERS-2025'!O:O,'Annual Totals'!O428))</f>
        <v>111172329</v>
      </c>
    </row>
    <row r="429" spans="1:19" x14ac:dyDescent="0.2">
      <c r="A429">
        <v>48</v>
      </c>
      <c r="B429" t="s">
        <v>151</v>
      </c>
      <c r="C429" t="s">
        <v>152</v>
      </c>
      <c r="D429" t="s">
        <v>153</v>
      </c>
      <c r="E429" t="s">
        <v>154</v>
      </c>
      <c r="F429" t="s">
        <v>155</v>
      </c>
      <c r="G429" t="s">
        <v>156</v>
      </c>
      <c r="H429" t="s">
        <v>191</v>
      </c>
      <c r="I429" t="s">
        <v>167</v>
      </c>
      <c r="J429" t="s">
        <v>192</v>
      </c>
      <c r="K429" t="s">
        <v>160</v>
      </c>
      <c r="L429">
        <v>1</v>
      </c>
      <c r="M429" t="s">
        <v>189</v>
      </c>
      <c r="N429" t="s">
        <v>162</v>
      </c>
      <c r="O429" t="s">
        <v>216</v>
      </c>
      <c r="P429" t="s">
        <v>217</v>
      </c>
      <c r="Q429">
        <v>2025</v>
      </c>
      <c r="R429" s="3" t="str">
        <f t="shared" si="6"/>
        <v>400</v>
      </c>
      <c r="S429" s="4">
        <f>IF(LEFT(H429,7)="Average",AVERAGEIFS('STB-1245-ALL-CARRIERS-2025'!T:T,'STB-1245-ALL-CARRIERS-2025'!H:H,'Annual Totals'!H429,'STB-1245-ALL-CARRIERS-2025'!I:I,'Annual Totals'!I429,'STB-1245-ALL-CARRIERS-2025'!O:O,'Annual Totals'!O429),SUMIFS('STB-1245-ALL-CARRIERS-2025'!T:T,'STB-1245-ALL-CARRIERS-2025'!H:H,'Annual Totals'!H429,'STB-1245-ALL-CARRIERS-2025'!I:I,'Annual Totals'!I429,'STB-1245-ALL-CARRIERS-2025'!O:O,'Annual Totals'!O429))</f>
        <v>41558916</v>
      </c>
    </row>
    <row r="430" spans="1:19" x14ac:dyDescent="0.2">
      <c r="A430">
        <v>49</v>
      </c>
      <c r="B430" t="s">
        <v>151</v>
      </c>
      <c r="C430" t="s">
        <v>152</v>
      </c>
      <c r="D430" t="s">
        <v>153</v>
      </c>
      <c r="E430" t="s">
        <v>154</v>
      </c>
      <c r="F430" t="s">
        <v>155</v>
      </c>
      <c r="G430" t="s">
        <v>156</v>
      </c>
      <c r="H430" t="s">
        <v>191</v>
      </c>
      <c r="I430" t="s">
        <v>168</v>
      </c>
      <c r="J430" t="s">
        <v>192</v>
      </c>
      <c r="K430" t="s">
        <v>160</v>
      </c>
      <c r="L430">
        <v>1</v>
      </c>
      <c r="M430" t="s">
        <v>189</v>
      </c>
      <c r="N430" t="s">
        <v>162</v>
      </c>
      <c r="O430" t="s">
        <v>216</v>
      </c>
      <c r="P430" t="s">
        <v>217</v>
      </c>
      <c r="Q430">
        <v>2025</v>
      </c>
      <c r="R430" s="3" t="str">
        <f t="shared" si="6"/>
        <v>500</v>
      </c>
      <c r="S430" s="4">
        <f>IF(LEFT(H430,7)="Average",AVERAGEIFS('STB-1245-ALL-CARRIERS-2025'!T:T,'STB-1245-ALL-CARRIERS-2025'!H:H,'Annual Totals'!H430,'STB-1245-ALL-CARRIERS-2025'!I:I,'Annual Totals'!I430,'STB-1245-ALL-CARRIERS-2025'!O:O,'Annual Totals'!O430),SUMIFS('STB-1245-ALL-CARRIERS-2025'!T:T,'STB-1245-ALL-CARRIERS-2025'!H:H,'Annual Totals'!H430,'STB-1245-ALL-CARRIERS-2025'!I:I,'Annual Totals'!I430,'STB-1245-ALL-CARRIERS-2025'!O:O,'Annual Totals'!O430))</f>
        <v>2419908</v>
      </c>
    </row>
    <row r="431" spans="1:19" x14ac:dyDescent="0.2">
      <c r="A431">
        <v>50</v>
      </c>
      <c r="B431" t="s">
        <v>151</v>
      </c>
      <c r="C431" t="s">
        <v>152</v>
      </c>
      <c r="D431" t="s">
        <v>153</v>
      </c>
      <c r="E431" t="s">
        <v>154</v>
      </c>
      <c r="F431" t="s">
        <v>155</v>
      </c>
      <c r="G431" t="s">
        <v>156</v>
      </c>
      <c r="H431" t="s">
        <v>193</v>
      </c>
      <c r="I431" t="s">
        <v>169</v>
      </c>
      <c r="J431" t="s">
        <v>192</v>
      </c>
      <c r="K431" t="s">
        <v>160</v>
      </c>
      <c r="L431">
        <v>1</v>
      </c>
      <c r="M431" t="s">
        <v>189</v>
      </c>
      <c r="N431" t="s">
        <v>162</v>
      </c>
      <c r="O431" t="s">
        <v>216</v>
      </c>
      <c r="P431" t="s">
        <v>217</v>
      </c>
      <c r="Q431">
        <v>2025</v>
      </c>
      <c r="R431" s="3" t="str">
        <f t="shared" si="6"/>
        <v>600</v>
      </c>
      <c r="S431" s="4">
        <f>IF(LEFT(H431,7)="Average",AVERAGEIFS('STB-1245-ALL-CARRIERS-2025'!T:T,'STB-1245-ALL-CARRIERS-2025'!H:H,'Annual Totals'!H431,'STB-1245-ALL-CARRIERS-2025'!I:I,'Annual Totals'!I431,'STB-1245-ALL-CARRIERS-2025'!O:O,'Annual Totals'!O431),SUMIFS('STB-1245-ALL-CARRIERS-2025'!T:T,'STB-1245-ALL-CARRIERS-2025'!H:H,'Annual Totals'!H431,'STB-1245-ALL-CARRIERS-2025'!I:I,'Annual Totals'!I431,'STB-1245-ALL-CARRIERS-2025'!O:O,'Annual Totals'!O431))</f>
        <v>157551436</v>
      </c>
    </row>
    <row r="432" spans="1:19" x14ac:dyDescent="0.2">
      <c r="A432">
        <v>51</v>
      </c>
      <c r="B432" t="s">
        <v>151</v>
      </c>
      <c r="C432" t="s">
        <v>152</v>
      </c>
      <c r="D432" t="s">
        <v>153</v>
      </c>
      <c r="E432" t="s">
        <v>154</v>
      </c>
      <c r="F432" t="s">
        <v>155</v>
      </c>
      <c r="G432" t="s">
        <v>156</v>
      </c>
      <c r="H432" t="s">
        <v>194</v>
      </c>
      <c r="I432" t="s">
        <v>158</v>
      </c>
      <c r="J432" t="s">
        <v>195</v>
      </c>
      <c r="K432" t="s">
        <v>160</v>
      </c>
      <c r="L432">
        <v>1</v>
      </c>
      <c r="M432" t="s">
        <v>189</v>
      </c>
      <c r="N432" t="s">
        <v>162</v>
      </c>
      <c r="O432" t="s">
        <v>216</v>
      </c>
      <c r="P432" t="s">
        <v>217</v>
      </c>
      <c r="Q432">
        <v>2025</v>
      </c>
      <c r="R432" s="3" t="str">
        <f t="shared" si="6"/>
        <v>100</v>
      </c>
      <c r="S432" s="4">
        <f>IF(LEFT(H432,7)="Average",AVERAGEIFS('STB-1245-ALL-CARRIERS-2025'!T:T,'STB-1245-ALL-CARRIERS-2025'!H:H,'Annual Totals'!H432,'STB-1245-ALL-CARRIERS-2025'!I:I,'Annual Totals'!I432,'STB-1245-ALL-CARRIERS-2025'!O:O,'Annual Totals'!O432),SUMIFS('STB-1245-ALL-CARRIERS-2025'!T:T,'STB-1245-ALL-CARRIERS-2025'!H:H,'Annual Totals'!H432,'STB-1245-ALL-CARRIERS-2025'!I:I,'Annual Totals'!I432,'STB-1245-ALL-CARRIERS-2025'!O:O,'Annual Totals'!O432))</f>
        <v>41037125</v>
      </c>
    </row>
    <row r="433" spans="1:19" x14ac:dyDescent="0.2">
      <c r="A433">
        <v>52</v>
      </c>
      <c r="B433" t="s">
        <v>151</v>
      </c>
      <c r="C433" t="s">
        <v>152</v>
      </c>
      <c r="D433" t="s">
        <v>153</v>
      </c>
      <c r="E433" t="s">
        <v>154</v>
      </c>
      <c r="F433" t="s">
        <v>155</v>
      </c>
      <c r="G433" t="s">
        <v>156</v>
      </c>
      <c r="H433" t="s">
        <v>194</v>
      </c>
      <c r="I433" t="s">
        <v>165</v>
      </c>
      <c r="J433" t="s">
        <v>195</v>
      </c>
      <c r="K433" t="s">
        <v>160</v>
      </c>
      <c r="L433">
        <v>1</v>
      </c>
      <c r="M433" t="s">
        <v>189</v>
      </c>
      <c r="N433" t="s">
        <v>162</v>
      </c>
      <c r="O433" t="s">
        <v>216</v>
      </c>
      <c r="P433" t="s">
        <v>217</v>
      </c>
      <c r="Q433">
        <v>2025</v>
      </c>
      <c r="R433" s="3" t="str">
        <f t="shared" si="6"/>
        <v>200</v>
      </c>
      <c r="S433" s="4">
        <f>IF(LEFT(H433,7)="Average",AVERAGEIFS('STB-1245-ALL-CARRIERS-2025'!T:T,'STB-1245-ALL-CARRIERS-2025'!H:H,'Annual Totals'!H433,'STB-1245-ALL-CARRIERS-2025'!I:I,'Annual Totals'!I433,'STB-1245-ALL-CARRIERS-2025'!O:O,'Annual Totals'!O433),SUMIFS('STB-1245-ALL-CARRIERS-2025'!T:T,'STB-1245-ALL-CARRIERS-2025'!H:H,'Annual Totals'!H433,'STB-1245-ALL-CARRIERS-2025'!I:I,'Annual Totals'!I433,'STB-1245-ALL-CARRIERS-2025'!O:O,'Annual Totals'!O433))</f>
        <v>23672084</v>
      </c>
    </row>
    <row r="434" spans="1:19" x14ac:dyDescent="0.2">
      <c r="A434">
        <v>53</v>
      </c>
      <c r="B434" t="s">
        <v>151</v>
      </c>
      <c r="C434" t="s">
        <v>152</v>
      </c>
      <c r="D434" t="s">
        <v>153</v>
      </c>
      <c r="E434" t="s">
        <v>154</v>
      </c>
      <c r="F434" t="s">
        <v>155</v>
      </c>
      <c r="G434" t="s">
        <v>156</v>
      </c>
      <c r="H434" t="s">
        <v>194</v>
      </c>
      <c r="I434" t="s">
        <v>166</v>
      </c>
      <c r="J434" t="s">
        <v>195</v>
      </c>
      <c r="K434" t="s">
        <v>160</v>
      </c>
      <c r="L434">
        <v>1</v>
      </c>
      <c r="M434" t="s">
        <v>189</v>
      </c>
      <c r="N434" t="s">
        <v>162</v>
      </c>
      <c r="O434" t="s">
        <v>216</v>
      </c>
      <c r="P434" t="s">
        <v>217</v>
      </c>
      <c r="Q434">
        <v>2025</v>
      </c>
      <c r="R434" s="3" t="str">
        <f t="shared" si="6"/>
        <v>300</v>
      </c>
      <c r="S434" s="4">
        <f>IF(LEFT(H434,7)="Average",AVERAGEIFS('STB-1245-ALL-CARRIERS-2025'!T:T,'STB-1245-ALL-CARRIERS-2025'!H:H,'Annual Totals'!H434,'STB-1245-ALL-CARRIERS-2025'!I:I,'Annual Totals'!I434,'STB-1245-ALL-CARRIERS-2025'!O:O,'Annual Totals'!O434),SUMIFS('STB-1245-ALL-CARRIERS-2025'!T:T,'STB-1245-ALL-CARRIERS-2025'!H:H,'Annual Totals'!H434,'STB-1245-ALL-CARRIERS-2025'!I:I,'Annual Totals'!I434,'STB-1245-ALL-CARRIERS-2025'!O:O,'Annual Totals'!O434))</f>
        <v>112315038</v>
      </c>
    </row>
    <row r="435" spans="1:19" x14ac:dyDescent="0.2">
      <c r="A435">
        <v>54</v>
      </c>
      <c r="B435" t="s">
        <v>151</v>
      </c>
      <c r="C435" t="s">
        <v>152</v>
      </c>
      <c r="D435" t="s">
        <v>153</v>
      </c>
      <c r="E435" t="s">
        <v>154</v>
      </c>
      <c r="F435" t="s">
        <v>155</v>
      </c>
      <c r="G435" t="s">
        <v>156</v>
      </c>
      <c r="H435" t="s">
        <v>194</v>
      </c>
      <c r="I435" t="s">
        <v>167</v>
      </c>
      <c r="J435" t="s">
        <v>195</v>
      </c>
      <c r="K435" t="s">
        <v>160</v>
      </c>
      <c r="L435">
        <v>1</v>
      </c>
      <c r="M435" t="s">
        <v>189</v>
      </c>
      <c r="N435" t="s">
        <v>162</v>
      </c>
      <c r="O435" t="s">
        <v>216</v>
      </c>
      <c r="P435" t="s">
        <v>217</v>
      </c>
      <c r="Q435">
        <v>2025</v>
      </c>
      <c r="R435" s="3" t="str">
        <f t="shared" si="6"/>
        <v>400</v>
      </c>
      <c r="S435" s="4">
        <f>IF(LEFT(H435,7)="Average",AVERAGEIFS('STB-1245-ALL-CARRIERS-2025'!T:T,'STB-1245-ALL-CARRIERS-2025'!H:H,'Annual Totals'!H435,'STB-1245-ALL-CARRIERS-2025'!I:I,'Annual Totals'!I435,'STB-1245-ALL-CARRIERS-2025'!O:O,'Annual Totals'!O435),SUMIFS('STB-1245-ALL-CARRIERS-2025'!T:T,'STB-1245-ALL-CARRIERS-2025'!H:H,'Annual Totals'!H435,'STB-1245-ALL-CARRIERS-2025'!I:I,'Annual Totals'!I435,'STB-1245-ALL-CARRIERS-2025'!O:O,'Annual Totals'!O435))</f>
        <v>56546038</v>
      </c>
    </row>
    <row r="436" spans="1:19" x14ac:dyDescent="0.2">
      <c r="A436">
        <v>55</v>
      </c>
      <c r="B436" t="s">
        <v>151</v>
      </c>
      <c r="C436" t="s">
        <v>152</v>
      </c>
      <c r="D436" t="s">
        <v>153</v>
      </c>
      <c r="E436" t="s">
        <v>154</v>
      </c>
      <c r="F436" t="s">
        <v>155</v>
      </c>
      <c r="G436" t="s">
        <v>156</v>
      </c>
      <c r="H436" t="s">
        <v>194</v>
      </c>
      <c r="I436" t="s">
        <v>168</v>
      </c>
      <c r="J436" t="s">
        <v>195</v>
      </c>
      <c r="K436" t="s">
        <v>160</v>
      </c>
      <c r="L436">
        <v>1</v>
      </c>
      <c r="M436" t="s">
        <v>189</v>
      </c>
      <c r="N436" t="s">
        <v>162</v>
      </c>
      <c r="O436" t="s">
        <v>216</v>
      </c>
      <c r="P436" t="s">
        <v>217</v>
      </c>
      <c r="Q436">
        <v>2025</v>
      </c>
      <c r="R436" s="3" t="str">
        <f t="shared" si="6"/>
        <v>500</v>
      </c>
      <c r="S436" s="4">
        <f>IF(LEFT(H436,7)="Average",AVERAGEIFS('STB-1245-ALL-CARRIERS-2025'!T:T,'STB-1245-ALL-CARRIERS-2025'!H:H,'Annual Totals'!H436,'STB-1245-ALL-CARRIERS-2025'!I:I,'Annual Totals'!I436,'STB-1245-ALL-CARRIERS-2025'!O:O,'Annual Totals'!O436),SUMIFS('STB-1245-ALL-CARRIERS-2025'!T:T,'STB-1245-ALL-CARRIERS-2025'!H:H,'Annual Totals'!H436,'STB-1245-ALL-CARRIERS-2025'!I:I,'Annual Totals'!I436,'STB-1245-ALL-CARRIERS-2025'!O:O,'Annual Totals'!O436))</f>
        <v>8858044</v>
      </c>
    </row>
    <row r="437" spans="1:19" x14ac:dyDescent="0.2">
      <c r="A437">
        <v>56</v>
      </c>
      <c r="B437" t="s">
        <v>151</v>
      </c>
      <c r="C437" t="s">
        <v>152</v>
      </c>
      <c r="D437" t="s">
        <v>153</v>
      </c>
      <c r="E437" t="s">
        <v>154</v>
      </c>
      <c r="F437" t="s">
        <v>155</v>
      </c>
      <c r="G437" t="s">
        <v>156</v>
      </c>
      <c r="H437" t="s">
        <v>196</v>
      </c>
      <c r="I437" t="s">
        <v>169</v>
      </c>
      <c r="J437" t="s">
        <v>195</v>
      </c>
      <c r="K437" t="s">
        <v>160</v>
      </c>
      <c r="L437">
        <v>1</v>
      </c>
      <c r="M437" t="s">
        <v>189</v>
      </c>
      <c r="N437" t="s">
        <v>162</v>
      </c>
      <c r="O437" t="s">
        <v>216</v>
      </c>
      <c r="P437" t="s">
        <v>217</v>
      </c>
      <c r="Q437">
        <v>2025</v>
      </c>
      <c r="R437" s="3" t="str">
        <f t="shared" si="6"/>
        <v>600</v>
      </c>
      <c r="S437" s="4">
        <f>IF(LEFT(H437,7)="Average",AVERAGEIFS('STB-1245-ALL-CARRIERS-2025'!T:T,'STB-1245-ALL-CARRIERS-2025'!H:H,'Annual Totals'!H437,'STB-1245-ALL-CARRIERS-2025'!I:I,'Annual Totals'!I437,'STB-1245-ALL-CARRIERS-2025'!O:O,'Annual Totals'!O437),SUMIFS('STB-1245-ALL-CARRIERS-2025'!T:T,'STB-1245-ALL-CARRIERS-2025'!H:H,'Annual Totals'!H437,'STB-1245-ALL-CARRIERS-2025'!I:I,'Annual Totals'!I437,'STB-1245-ALL-CARRIERS-2025'!O:O,'Annual Totals'!O437))</f>
        <v>556390984</v>
      </c>
    </row>
    <row r="438" spans="1:19" x14ac:dyDescent="0.2">
      <c r="A438">
        <v>57</v>
      </c>
      <c r="B438" t="s">
        <v>151</v>
      </c>
      <c r="C438" t="s">
        <v>152</v>
      </c>
      <c r="D438" t="s">
        <v>153</v>
      </c>
      <c r="E438" t="s">
        <v>154</v>
      </c>
      <c r="F438" t="s">
        <v>155</v>
      </c>
      <c r="G438" t="s">
        <v>156</v>
      </c>
      <c r="H438" t="s">
        <v>197</v>
      </c>
      <c r="I438" t="s">
        <v>158</v>
      </c>
      <c r="J438" t="s">
        <v>198</v>
      </c>
      <c r="K438" t="s">
        <v>160</v>
      </c>
      <c r="L438">
        <v>1</v>
      </c>
      <c r="M438" t="s">
        <v>189</v>
      </c>
      <c r="N438" t="s">
        <v>162</v>
      </c>
      <c r="O438" t="s">
        <v>216</v>
      </c>
      <c r="P438" t="s">
        <v>217</v>
      </c>
      <c r="Q438">
        <v>2025</v>
      </c>
      <c r="R438" s="3" t="str">
        <f t="shared" si="6"/>
        <v>100</v>
      </c>
      <c r="S438" s="4">
        <f>IF(LEFT(H438,7)="Average",AVERAGEIFS('STB-1245-ALL-CARRIERS-2025'!T:T,'STB-1245-ALL-CARRIERS-2025'!H:H,'Annual Totals'!H438,'STB-1245-ALL-CARRIERS-2025'!I:I,'Annual Totals'!I438,'STB-1245-ALL-CARRIERS-2025'!O:O,'Annual Totals'!O438),SUMIFS('STB-1245-ALL-CARRIERS-2025'!T:T,'STB-1245-ALL-CARRIERS-2025'!H:H,'Annual Totals'!H438,'STB-1245-ALL-CARRIERS-2025'!I:I,'Annual Totals'!I438,'STB-1245-ALL-CARRIERS-2025'!O:O,'Annual Totals'!O438))</f>
        <v>507781005</v>
      </c>
    </row>
    <row r="439" spans="1:19" x14ac:dyDescent="0.2">
      <c r="A439">
        <v>58</v>
      </c>
      <c r="B439" t="s">
        <v>151</v>
      </c>
      <c r="C439" t="s">
        <v>152</v>
      </c>
      <c r="D439" t="s">
        <v>153</v>
      </c>
      <c r="E439" t="s">
        <v>154</v>
      </c>
      <c r="F439" t="s">
        <v>155</v>
      </c>
      <c r="G439" t="s">
        <v>156</v>
      </c>
      <c r="H439" t="s">
        <v>197</v>
      </c>
      <c r="I439" t="s">
        <v>165</v>
      </c>
      <c r="J439" t="s">
        <v>198</v>
      </c>
      <c r="K439" t="s">
        <v>160</v>
      </c>
      <c r="L439">
        <v>1</v>
      </c>
      <c r="M439" t="s">
        <v>189</v>
      </c>
      <c r="N439" t="s">
        <v>162</v>
      </c>
      <c r="O439" t="s">
        <v>216</v>
      </c>
      <c r="P439" t="s">
        <v>217</v>
      </c>
      <c r="Q439">
        <v>2025</v>
      </c>
      <c r="R439" s="3" t="str">
        <f t="shared" si="6"/>
        <v>200</v>
      </c>
      <c r="S439" s="4">
        <f>IF(LEFT(H439,7)="Average",AVERAGEIFS('STB-1245-ALL-CARRIERS-2025'!T:T,'STB-1245-ALL-CARRIERS-2025'!H:H,'Annual Totals'!H439,'STB-1245-ALL-CARRIERS-2025'!I:I,'Annual Totals'!I439,'STB-1245-ALL-CARRIERS-2025'!O:O,'Annual Totals'!O439),SUMIFS('STB-1245-ALL-CARRIERS-2025'!T:T,'STB-1245-ALL-CARRIERS-2025'!H:H,'Annual Totals'!H439,'STB-1245-ALL-CARRIERS-2025'!I:I,'Annual Totals'!I439,'STB-1245-ALL-CARRIERS-2025'!O:O,'Annual Totals'!O439))</f>
        <v>217022791</v>
      </c>
    </row>
    <row r="440" spans="1:19" x14ac:dyDescent="0.2">
      <c r="A440">
        <v>59</v>
      </c>
      <c r="B440" t="s">
        <v>151</v>
      </c>
      <c r="C440" t="s">
        <v>152</v>
      </c>
      <c r="D440" t="s">
        <v>153</v>
      </c>
      <c r="E440" t="s">
        <v>154</v>
      </c>
      <c r="F440" t="s">
        <v>155</v>
      </c>
      <c r="G440" t="s">
        <v>156</v>
      </c>
      <c r="H440" t="s">
        <v>197</v>
      </c>
      <c r="I440" t="s">
        <v>166</v>
      </c>
      <c r="J440" t="s">
        <v>198</v>
      </c>
      <c r="K440" t="s">
        <v>160</v>
      </c>
      <c r="L440">
        <v>1</v>
      </c>
      <c r="M440" t="s">
        <v>189</v>
      </c>
      <c r="N440" t="s">
        <v>162</v>
      </c>
      <c r="O440" t="s">
        <v>216</v>
      </c>
      <c r="P440" t="s">
        <v>217</v>
      </c>
      <c r="Q440">
        <v>2025</v>
      </c>
      <c r="R440" s="3" t="str">
        <f t="shared" si="6"/>
        <v>300</v>
      </c>
      <c r="S440" s="4">
        <f>IF(LEFT(H440,7)="Average",AVERAGEIFS('STB-1245-ALL-CARRIERS-2025'!T:T,'STB-1245-ALL-CARRIERS-2025'!H:H,'Annual Totals'!H440,'STB-1245-ALL-CARRIERS-2025'!I:I,'Annual Totals'!I440,'STB-1245-ALL-CARRIERS-2025'!O:O,'Annual Totals'!O440),SUMIFS('STB-1245-ALL-CARRIERS-2025'!T:T,'STB-1245-ALL-CARRIERS-2025'!H:H,'Annual Totals'!H440,'STB-1245-ALL-CARRIERS-2025'!I:I,'Annual Totals'!I440,'STB-1245-ALL-CARRIERS-2025'!O:O,'Annual Totals'!O440))</f>
        <v>836223598</v>
      </c>
    </row>
    <row r="441" spans="1:19" x14ac:dyDescent="0.2">
      <c r="A441">
        <v>60</v>
      </c>
      <c r="B441" t="s">
        <v>151</v>
      </c>
      <c r="C441" t="s">
        <v>152</v>
      </c>
      <c r="D441" t="s">
        <v>153</v>
      </c>
      <c r="E441" t="s">
        <v>154</v>
      </c>
      <c r="F441" t="s">
        <v>155</v>
      </c>
      <c r="G441" t="s">
        <v>156</v>
      </c>
      <c r="H441" t="s">
        <v>197</v>
      </c>
      <c r="I441" t="s">
        <v>167</v>
      </c>
      <c r="J441" t="s">
        <v>198</v>
      </c>
      <c r="K441" t="s">
        <v>160</v>
      </c>
      <c r="L441">
        <v>1</v>
      </c>
      <c r="M441" t="s">
        <v>189</v>
      </c>
      <c r="N441" t="s">
        <v>162</v>
      </c>
      <c r="O441" t="s">
        <v>216</v>
      </c>
      <c r="P441" t="s">
        <v>217</v>
      </c>
      <c r="Q441">
        <v>2025</v>
      </c>
      <c r="R441" s="3" t="str">
        <f t="shared" si="6"/>
        <v>400</v>
      </c>
      <c r="S441" s="4">
        <f>IF(LEFT(H441,7)="Average",AVERAGEIFS('STB-1245-ALL-CARRIERS-2025'!T:T,'STB-1245-ALL-CARRIERS-2025'!H:H,'Annual Totals'!H441,'STB-1245-ALL-CARRIERS-2025'!I:I,'Annual Totals'!I441,'STB-1245-ALL-CARRIERS-2025'!O:O,'Annual Totals'!O441),SUMIFS('STB-1245-ALL-CARRIERS-2025'!T:T,'STB-1245-ALL-CARRIERS-2025'!H:H,'Annual Totals'!H441,'STB-1245-ALL-CARRIERS-2025'!I:I,'Annual Totals'!I441,'STB-1245-ALL-CARRIERS-2025'!O:O,'Annual Totals'!O441))</f>
        <v>401157688</v>
      </c>
    </row>
    <row r="442" spans="1:19" x14ac:dyDescent="0.2">
      <c r="A442">
        <v>61</v>
      </c>
      <c r="B442" t="s">
        <v>151</v>
      </c>
      <c r="C442" t="s">
        <v>152</v>
      </c>
      <c r="D442" t="s">
        <v>153</v>
      </c>
      <c r="E442" t="s">
        <v>154</v>
      </c>
      <c r="F442" t="s">
        <v>155</v>
      </c>
      <c r="G442" t="s">
        <v>156</v>
      </c>
      <c r="H442" t="s">
        <v>197</v>
      </c>
      <c r="I442" t="s">
        <v>168</v>
      </c>
      <c r="J442" t="s">
        <v>198</v>
      </c>
      <c r="K442" t="s">
        <v>160</v>
      </c>
      <c r="L442">
        <v>1</v>
      </c>
      <c r="M442" t="s">
        <v>189</v>
      </c>
      <c r="N442" t="s">
        <v>162</v>
      </c>
      <c r="O442" t="s">
        <v>216</v>
      </c>
      <c r="P442" t="s">
        <v>217</v>
      </c>
      <c r="Q442">
        <v>2025</v>
      </c>
      <c r="R442" s="3" t="str">
        <f t="shared" si="6"/>
        <v>500</v>
      </c>
      <c r="S442" s="4">
        <f>IF(LEFT(H442,7)="Average",AVERAGEIFS('STB-1245-ALL-CARRIERS-2025'!T:T,'STB-1245-ALL-CARRIERS-2025'!H:H,'Annual Totals'!H442,'STB-1245-ALL-CARRIERS-2025'!I:I,'Annual Totals'!I442,'STB-1245-ALL-CARRIERS-2025'!O:O,'Annual Totals'!O442),SUMIFS('STB-1245-ALL-CARRIERS-2025'!T:T,'STB-1245-ALL-CARRIERS-2025'!H:H,'Annual Totals'!H442,'STB-1245-ALL-CARRIERS-2025'!I:I,'Annual Totals'!I442,'STB-1245-ALL-CARRIERS-2025'!O:O,'Annual Totals'!O442))</f>
        <v>86953080</v>
      </c>
    </row>
    <row r="443" spans="1:19" x14ac:dyDescent="0.2">
      <c r="A443">
        <v>62</v>
      </c>
      <c r="B443" t="s">
        <v>151</v>
      </c>
      <c r="C443" t="s">
        <v>152</v>
      </c>
      <c r="D443" t="s">
        <v>153</v>
      </c>
      <c r="E443" t="s">
        <v>154</v>
      </c>
      <c r="F443" t="s">
        <v>155</v>
      </c>
      <c r="G443" t="s">
        <v>156</v>
      </c>
      <c r="H443" t="s">
        <v>197</v>
      </c>
      <c r="I443" t="s">
        <v>169</v>
      </c>
      <c r="J443" t="s">
        <v>198</v>
      </c>
      <c r="K443" t="s">
        <v>160</v>
      </c>
      <c r="L443">
        <v>1</v>
      </c>
      <c r="M443" t="s">
        <v>189</v>
      </c>
      <c r="N443" t="s">
        <v>162</v>
      </c>
      <c r="O443" t="s">
        <v>216</v>
      </c>
      <c r="P443" t="s">
        <v>217</v>
      </c>
      <c r="Q443">
        <v>2025</v>
      </c>
      <c r="R443" s="3" t="str">
        <f t="shared" si="6"/>
        <v>600</v>
      </c>
      <c r="S443" s="4">
        <f>IF(LEFT(H443,7)="Average",AVERAGEIFS('STB-1245-ALL-CARRIERS-2025'!T:T,'STB-1245-ALL-CARRIERS-2025'!H:H,'Annual Totals'!H443,'STB-1245-ALL-CARRIERS-2025'!I:I,'Annual Totals'!I443,'STB-1245-ALL-CARRIERS-2025'!O:O,'Annual Totals'!O443),SUMIFS('STB-1245-ALL-CARRIERS-2025'!T:T,'STB-1245-ALL-CARRIERS-2025'!H:H,'Annual Totals'!H443,'STB-1245-ALL-CARRIERS-2025'!I:I,'Annual Totals'!I443,'STB-1245-ALL-CARRIERS-2025'!O:O,'Annual Totals'!O443))</f>
        <v>1811678039</v>
      </c>
    </row>
    <row r="444" spans="1:19" x14ac:dyDescent="0.2">
      <c r="A444">
        <v>63</v>
      </c>
      <c r="B444" t="s">
        <v>151</v>
      </c>
      <c r="C444" t="s">
        <v>152</v>
      </c>
      <c r="D444" t="s">
        <v>153</v>
      </c>
      <c r="E444" t="s">
        <v>154</v>
      </c>
      <c r="F444" t="s">
        <v>155</v>
      </c>
      <c r="G444" t="s">
        <v>156</v>
      </c>
      <c r="H444" t="s">
        <v>201</v>
      </c>
      <c r="I444" t="s">
        <v>169</v>
      </c>
      <c r="J444" t="s">
        <v>202</v>
      </c>
      <c r="K444" t="s">
        <v>160</v>
      </c>
      <c r="L444">
        <v>1</v>
      </c>
      <c r="M444" t="s">
        <v>203</v>
      </c>
      <c r="N444" t="s">
        <v>162</v>
      </c>
      <c r="O444" t="s">
        <v>216</v>
      </c>
      <c r="P444" t="s">
        <v>217</v>
      </c>
      <c r="Q444">
        <v>2025</v>
      </c>
      <c r="R444" s="3" t="str">
        <f t="shared" si="6"/>
        <v>600</v>
      </c>
      <c r="S444" s="4">
        <f>IF(LEFT(H444,7)="Average",AVERAGEIFS('STB-1245-ALL-CARRIERS-2025'!T:T,'STB-1245-ALL-CARRIERS-2025'!H:H,'Annual Totals'!H444,'STB-1245-ALL-CARRIERS-2025'!I:I,'Annual Totals'!I444,'STB-1245-ALL-CARRIERS-2025'!O:O,'Annual Totals'!O444),SUMIFS('STB-1245-ALL-CARRIERS-2025'!T:T,'STB-1245-ALL-CARRIERS-2025'!H:H,'Annual Totals'!H444,'STB-1245-ALL-CARRIERS-2025'!I:I,'Annual Totals'!I444,'STB-1245-ALL-CARRIERS-2025'!O:O,'Annual Totals'!O444))</f>
        <v>360920464</v>
      </c>
    </row>
    <row r="445" spans="1:19" x14ac:dyDescent="0.2">
      <c r="A445">
        <v>64</v>
      </c>
      <c r="B445" t="s">
        <v>151</v>
      </c>
      <c r="C445" t="s">
        <v>152</v>
      </c>
      <c r="D445" t="s">
        <v>153</v>
      </c>
      <c r="E445" t="s">
        <v>154</v>
      </c>
      <c r="F445" t="s">
        <v>155</v>
      </c>
      <c r="G445" t="s">
        <v>156</v>
      </c>
      <c r="H445" t="s">
        <v>204</v>
      </c>
      <c r="I445" t="s">
        <v>169</v>
      </c>
      <c r="J445" t="s">
        <v>205</v>
      </c>
      <c r="K445" t="s">
        <v>160</v>
      </c>
      <c r="L445">
        <v>1</v>
      </c>
      <c r="M445" t="s">
        <v>203</v>
      </c>
      <c r="N445" t="s">
        <v>162</v>
      </c>
      <c r="O445" t="s">
        <v>216</v>
      </c>
      <c r="P445" t="s">
        <v>217</v>
      </c>
      <c r="Q445">
        <v>2025</v>
      </c>
      <c r="R445" s="3" t="str">
        <f t="shared" si="6"/>
        <v>600</v>
      </c>
      <c r="S445" s="4">
        <f>IF(LEFT(H445,7)="Average",AVERAGEIFS('STB-1245-ALL-CARRIERS-2025'!T:T,'STB-1245-ALL-CARRIERS-2025'!H:H,'Annual Totals'!H445,'STB-1245-ALL-CARRIERS-2025'!I:I,'Annual Totals'!I445,'STB-1245-ALL-CARRIERS-2025'!O:O,'Annual Totals'!O445),SUMIFS('STB-1245-ALL-CARRIERS-2025'!T:T,'STB-1245-ALL-CARRIERS-2025'!H:H,'Annual Totals'!H445,'STB-1245-ALL-CARRIERS-2025'!I:I,'Annual Totals'!I445,'STB-1245-ALL-CARRIERS-2025'!O:O,'Annual Totals'!O445))</f>
        <v>9614585</v>
      </c>
    </row>
    <row r="446" spans="1:19" x14ac:dyDescent="0.2">
      <c r="A446">
        <v>65</v>
      </c>
      <c r="B446" t="s">
        <v>151</v>
      </c>
      <c r="C446" t="s">
        <v>152</v>
      </c>
      <c r="D446" t="s">
        <v>153</v>
      </c>
      <c r="E446" t="s">
        <v>154</v>
      </c>
      <c r="F446" t="s">
        <v>155</v>
      </c>
      <c r="G446" t="s">
        <v>156</v>
      </c>
      <c r="H446" t="s">
        <v>206</v>
      </c>
      <c r="I446" t="s">
        <v>169</v>
      </c>
      <c r="J446" t="s">
        <v>207</v>
      </c>
      <c r="K446" t="s">
        <v>160</v>
      </c>
      <c r="L446">
        <v>1</v>
      </c>
      <c r="M446" t="s">
        <v>208</v>
      </c>
      <c r="N446" t="s">
        <v>209</v>
      </c>
      <c r="O446" t="s">
        <v>216</v>
      </c>
      <c r="P446" t="s">
        <v>217</v>
      </c>
      <c r="Q446">
        <v>2025</v>
      </c>
      <c r="R446" s="3" t="str">
        <f t="shared" si="6"/>
        <v>600</v>
      </c>
      <c r="S446" s="4">
        <f>IF(LEFT(H446,7)="Average",AVERAGEIFS('STB-1245-ALL-CARRIERS-2025'!T:T,'STB-1245-ALL-CARRIERS-2025'!H:H,'Annual Totals'!H446,'STB-1245-ALL-CARRIERS-2025'!I:I,'Annual Totals'!I446,'STB-1245-ALL-CARRIERS-2025'!O:O,'Annual Totals'!O446),SUMIFS('STB-1245-ALL-CARRIERS-2025'!T:T,'STB-1245-ALL-CARRIERS-2025'!H:H,'Annual Totals'!H446,'STB-1245-ALL-CARRIERS-2025'!I:I,'Annual Totals'!I446,'STB-1245-ALL-CARRIERS-2025'!O:O,'Annual Totals'!O446))</f>
        <v>2235778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9"/>
  <sheetViews>
    <sheetView tabSelected="1" zoomScale="70" zoomScaleNormal="70" zoomScaleSheetLayoutView="130" workbookViewId="0">
      <selection activeCell="I428" sqref="I428"/>
    </sheetView>
  </sheetViews>
  <sheetFormatPr defaultColWidth="8.140625" defaultRowHeight="12.75" x14ac:dyDescent="0.2"/>
  <cols>
    <col min="1" max="1" width="5.42578125" style="16" customWidth="1"/>
    <col min="2" max="2" width="31.140625" style="5" customWidth="1"/>
    <col min="3" max="3" width="11.85546875" style="5" customWidth="1"/>
    <col min="4" max="4" width="10.85546875" style="5" customWidth="1"/>
    <col min="5" max="5" width="11.85546875" style="25" customWidth="1"/>
    <col min="6" max="6" width="13.140625" style="25" customWidth="1"/>
    <col min="7" max="7" width="14.85546875" style="25" customWidth="1"/>
    <col min="8" max="9" width="12.140625" style="25" customWidth="1"/>
    <col min="10" max="10" width="2.42578125" customWidth="1"/>
  </cols>
  <sheetData>
    <row r="1" spans="1:9" x14ac:dyDescent="0.2">
      <c r="A1" s="5" t="s">
        <v>0</v>
      </c>
      <c r="E1" s="5"/>
      <c r="F1" s="5"/>
      <c r="G1" s="5"/>
      <c r="H1" s="5"/>
      <c r="I1" s="6" t="s">
        <v>1</v>
      </c>
    </row>
    <row r="2" spans="1:9" x14ac:dyDescent="0.2">
      <c r="A2" s="5"/>
      <c r="E2" s="5"/>
      <c r="F2" s="5"/>
      <c r="G2" s="5"/>
      <c r="H2" s="5"/>
      <c r="I2" s="6" t="str">
        <f>"Year "&amp;MAX('Annual Totals'!Q:Q)</f>
        <v>Year 2025</v>
      </c>
    </row>
    <row r="3" spans="1:9" x14ac:dyDescent="0.2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">
      <c r="A4" s="7" t="s">
        <v>127</v>
      </c>
      <c r="B4" s="7"/>
      <c r="C4" s="7"/>
      <c r="D4" s="7"/>
      <c r="E4" s="7"/>
      <c r="F4" s="7"/>
      <c r="G4" s="7"/>
      <c r="H4" s="7"/>
      <c r="I4" s="7"/>
    </row>
    <row r="5" spans="1:9" x14ac:dyDescent="0.2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x14ac:dyDescent="0.2">
      <c r="A6"/>
      <c r="B6"/>
      <c r="C6"/>
      <c r="D6"/>
      <c r="E6"/>
      <c r="F6"/>
      <c r="G6"/>
      <c r="H6"/>
      <c r="I6"/>
    </row>
    <row r="7" spans="1:9" x14ac:dyDescent="0.2">
      <c r="A7" s="8"/>
      <c r="B7" s="9"/>
      <c r="C7" s="10" t="s">
        <v>4</v>
      </c>
      <c r="D7" s="11"/>
      <c r="E7" s="12"/>
      <c r="F7" s="10" t="s">
        <v>5</v>
      </c>
      <c r="G7" s="11"/>
      <c r="H7" s="11"/>
      <c r="I7" s="12"/>
    </row>
    <row r="8" spans="1:9" x14ac:dyDescent="0.2">
      <c r="A8" s="13"/>
      <c r="B8" s="14"/>
      <c r="C8" s="13"/>
      <c r="E8" s="14"/>
      <c r="F8" s="13"/>
      <c r="G8" s="5"/>
      <c r="H8" s="5"/>
      <c r="I8" s="14"/>
    </row>
    <row r="9" spans="1:9" x14ac:dyDescent="0.2">
      <c r="A9" s="13"/>
      <c r="B9" s="14"/>
      <c r="C9" s="15" t="s">
        <v>6</v>
      </c>
      <c r="D9" s="16" t="s">
        <v>7</v>
      </c>
      <c r="E9" s="17" t="s">
        <v>8</v>
      </c>
      <c r="F9" s="15" t="s">
        <v>9</v>
      </c>
      <c r="G9" s="16" t="s">
        <v>10</v>
      </c>
      <c r="H9" s="16"/>
      <c r="I9" s="17"/>
    </row>
    <row r="10" spans="1:9" x14ac:dyDescent="0.2">
      <c r="A10" s="13"/>
      <c r="B10" s="14"/>
      <c r="C10" s="15" t="s">
        <v>11</v>
      </c>
      <c r="D10" s="16" t="s">
        <v>11</v>
      </c>
      <c r="E10" s="17" t="s">
        <v>12</v>
      </c>
      <c r="F10" s="15" t="s">
        <v>13</v>
      </c>
      <c r="G10" s="16" t="s">
        <v>14</v>
      </c>
      <c r="H10" s="16" t="s">
        <v>15</v>
      </c>
      <c r="I10" s="17"/>
    </row>
    <row r="11" spans="1:9" x14ac:dyDescent="0.2">
      <c r="A11" s="15" t="s">
        <v>16</v>
      </c>
      <c r="B11" s="14" t="s">
        <v>17</v>
      </c>
      <c r="C11" s="15" t="s">
        <v>18</v>
      </c>
      <c r="D11" s="16" t="s">
        <v>19</v>
      </c>
      <c r="E11" s="17" t="s">
        <v>18</v>
      </c>
      <c r="F11" s="15" t="s">
        <v>20</v>
      </c>
      <c r="G11" s="16" t="s">
        <v>21</v>
      </c>
      <c r="H11" s="16" t="s">
        <v>22</v>
      </c>
      <c r="I11" s="17" t="s">
        <v>23</v>
      </c>
    </row>
    <row r="12" spans="1:9" x14ac:dyDescent="0.2">
      <c r="A12" s="18" t="s">
        <v>24</v>
      </c>
      <c r="B12" s="19"/>
      <c r="C12" s="18" t="s">
        <v>25</v>
      </c>
      <c r="D12" s="20" t="s">
        <v>26</v>
      </c>
      <c r="E12" s="21" t="s">
        <v>27</v>
      </c>
      <c r="F12" s="18" t="s">
        <v>28</v>
      </c>
      <c r="G12" s="20" t="s">
        <v>29</v>
      </c>
      <c r="H12" s="20" t="s">
        <v>30</v>
      </c>
      <c r="I12" s="21" t="s">
        <v>31</v>
      </c>
    </row>
    <row r="13" spans="1:9" x14ac:dyDescent="0.2">
      <c r="A13" s="15"/>
      <c r="B13" s="14"/>
      <c r="C13" s="13"/>
      <c r="E13" s="14"/>
      <c r="F13" s="13"/>
      <c r="G13" s="5"/>
      <c r="H13" s="5"/>
      <c r="I13" s="14"/>
    </row>
    <row r="14" spans="1:9" x14ac:dyDescent="0.2">
      <c r="A14" s="15">
        <v>100</v>
      </c>
      <c r="B14" s="14" t="s">
        <v>32</v>
      </c>
      <c r="C14" s="22">
        <f>C151</f>
        <v>8054.5</v>
      </c>
      <c r="D14" s="23">
        <f t="shared" ref="D14:D19" si="0">C14/$C$20</f>
        <v>6.8031031846918569E-2</v>
      </c>
      <c r="E14" s="24">
        <f>D151</f>
        <v>8005.5</v>
      </c>
      <c r="F14" s="22">
        <f>E151</f>
        <v>17345659</v>
      </c>
      <c r="G14" s="25">
        <f t="shared" ref="E14:I18" si="1">F151</f>
        <v>507</v>
      </c>
      <c r="H14" s="25">
        <f t="shared" si="1"/>
        <v>701109</v>
      </c>
      <c r="I14" s="24">
        <f t="shared" si="1"/>
        <v>18047275</v>
      </c>
    </row>
    <row r="15" spans="1:9" x14ac:dyDescent="0.2">
      <c r="A15" s="15">
        <v>200</v>
      </c>
      <c r="B15" s="14" t="s">
        <v>33</v>
      </c>
      <c r="C15" s="22">
        <f>C152</f>
        <v>9309.75</v>
      </c>
      <c r="D15" s="23">
        <f t="shared" si="0"/>
        <v>7.8633297999484777E-2</v>
      </c>
      <c r="E15" s="24">
        <f t="shared" si="1"/>
        <v>9504</v>
      </c>
      <c r="F15" s="22">
        <f t="shared" si="1"/>
        <v>19159249</v>
      </c>
      <c r="G15" s="25">
        <f t="shared" si="1"/>
        <v>621069</v>
      </c>
      <c r="H15" s="25">
        <f t="shared" si="1"/>
        <v>1187518</v>
      </c>
      <c r="I15" s="24">
        <f t="shared" si="1"/>
        <v>20967836</v>
      </c>
    </row>
    <row r="16" spans="1:9" x14ac:dyDescent="0.2">
      <c r="A16" s="15">
        <v>300</v>
      </c>
      <c r="B16" s="14" t="s">
        <v>34</v>
      </c>
      <c r="C16" s="22">
        <f>C153</f>
        <v>28810.25</v>
      </c>
      <c r="D16" s="23">
        <f t="shared" si="0"/>
        <v>0.24334111804180092</v>
      </c>
      <c r="E16" s="24">
        <f t="shared" si="1"/>
        <v>29124.75</v>
      </c>
      <c r="F16" s="22">
        <f t="shared" si="1"/>
        <v>52657405</v>
      </c>
      <c r="G16" s="25">
        <f t="shared" si="1"/>
        <v>7927793</v>
      </c>
      <c r="H16" s="25">
        <f t="shared" si="1"/>
        <v>9628265</v>
      </c>
      <c r="I16" s="24">
        <f t="shared" si="1"/>
        <v>70213463</v>
      </c>
    </row>
    <row r="17" spans="1:9" x14ac:dyDescent="0.2">
      <c r="A17" s="15">
        <v>400</v>
      </c>
      <c r="B17" s="14" t="s">
        <v>35</v>
      </c>
      <c r="C17" s="22">
        <f>C154</f>
        <v>16790</v>
      </c>
      <c r="D17" s="23">
        <f t="shared" si="0"/>
        <v>0.14181402007694613</v>
      </c>
      <c r="E17" s="24">
        <f t="shared" si="1"/>
        <v>17048</v>
      </c>
      <c r="F17" s="22">
        <f t="shared" si="1"/>
        <v>30840856</v>
      </c>
      <c r="G17" s="25">
        <f t="shared" si="1"/>
        <v>3018004</v>
      </c>
      <c r="H17" s="25">
        <f t="shared" si="1"/>
        <v>5016841</v>
      </c>
      <c r="I17" s="24">
        <f t="shared" si="1"/>
        <v>38875701</v>
      </c>
    </row>
    <row r="18" spans="1:9" x14ac:dyDescent="0.2">
      <c r="A18" s="15">
        <v>500</v>
      </c>
      <c r="B18" s="14" t="s">
        <v>36</v>
      </c>
      <c r="C18" s="22">
        <f>C155</f>
        <v>4929.25</v>
      </c>
      <c r="D18" s="23">
        <f t="shared" si="0"/>
        <v>4.1634113071130838E-2</v>
      </c>
      <c r="E18" s="24">
        <f t="shared" si="1"/>
        <v>4985.75</v>
      </c>
      <c r="F18" s="22">
        <f t="shared" si="1"/>
        <v>9016313</v>
      </c>
      <c r="G18" s="25">
        <f t="shared" si="1"/>
        <v>713178</v>
      </c>
      <c r="H18" s="25">
        <f t="shared" si="1"/>
        <v>2095092</v>
      </c>
      <c r="I18" s="24">
        <f>H155</f>
        <v>11824583</v>
      </c>
    </row>
    <row r="19" spans="1:9" x14ac:dyDescent="0.2">
      <c r="A19" s="15">
        <v>600</v>
      </c>
      <c r="B19" s="14" t="s">
        <v>37</v>
      </c>
      <c r="C19" s="22">
        <f>C225</f>
        <v>50500.75</v>
      </c>
      <c r="D19" s="23">
        <f t="shared" si="0"/>
        <v>0.42654641896371875</v>
      </c>
      <c r="E19" s="24">
        <f>D225</f>
        <v>51625.25</v>
      </c>
      <c r="F19" s="22">
        <f>F225</f>
        <v>90727437</v>
      </c>
      <c r="G19" s="25">
        <f>G225</f>
        <v>8103119</v>
      </c>
      <c r="H19" s="25">
        <f>H225</f>
        <v>24864319</v>
      </c>
      <c r="I19" s="24">
        <f>SUM(F19:H19)</f>
        <v>123694875</v>
      </c>
    </row>
    <row r="20" spans="1:9" x14ac:dyDescent="0.2">
      <c r="A20" s="18">
        <v>700</v>
      </c>
      <c r="B20" s="19" t="s">
        <v>38</v>
      </c>
      <c r="C20" s="26">
        <f>SUM(C14:C19)</f>
        <v>118394.5</v>
      </c>
      <c r="D20" s="27">
        <f>SUM(D14:D19)</f>
        <v>1</v>
      </c>
      <c r="E20" s="28">
        <f t="shared" ref="E20:H20" si="2">SUM(E14:E19)</f>
        <v>120293.25</v>
      </c>
      <c r="F20" s="26">
        <f t="shared" si="2"/>
        <v>219746919</v>
      </c>
      <c r="G20" s="29">
        <f t="shared" si="2"/>
        <v>20383670</v>
      </c>
      <c r="H20" s="29">
        <f t="shared" si="2"/>
        <v>43493144</v>
      </c>
      <c r="I20" s="28">
        <f>SUM(I14:I19)</f>
        <v>283623733</v>
      </c>
    </row>
    <row r="21" spans="1:9" x14ac:dyDescent="0.2">
      <c r="E21" s="5"/>
    </row>
    <row r="22" spans="1:9" x14ac:dyDescent="0.2">
      <c r="B22" s="5" t="s">
        <v>39</v>
      </c>
      <c r="E22" s="5"/>
    </row>
    <row r="23" spans="1:9" x14ac:dyDescent="0.2">
      <c r="E23" s="5"/>
    </row>
    <row r="24" spans="1:9" x14ac:dyDescent="0.2">
      <c r="A24"/>
      <c r="B24" s="5" t="s">
        <v>40</v>
      </c>
      <c r="C24"/>
      <c r="D24"/>
      <c r="E24"/>
      <c r="F24"/>
      <c r="G24"/>
      <c r="H24"/>
      <c r="I24"/>
    </row>
    <row r="25" spans="1:9" x14ac:dyDescent="0.2">
      <c r="A25"/>
      <c r="B25"/>
      <c r="C25"/>
      <c r="D25"/>
      <c r="E25"/>
      <c r="F25"/>
      <c r="G25"/>
      <c r="H25"/>
      <c r="I25"/>
    </row>
    <row r="26" spans="1:9" x14ac:dyDescent="0.2">
      <c r="A26" s="5" t="s">
        <v>41</v>
      </c>
      <c r="C26" s="30"/>
      <c r="D26" s="30"/>
      <c r="E26" s="30"/>
      <c r="F26" s="30"/>
      <c r="G26" s="30"/>
      <c r="H26" s="5"/>
      <c r="I26" s="5"/>
    </row>
    <row r="27" spans="1:9" x14ac:dyDescent="0.2">
      <c r="A27" s="5" t="s">
        <v>42</v>
      </c>
      <c r="C27" s="30"/>
      <c r="D27" s="30"/>
      <c r="E27" s="30"/>
      <c r="F27" s="30"/>
      <c r="G27" s="30"/>
      <c r="H27" s="5"/>
      <c r="I27" s="5"/>
    </row>
    <row r="29" spans="1:9" x14ac:dyDescent="0.2">
      <c r="A29" s="5" t="s">
        <v>43</v>
      </c>
      <c r="E29" s="5"/>
      <c r="F29" s="5"/>
      <c r="G29" s="5"/>
      <c r="H29" s="5"/>
      <c r="I29" s="6" t="s">
        <v>44</v>
      </c>
    </row>
    <row r="30" spans="1:9" x14ac:dyDescent="0.2">
      <c r="A30" s="5"/>
      <c r="E30" s="5"/>
      <c r="F30" s="5"/>
      <c r="G30" s="5"/>
      <c r="H30" s="5"/>
      <c r="I30" s="6" t="str">
        <f>+I2</f>
        <v>Year 2025</v>
      </c>
    </row>
    <row r="31" spans="1:9" x14ac:dyDescent="0.2">
      <c r="A31" s="7" t="s">
        <v>2</v>
      </c>
      <c r="B31" s="7"/>
      <c r="C31" s="7"/>
      <c r="D31" s="7"/>
      <c r="E31" s="7"/>
      <c r="F31" s="7"/>
      <c r="G31" s="7"/>
      <c r="H31" s="7"/>
      <c r="I31" s="7"/>
    </row>
    <row r="32" spans="1:9" x14ac:dyDescent="0.2">
      <c r="A32" s="7" t="s">
        <v>127</v>
      </c>
      <c r="B32" s="7"/>
      <c r="C32" s="7"/>
      <c r="D32" s="7"/>
      <c r="E32" s="7"/>
      <c r="F32" s="7"/>
      <c r="G32" s="7"/>
      <c r="H32" s="7"/>
      <c r="I32" s="7"/>
    </row>
    <row r="33" spans="1:9" x14ac:dyDescent="0.2">
      <c r="A33" s="7" t="s">
        <v>3</v>
      </c>
      <c r="B33" s="7"/>
      <c r="C33" s="7"/>
      <c r="D33" s="7"/>
      <c r="E33" s="7"/>
      <c r="F33" s="7"/>
      <c r="G33" s="7"/>
      <c r="H33" s="7"/>
      <c r="I33" s="7"/>
    </row>
    <row r="34" spans="1:9" x14ac:dyDescent="0.2">
      <c r="A34"/>
      <c r="B34"/>
      <c r="C34"/>
      <c r="D34"/>
      <c r="E34"/>
      <c r="F34"/>
      <c r="G34"/>
      <c r="H34"/>
      <c r="I34"/>
    </row>
    <row r="35" spans="1:9" x14ac:dyDescent="0.2">
      <c r="A35" s="31"/>
      <c r="B35" s="10" t="s">
        <v>45</v>
      </c>
      <c r="C35" s="11"/>
      <c r="D35" s="11"/>
      <c r="E35" s="11"/>
      <c r="F35" s="11"/>
      <c r="G35" s="11"/>
      <c r="H35" s="11"/>
      <c r="I35" s="12"/>
    </row>
    <row r="36" spans="1:9" x14ac:dyDescent="0.2">
      <c r="A36" s="32"/>
      <c r="B36" s="33"/>
      <c r="C36" s="7"/>
      <c r="D36" s="7"/>
      <c r="E36" s="7"/>
      <c r="F36" s="7"/>
      <c r="G36" s="7"/>
      <c r="H36" s="7"/>
      <c r="I36" s="34"/>
    </row>
    <row r="37" spans="1:9" x14ac:dyDescent="0.2">
      <c r="A37" s="32"/>
      <c r="B37" s="13"/>
      <c r="C37" s="16" t="s">
        <v>46</v>
      </c>
      <c r="D37" s="16" t="s">
        <v>47</v>
      </c>
      <c r="E37" s="5"/>
      <c r="F37" s="16" t="s">
        <v>46</v>
      </c>
      <c r="G37" s="5"/>
      <c r="H37" s="5"/>
      <c r="I37" s="14"/>
    </row>
    <row r="38" spans="1:9" x14ac:dyDescent="0.2">
      <c r="A38" s="32"/>
      <c r="B38" s="15" t="s">
        <v>9</v>
      </c>
      <c r="C38" s="16" t="s">
        <v>48</v>
      </c>
      <c r="D38" s="16" t="s">
        <v>9</v>
      </c>
      <c r="E38" s="16" t="s">
        <v>10</v>
      </c>
      <c r="F38" s="16" t="s">
        <v>48</v>
      </c>
      <c r="G38" s="16" t="s">
        <v>47</v>
      </c>
      <c r="H38" s="16" t="s">
        <v>15</v>
      </c>
      <c r="I38" s="17" t="s">
        <v>49</v>
      </c>
    </row>
    <row r="39" spans="1:9" x14ac:dyDescent="0.2">
      <c r="A39" s="35" t="s">
        <v>16</v>
      </c>
      <c r="B39" s="15" t="s">
        <v>13</v>
      </c>
      <c r="C39" s="16" t="s">
        <v>50</v>
      </c>
      <c r="D39" s="16" t="s">
        <v>13</v>
      </c>
      <c r="E39" s="16" t="s">
        <v>14</v>
      </c>
      <c r="F39" s="16" t="s">
        <v>50</v>
      </c>
      <c r="G39" s="16" t="s">
        <v>10</v>
      </c>
      <c r="H39" s="16" t="s">
        <v>51</v>
      </c>
      <c r="I39" s="17" t="s">
        <v>52</v>
      </c>
    </row>
    <row r="40" spans="1:9" x14ac:dyDescent="0.2">
      <c r="A40" s="35" t="s">
        <v>24</v>
      </c>
      <c r="B40" s="15" t="s">
        <v>20</v>
      </c>
      <c r="C40" s="16" t="s">
        <v>45</v>
      </c>
      <c r="D40" s="16" t="s">
        <v>53</v>
      </c>
      <c r="E40" s="16" t="s">
        <v>21</v>
      </c>
      <c r="F40" s="16" t="s">
        <v>45</v>
      </c>
      <c r="G40" s="16" t="s">
        <v>53</v>
      </c>
      <c r="H40" s="16" t="s">
        <v>54</v>
      </c>
      <c r="I40" s="17" t="s">
        <v>55</v>
      </c>
    </row>
    <row r="41" spans="1:9" x14ac:dyDescent="0.2">
      <c r="A41" s="35"/>
      <c r="B41" s="15" t="s">
        <v>56</v>
      </c>
      <c r="C41" s="16"/>
      <c r="D41" s="16"/>
      <c r="E41" s="16" t="s">
        <v>56</v>
      </c>
      <c r="F41" s="16"/>
      <c r="G41" s="16"/>
      <c r="H41" s="16" t="s">
        <v>56</v>
      </c>
      <c r="I41" s="17" t="s">
        <v>56</v>
      </c>
    </row>
    <row r="42" spans="1:9" x14ac:dyDescent="0.2">
      <c r="A42" s="36"/>
      <c r="B42" s="20" t="s">
        <v>57</v>
      </c>
      <c r="C42" s="20" t="s">
        <v>58</v>
      </c>
      <c r="D42" s="20" t="s">
        <v>59</v>
      </c>
      <c r="E42" s="20" t="s">
        <v>60</v>
      </c>
      <c r="F42" s="20" t="s">
        <v>61</v>
      </c>
      <c r="G42" s="20" t="s">
        <v>62</v>
      </c>
      <c r="H42" s="20" t="s">
        <v>63</v>
      </c>
      <c r="I42" s="21" t="s">
        <v>64</v>
      </c>
    </row>
    <row r="43" spans="1:9" x14ac:dyDescent="0.2">
      <c r="A43" s="35"/>
      <c r="B43" s="13"/>
      <c r="E43" s="5"/>
      <c r="F43" s="5"/>
      <c r="G43" s="5"/>
      <c r="H43" s="5"/>
      <c r="I43" s="14"/>
    </row>
    <row r="44" spans="1:9" x14ac:dyDescent="0.2">
      <c r="A44" s="35">
        <v>100</v>
      </c>
      <c r="B44" s="37">
        <f>+C328</f>
        <v>1259245.7579999999</v>
      </c>
      <c r="C44" s="23">
        <f>B44/I44</f>
        <v>0.96143516598582601</v>
      </c>
      <c r="D44" s="38">
        <f>+B44*1000/F14</f>
        <v>72.597170162286716</v>
      </c>
      <c r="E44" s="39">
        <f>+D328</f>
        <v>19.834</v>
      </c>
      <c r="F44" s="23">
        <f>E44/I44</f>
        <v>1.5143275219326071E-5</v>
      </c>
      <c r="G44" s="38">
        <f>+E44*1000/G14</f>
        <v>39.120315581854044</v>
      </c>
      <c r="H44" s="39">
        <f>+E328</f>
        <v>50490.7</v>
      </c>
      <c r="I44" s="40">
        <f>B44+E44+H44</f>
        <v>1309756.2919999999</v>
      </c>
    </row>
    <row r="45" spans="1:9" x14ac:dyDescent="0.2">
      <c r="A45" s="35">
        <v>200</v>
      </c>
      <c r="B45" s="41">
        <f>+C329</f>
        <v>1034562.8639999999</v>
      </c>
      <c r="C45" s="23">
        <f t="shared" ref="C45:C50" si="3">B45/I45</f>
        <v>0.91585889375520302</v>
      </c>
      <c r="D45" s="42">
        <f t="shared" ref="D45:D50" si="4">+B45*1000/F15</f>
        <v>53.998090634972172</v>
      </c>
      <c r="E45" s="25">
        <f>+D329</f>
        <v>35139.148999999998</v>
      </c>
      <c r="F45" s="23">
        <f t="shared" ref="F45:F49" si="5">E45/I45</f>
        <v>3.110734325627142E-2</v>
      </c>
      <c r="G45" s="42">
        <f t="shared" ref="G45:G50" si="6">+E45*1000/G15</f>
        <v>56.578494499000918</v>
      </c>
      <c r="H45" s="25">
        <f>+E329</f>
        <v>59907.44</v>
      </c>
      <c r="I45" s="24">
        <f>B45+E45+H45</f>
        <v>1129609.453</v>
      </c>
    </row>
    <row r="46" spans="1:9" x14ac:dyDescent="0.2">
      <c r="A46" s="35">
        <v>300</v>
      </c>
      <c r="B46" s="41">
        <f>+C330</f>
        <v>2234144.8829999999</v>
      </c>
      <c r="C46" s="23">
        <f t="shared" si="3"/>
        <v>0.69646319024701775</v>
      </c>
      <c r="D46" s="42">
        <f t="shared" si="4"/>
        <v>42.427933602121108</v>
      </c>
      <c r="E46" s="25">
        <f>+D330</f>
        <v>491257.05700000003</v>
      </c>
      <c r="F46" s="23">
        <f t="shared" si="5"/>
        <v>0.15314246616367766</v>
      </c>
      <c r="G46" s="42">
        <f t="shared" si="6"/>
        <v>61.966433407128569</v>
      </c>
      <c r="H46" s="25">
        <f>+E330</f>
        <v>482441.51</v>
      </c>
      <c r="I46" s="24">
        <f t="shared" ref="I46" si="7">B46+E46+H46</f>
        <v>3207843.45</v>
      </c>
    </row>
    <row r="47" spans="1:9" x14ac:dyDescent="0.2">
      <c r="A47" s="35">
        <v>400</v>
      </c>
      <c r="B47" s="41">
        <f>+C331</f>
        <v>1306418.4339999999</v>
      </c>
      <c r="C47" s="23">
        <f t="shared" si="3"/>
        <v>0.7687025259852297</v>
      </c>
      <c r="D47" s="42">
        <f t="shared" si="4"/>
        <v>42.359992666870205</v>
      </c>
      <c r="E47" s="25">
        <f>+D331</f>
        <v>188423.27900000001</v>
      </c>
      <c r="F47" s="23">
        <f t="shared" si="5"/>
        <v>0.11086911111491535</v>
      </c>
      <c r="G47" s="42">
        <f t="shared" si="6"/>
        <v>62.433077954833728</v>
      </c>
      <c r="H47" s="25">
        <f>+E331</f>
        <v>204669.33300000001</v>
      </c>
      <c r="I47" s="24">
        <f>B47+E47+H47</f>
        <v>1699511.0460000001</v>
      </c>
    </row>
    <row r="48" spans="1:9" x14ac:dyDescent="0.2">
      <c r="A48" s="35">
        <v>500</v>
      </c>
      <c r="B48" s="41">
        <f>+C332</f>
        <v>430896.45299999998</v>
      </c>
      <c r="C48" s="23">
        <f t="shared" si="3"/>
        <v>0.74677561592727959</v>
      </c>
      <c r="D48" s="42">
        <f t="shared" si="4"/>
        <v>47.790760258655617</v>
      </c>
      <c r="E48" s="25">
        <f>+D332</f>
        <v>44385.658000000003</v>
      </c>
      <c r="F48" s="23">
        <f t="shared" si="5"/>
        <v>7.6923648037751632E-2</v>
      </c>
      <c r="G48" s="42">
        <f t="shared" si="6"/>
        <v>62.236437467224171</v>
      </c>
      <c r="H48" s="25">
        <f>+E332</f>
        <v>101727.15899999999</v>
      </c>
      <c r="I48" s="24">
        <f>B48+E48+H48</f>
        <v>577009.27</v>
      </c>
    </row>
    <row r="49" spans="1:9" x14ac:dyDescent="0.2">
      <c r="A49" s="35">
        <v>600</v>
      </c>
      <c r="B49" s="41">
        <f>+C404</f>
        <v>3948153.125</v>
      </c>
      <c r="C49" s="23">
        <f t="shared" si="3"/>
        <v>0.63285333577278247</v>
      </c>
      <c r="D49" s="42">
        <f t="shared" si="4"/>
        <v>43.516639018470237</v>
      </c>
      <c r="E49" s="25">
        <f>+D404</f>
        <v>504375.26299999998</v>
      </c>
      <c r="F49" s="23">
        <f t="shared" si="5"/>
        <v>8.084680547207107E-2</v>
      </c>
      <c r="G49" s="42">
        <f t="shared" si="6"/>
        <v>62.244582980948444</v>
      </c>
      <c r="H49" s="25">
        <f>+E404</f>
        <v>1786125.818</v>
      </c>
      <c r="I49" s="24">
        <f>B49+E49+H49</f>
        <v>6238654.2060000002</v>
      </c>
    </row>
    <row r="50" spans="1:9" x14ac:dyDescent="0.2">
      <c r="A50" s="36">
        <v>700</v>
      </c>
      <c r="B50" s="43">
        <f>SUM(B44:B49)</f>
        <v>10213421.516999999</v>
      </c>
      <c r="C50" s="27">
        <f t="shared" si="3"/>
        <v>0.72116542815742146</v>
      </c>
      <c r="D50" s="44">
        <f t="shared" si="4"/>
        <v>46.478110198213976</v>
      </c>
      <c r="E50" s="29">
        <f>SUM(E44:E49)</f>
        <v>1263600.24</v>
      </c>
      <c r="F50" s="27">
        <f>E50/I50</f>
        <v>8.9222285262841816E-2</v>
      </c>
      <c r="G50" s="44">
        <f t="shared" si="6"/>
        <v>61.990811271964276</v>
      </c>
      <c r="H50" s="29">
        <f>SUM(H44:H49)</f>
        <v>2685361.96</v>
      </c>
      <c r="I50" s="28">
        <f>B50+E50+H50</f>
        <v>14162383.717</v>
      </c>
    </row>
    <row r="51" spans="1:9" x14ac:dyDescent="0.2">
      <c r="A51"/>
      <c r="B51"/>
      <c r="C51"/>
      <c r="D51"/>
      <c r="E51"/>
      <c r="F51"/>
      <c r="G51"/>
      <c r="H51"/>
      <c r="I51"/>
    </row>
    <row r="52" spans="1:9" x14ac:dyDescent="0.2">
      <c r="A52"/>
      <c r="B52" t="s">
        <v>39</v>
      </c>
      <c r="C52"/>
      <c r="D52"/>
      <c r="E52"/>
      <c r="F52"/>
      <c r="G52"/>
      <c r="H52"/>
      <c r="I52"/>
    </row>
    <row r="53" spans="1:9" x14ac:dyDescent="0.2">
      <c r="A53"/>
      <c r="B53"/>
      <c r="C53"/>
      <c r="D53"/>
      <c r="E53"/>
      <c r="F53"/>
      <c r="G53"/>
      <c r="H53"/>
      <c r="I53"/>
    </row>
    <row r="54" spans="1:9" x14ac:dyDescent="0.2">
      <c r="A54"/>
      <c r="B54" t="s">
        <v>40</v>
      </c>
      <c r="C54"/>
      <c r="D54"/>
      <c r="E54"/>
      <c r="F54"/>
      <c r="G54"/>
      <c r="H54"/>
      <c r="I54"/>
    </row>
    <row r="55" spans="1:9" x14ac:dyDescent="0.2">
      <c r="A55"/>
      <c r="B55"/>
      <c r="C55"/>
      <c r="D55"/>
      <c r="E55"/>
      <c r="F55"/>
      <c r="G55"/>
      <c r="H55"/>
      <c r="I55"/>
    </row>
    <row r="56" spans="1:9" x14ac:dyDescent="0.2">
      <c r="A56" s="30" t="s">
        <v>41</v>
      </c>
      <c r="E56" s="5"/>
      <c r="F56" s="5"/>
      <c r="G56" s="5"/>
      <c r="H56" s="5"/>
      <c r="I56" s="5"/>
    </row>
    <row r="57" spans="1:9" x14ac:dyDescent="0.2">
      <c r="A57" s="30" t="s">
        <v>42</v>
      </c>
      <c r="E57" s="5"/>
      <c r="F57" s="5"/>
      <c r="G57" s="5"/>
      <c r="H57" s="5"/>
      <c r="I57" s="5"/>
    </row>
    <row r="58" spans="1:9" x14ac:dyDescent="0.2">
      <c r="A58"/>
      <c r="B58"/>
      <c r="C58"/>
      <c r="D58"/>
      <c r="E58"/>
      <c r="F58"/>
      <c r="G58"/>
      <c r="H58"/>
      <c r="I58"/>
    </row>
    <row r="59" spans="1:9" x14ac:dyDescent="0.2">
      <c r="A59" s="45" t="s">
        <v>65</v>
      </c>
    </row>
    <row r="60" spans="1:9" x14ac:dyDescent="0.2">
      <c r="A60"/>
      <c r="B60"/>
      <c r="C60"/>
      <c r="D60"/>
      <c r="E60"/>
      <c r="F60" s="2" t="str">
        <f>"Annual Wage Forms A and B - "&amp;MAX('Annual Totals'!Q:Q)</f>
        <v>Annual Wage Forms A and B - 2025</v>
      </c>
      <c r="G60"/>
      <c r="H60"/>
      <c r="I60"/>
    </row>
    <row r="61" spans="1:9" x14ac:dyDescent="0.2">
      <c r="A61" s="7" t="s">
        <v>2</v>
      </c>
      <c r="B61" s="7"/>
      <c r="C61" s="7"/>
      <c r="D61" s="7"/>
      <c r="E61" s="7"/>
      <c r="F61" s="7"/>
      <c r="G61" s="7"/>
      <c r="H61" s="7"/>
      <c r="I61" s="5"/>
    </row>
    <row r="62" spans="1:9" x14ac:dyDescent="0.2">
      <c r="A62" s="7" t="s">
        <v>127</v>
      </c>
      <c r="B62" s="7"/>
      <c r="C62" s="7"/>
      <c r="D62" s="7"/>
      <c r="E62" s="7"/>
      <c r="F62" s="7"/>
      <c r="G62" s="7"/>
      <c r="H62" s="7"/>
      <c r="I62" s="5"/>
    </row>
    <row r="63" spans="1:9" x14ac:dyDescent="0.2">
      <c r="A63" s="7" t="s">
        <v>3</v>
      </c>
      <c r="B63" s="7"/>
      <c r="C63" s="7"/>
      <c r="D63" s="7"/>
      <c r="E63" s="7"/>
      <c r="F63" s="7"/>
      <c r="G63" s="7"/>
      <c r="H63" s="7"/>
      <c r="I63" s="5"/>
    </row>
    <row r="65" spans="1:9" x14ac:dyDescent="0.2">
      <c r="E65" s="46" t="s">
        <v>66</v>
      </c>
      <c r="F65" s="47"/>
      <c r="G65" s="47"/>
      <c r="H65" s="47"/>
    </row>
    <row r="67" spans="1:9" x14ac:dyDescent="0.2">
      <c r="C67" s="16"/>
      <c r="D67" s="16" t="s">
        <v>67</v>
      </c>
      <c r="E67" s="48" t="s">
        <v>68</v>
      </c>
      <c r="F67" s="48" t="s">
        <v>10</v>
      </c>
      <c r="G67" s="48" t="s">
        <v>69</v>
      </c>
      <c r="H67" s="48" t="s">
        <v>50</v>
      </c>
      <c r="I67" s="48"/>
    </row>
    <row r="68" spans="1:9" x14ac:dyDescent="0.2">
      <c r="C68" s="16" t="s">
        <v>67</v>
      </c>
      <c r="D68" s="16" t="s">
        <v>70</v>
      </c>
      <c r="E68" s="48" t="s">
        <v>71</v>
      </c>
      <c r="F68" s="48" t="s">
        <v>72</v>
      </c>
      <c r="G68" s="48" t="s">
        <v>73</v>
      </c>
      <c r="H68" s="48" t="s">
        <v>74</v>
      </c>
      <c r="I68" s="48"/>
    </row>
    <row r="69" spans="1:9" x14ac:dyDescent="0.2">
      <c r="A69" s="16" t="s">
        <v>16</v>
      </c>
      <c r="B69" s="5" t="s">
        <v>17</v>
      </c>
      <c r="C69" s="16" t="s">
        <v>70</v>
      </c>
      <c r="D69" s="16" t="s">
        <v>75</v>
      </c>
      <c r="E69" s="48" t="s">
        <v>76</v>
      </c>
      <c r="F69" s="48" t="s">
        <v>77</v>
      </c>
      <c r="G69" s="48" t="s">
        <v>78</v>
      </c>
      <c r="H69" s="48" t="s">
        <v>79</v>
      </c>
      <c r="I69" s="48"/>
    </row>
    <row r="70" spans="1:9" x14ac:dyDescent="0.2">
      <c r="A70" s="16" t="s">
        <v>24</v>
      </c>
      <c r="C70" s="16" t="s">
        <v>80</v>
      </c>
      <c r="D70" s="16" t="s">
        <v>81</v>
      </c>
      <c r="E70" s="48" t="s">
        <v>82</v>
      </c>
      <c r="F70" s="48" t="s">
        <v>83</v>
      </c>
      <c r="G70" s="48" t="s">
        <v>84</v>
      </c>
      <c r="H70" s="48" t="s">
        <v>85</v>
      </c>
      <c r="I70" s="48"/>
    </row>
    <row r="71" spans="1:9" x14ac:dyDescent="0.2">
      <c r="A71" s="45" t="s">
        <v>86</v>
      </c>
      <c r="C71" s="25"/>
      <c r="D71" s="25"/>
    </row>
    <row r="72" spans="1:9" x14ac:dyDescent="0.2">
      <c r="C72" s="25"/>
      <c r="D72" s="25"/>
    </row>
    <row r="73" spans="1:9" x14ac:dyDescent="0.2">
      <c r="A73" s="16">
        <v>100</v>
      </c>
      <c r="B73" s="5" t="s">
        <v>32</v>
      </c>
      <c r="C73" s="49">
        <f>SUMIFS('Annual Totals'!$S:$S,'Annual Totals'!$R:$R,Compilation!$A73,'Annual Totals'!$H:$H,"Average number of employees",'Annual Totals'!$O:$O,"BNSF")</f>
        <v>1437.75</v>
      </c>
      <c r="D73" s="49">
        <f>SUMIFS('Annual Totals'!$S:$S,'Annual Totals'!$R:$R,Compilation!$A73,'Annual Totals'!$H:$H,"Average number of employees who received pay during period",'Annual Totals'!$O:$O,"BNSF")</f>
        <v>1441.5</v>
      </c>
      <c r="E73" s="49">
        <f>SUMIFS('Annual Totals'!$S:$S,'Annual Totals'!$R:$R,Compilation!$A73,'Annual Totals'!$H:$H,"Service hours: Straight time worked and paid for",'Annual Totals'!$O:$O,"BNSF")</f>
        <v>3273679</v>
      </c>
      <c r="F73" s="49">
        <f>SUMIFS('Annual Totals'!$S:$S,'Annual Totals'!$R:$R,Compilation!$A73,'Annual Totals'!$H:$H,"Service hours: Overtime hours paid at punitive rates",'Annual Totals'!$O:$O,"BNSF")</f>
        <v>0</v>
      </c>
      <c r="G73" s="49">
        <f>SUMIFS('Annual Totals'!$S:$S,'Annual Totals'!$R:$R,Compilation!$A73,'Annual Totals'!$H:$H,"Service hours: Hours paid but not worked",'Annual Totals'!$O:$O,"BNSF")</f>
        <v>2376</v>
      </c>
      <c r="H73" s="50">
        <f>E73+F73+G73</f>
        <v>3276055</v>
      </c>
    </row>
    <row r="74" spans="1:9" x14ac:dyDescent="0.2">
      <c r="A74" s="16">
        <v>200</v>
      </c>
      <c r="B74" s="5" t="s">
        <v>33</v>
      </c>
      <c r="C74" s="49">
        <f>SUMIFS('Annual Totals'!$S:$S,'Annual Totals'!$R:$R,Compilation!$A74,'Annual Totals'!$H:$H,"Average number of employees",'Annual Totals'!$O:$O,"BNSF")</f>
        <v>3009.5</v>
      </c>
      <c r="D74" s="49">
        <f>SUMIFS('Annual Totals'!$S:$S,'Annual Totals'!$R:$R,Compilation!$A74,'Annual Totals'!$H:$H,"Average number of employees who received pay during period",'Annual Totals'!$O:$O,"BNSF")</f>
        <v>3040.5</v>
      </c>
      <c r="E74" s="49">
        <f>SUMIFS('Annual Totals'!$S:$S,'Annual Totals'!$R:$R,Compilation!$A74,'Annual Totals'!$H:$H,"Service hours: Straight time worked and paid for",'Annual Totals'!$O:$O,"BNSF")</f>
        <v>6304762</v>
      </c>
      <c r="F74" s="49">
        <f>SUMIFS('Annual Totals'!$S:$S,'Annual Totals'!$R:$R,Compilation!$A74,'Annual Totals'!$H:$H,"Service hours: Overtime hours paid at punitive rates",'Annual Totals'!$O:$O,"BNSF")</f>
        <v>272604</v>
      </c>
      <c r="G74" s="49">
        <f>SUMIFS('Annual Totals'!$S:$S,'Annual Totals'!$R:$R,Compilation!$A74,'Annual Totals'!$H:$H,"Service hours: Hours paid but not worked",'Annual Totals'!$O:$O,"BNSF")</f>
        <v>284598</v>
      </c>
      <c r="H74" s="50">
        <f t="shared" ref="H74:H77" si="8">E74+F74+G74</f>
        <v>6861964</v>
      </c>
    </row>
    <row r="75" spans="1:9" x14ac:dyDescent="0.2">
      <c r="A75" s="16">
        <v>300</v>
      </c>
      <c r="B75" s="5" t="s">
        <v>34</v>
      </c>
      <c r="C75" s="49">
        <f>SUMIFS('Annual Totals'!$S:$S,'Annual Totals'!$R:$R,Compilation!$A75,'Annual Totals'!$H:$H,"Average number of employees",'Annual Totals'!$O:$O,"BNSF")</f>
        <v>8212.5</v>
      </c>
      <c r="D75" s="49">
        <f>SUMIFS('Annual Totals'!$S:$S,'Annual Totals'!$R:$R,Compilation!$A75,'Annual Totals'!$H:$H,"Average number of employees who received pay during period",'Annual Totals'!$O:$O,"BNSF")</f>
        <v>8396.5</v>
      </c>
      <c r="E75" s="49">
        <f>SUMIFS('Annual Totals'!$S:$S,'Annual Totals'!$R:$R,Compilation!$A75,'Annual Totals'!$H:$H,"Service hours: Straight time worked and paid for",'Annual Totals'!$O:$O,"BNSF")</f>
        <v>14931988</v>
      </c>
      <c r="F75" s="49">
        <f>SUMIFS('Annual Totals'!$S:$S,'Annual Totals'!$R:$R,Compilation!$A75,'Annual Totals'!$H:$H,"Service hours: Overtime hours paid at punitive rates",'Annual Totals'!$O:$O,"BNSF")</f>
        <v>2761722</v>
      </c>
      <c r="G75" s="49">
        <f>SUMIFS('Annual Totals'!$S:$S,'Annual Totals'!$R:$R,Compilation!$A75,'Annual Totals'!$H:$H,"Service hours: Hours paid but not worked",'Annual Totals'!$O:$O,"BNSF")</f>
        <v>2977555</v>
      </c>
      <c r="H75" s="50">
        <f t="shared" si="8"/>
        <v>20671265</v>
      </c>
    </row>
    <row r="76" spans="1:9" x14ac:dyDescent="0.2">
      <c r="A76" s="16">
        <v>400</v>
      </c>
      <c r="B76" s="5" t="s">
        <v>35</v>
      </c>
      <c r="C76" s="49">
        <f>SUMIFS('Annual Totals'!$S:$S,'Annual Totals'!$R:$R,Compilation!$A76,'Annual Totals'!$H:$H,"Average number of employees",'Annual Totals'!$O:$O,"BNSF")</f>
        <v>5727.25</v>
      </c>
      <c r="D76" s="49">
        <f>SUMIFS('Annual Totals'!$S:$S,'Annual Totals'!$R:$R,Compilation!$A76,'Annual Totals'!$H:$H,"Average number of employees who received pay during period",'Annual Totals'!$O:$O,"BNSF")</f>
        <v>5815.75</v>
      </c>
      <c r="E76" s="49">
        <f>SUMIFS('Annual Totals'!$S:$S,'Annual Totals'!$R:$R,Compilation!$A76,'Annual Totals'!$H:$H,"Service hours: Straight time worked and paid for",'Annual Totals'!$O:$O,"BNSF")</f>
        <v>10733782</v>
      </c>
      <c r="F76" s="49">
        <f>SUMIFS('Annual Totals'!$S:$S,'Annual Totals'!$R:$R,Compilation!$A76,'Annual Totals'!$H:$H,"Service hours: Overtime hours paid at punitive rates",'Annual Totals'!$O:$O,"BNSF")</f>
        <v>1067431</v>
      </c>
      <c r="G76" s="49">
        <f>SUMIFS('Annual Totals'!$S:$S,'Annual Totals'!$R:$R,Compilation!$A76,'Annual Totals'!$H:$H,"Service hours: Hours paid but not worked",'Annual Totals'!$O:$O,"BNSF")</f>
        <v>1504757</v>
      </c>
      <c r="H76" s="50">
        <f t="shared" si="8"/>
        <v>13305970</v>
      </c>
    </row>
    <row r="77" spans="1:9" x14ac:dyDescent="0.2">
      <c r="A77" s="16">
        <v>500</v>
      </c>
      <c r="B77" s="5" t="s">
        <v>36</v>
      </c>
      <c r="C77" s="49">
        <f>SUMIFS('Annual Totals'!$S:$S,'Annual Totals'!$R:$R,Compilation!$A77,'Annual Totals'!$H:$H,"Average number of employees",'Annual Totals'!$O:$O,"BNSF")</f>
        <v>2074</v>
      </c>
      <c r="D77" s="49">
        <f>SUMIFS('Annual Totals'!$S:$S,'Annual Totals'!$R:$R,Compilation!$A77,'Annual Totals'!$H:$H,"Average number of employees who received pay during period",'Annual Totals'!$O:$O,"BNSF")</f>
        <v>2104.75</v>
      </c>
      <c r="E77" s="49">
        <f>SUMIFS('Annual Totals'!$S:$S,'Annual Totals'!$R:$R,Compilation!$A77,'Annual Totals'!$H:$H,"Service hours: Straight time worked and paid for",'Annual Totals'!$O:$O,"BNSF")</f>
        <v>3854679</v>
      </c>
      <c r="F77" s="49">
        <f>SUMIFS('Annual Totals'!$S:$S,'Annual Totals'!$R:$R,Compilation!$A77,'Annual Totals'!$H:$H,"Service hours: Overtime hours paid at punitive rates",'Annual Totals'!$O:$O,"BNSF")</f>
        <v>323302</v>
      </c>
      <c r="G77" s="49">
        <f>SUMIFS('Annual Totals'!$S:$S,'Annual Totals'!$R:$R,Compilation!$A77,'Annual Totals'!$H:$H,"Service hours: Hours paid but not worked",'Annual Totals'!$O:$O,"BNSF")</f>
        <v>1029018</v>
      </c>
      <c r="H77" s="50">
        <f t="shared" si="8"/>
        <v>5206999</v>
      </c>
    </row>
    <row r="78" spans="1:9" x14ac:dyDescent="0.2">
      <c r="C78" s="25"/>
      <c r="D78" s="25"/>
    </row>
    <row r="79" spans="1:9" x14ac:dyDescent="0.2">
      <c r="A79" s="45" t="s">
        <v>87</v>
      </c>
      <c r="C79" s="25"/>
      <c r="D79" s="25"/>
    </row>
    <row r="80" spans="1:9" x14ac:dyDescent="0.2">
      <c r="C80" s="25"/>
      <c r="D80" s="25"/>
    </row>
    <row r="81" spans="1:8" x14ac:dyDescent="0.2">
      <c r="A81" s="16">
        <v>100</v>
      </c>
      <c r="B81" s="5" t="s">
        <v>32</v>
      </c>
      <c r="C81" s="49">
        <f>SUMIFS('Annual Totals'!$S:$S,'Annual Totals'!$R:$R,Compilation!$A81,'Annual Totals'!$H:$H,"Average number of employees",'Annual Totals'!$O:$O,"CSXT")</f>
        <v>890.25</v>
      </c>
      <c r="D81" s="49">
        <f>SUMIFS('Annual Totals'!$S:$S,'Annual Totals'!$R:$R,Compilation!$A81,'Annual Totals'!$H:$H,"Average number of employees who received pay during period",'Annual Totals'!$O:$O,"CSXT")</f>
        <v>895.75</v>
      </c>
      <c r="E81" s="49">
        <f>SUMIFS('Annual Totals'!$S:$S,'Annual Totals'!$R:$R,Compilation!$A81,'Annual Totals'!$H:$H,"Service hours: Straight time worked and paid for",'Annual Totals'!$O:$O,"CSXT")</f>
        <v>1859448</v>
      </c>
      <c r="F81" s="49">
        <f>SUMIFS('Annual Totals'!$S:$S,'Annual Totals'!$R:$R,Compilation!$A81,'Annual Totals'!$H:$H,"Service hours: Overtime hours paid at punitive rates",'Annual Totals'!$O:$O,"CSXT")</f>
        <v>0</v>
      </c>
      <c r="G81" s="49">
        <f>SUMIFS('Annual Totals'!$S:$S,'Annual Totals'!$R:$R,Compilation!$A81,'Annual Totals'!$H:$H,"Service hours: Hours paid but not worked",'Annual Totals'!$O:$O,"CSXT")</f>
        <v>0</v>
      </c>
      <c r="H81" s="50">
        <f>E81+F81+G81</f>
        <v>1859448</v>
      </c>
    </row>
    <row r="82" spans="1:8" x14ac:dyDescent="0.2">
      <c r="A82" s="16">
        <v>200</v>
      </c>
      <c r="B82" s="5" t="s">
        <v>33</v>
      </c>
      <c r="C82" s="49">
        <f>SUMIFS('Annual Totals'!$S:$S,'Annual Totals'!$R:$R,Compilation!$A82,'Annual Totals'!$H:$H,"Average number of employees",'Annual Totals'!$O:$O,"CSXT")</f>
        <v>1780.25</v>
      </c>
      <c r="D82" s="49">
        <f>SUMIFS('Annual Totals'!$S:$S,'Annual Totals'!$R:$R,Compilation!$A82,'Annual Totals'!$H:$H,"Average number of employees who received pay during period",'Annual Totals'!$O:$O,"CSXT")</f>
        <v>1781.5</v>
      </c>
      <c r="E82" s="49">
        <f>SUMIFS('Annual Totals'!$S:$S,'Annual Totals'!$R:$R,Compilation!$A82,'Annual Totals'!$H:$H,"Service hours: Straight time worked and paid for",'Annual Totals'!$O:$O,"CSXT")</f>
        <v>3436414</v>
      </c>
      <c r="F82" s="49">
        <f>SUMIFS('Annual Totals'!$S:$S,'Annual Totals'!$R:$R,Compilation!$A82,'Annual Totals'!$H:$H,"Service hours: Overtime hours paid at punitive rates",'Annual Totals'!$O:$O,"CSXT")</f>
        <v>129242</v>
      </c>
      <c r="G82" s="49">
        <f>SUMIFS('Annual Totals'!$S:$S,'Annual Totals'!$R:$R,Compilation!$A82,'Annual Totals'!$H:$H,"Service hours: Hours paid but not worked",'Annual Totals'!$O:$O,"CSXT")</f>
        <v>161554</v>
      </c>
      <c r="H82" s="50">
        <f t="shared" ref="H82:H85" si="9">E82+F82+G82</f>
        <v>3727210</v>
      </c>
    </row>
    <row r="83" spans="1:8" x14ac:dyDescent="0.2">
      <c r="A83" s="16">
        <v>300</v>
      </c>
      <c r="B83" s="5" t="s">
        <v>34</v>
      </c>
      <c r="C83" s="49">
        <f>SUMIFS('Annual Totals'!$S:$S,'Annual Totals'!$R:$R,Compilation!$A83,'Annual Totals'!$H:$H,"Average number of employees",'Annual Totals'!$O:$O,"CSXT")</f>
        <v>5082</v>
      </c>
      <c r="D83" s="49">
        <f>SUMIFS('Annual Totals'!$S:$S,'Annual Totals'!$R:$R,Compilation!$A83,'Annual Totals'!$H:$H,"Average number of employees who received pay during period",'Annual Totals'!$O:$O,"CSXT")</f>
        <v>5200</v>
      </c>
      <c r="E83" s="49">
        <f>SUMIFS('Annual Totals'!$S:$S,'Annual Totals'!$R:$R,Compilation!$A83,'Annual Totals'!$H:$H,"Service hours: Straight time worked and paid for",'Annual Totals'!$O:$O,"CSXT")</f>
        <v>9039986</v>
      </c>
      <c r="F83" s="49">
        <f>SUMIFS('Annual Totals'!$S:$S,'Annual Totals'!$R:$R,Compilation!$A83,'Annual Totals'!$H:$H,"Service hours: Overtime hours paid at punitive rates",'Annual Totals'!$O:$O,"CSXT")</f>
        <v>1640673</v>
      </c>
      <c r="G83" s="49">
        <f>SUMIFS('Annual Totals'!$S:$S,'Annual Totals'!$R:$R,Compilation!$A83,'Annual Totals'!$H:$H,"Service hours: Hours paid but not worked",'Annual Totals'!$O:$O,"CSXT")</f>
        <v>1779000</v>
      </c>
      <c r="H83" s="50">
        <f t="shared" si="9"/>
        <v>12459659</v>
      </c>
    </row>
    <row r="84" spans="1:8" x14ac:dyDescent="0.2">
      <c r="A84" s="16">
        <v>400</v>
      </c>
      <c r="B84" s="5" t="s">
        <v>35</v>
      </c>
      <c r="C84" s="49">
        <f>SUMIFS('Annual Totals'!$S:$S,'Annual Totals'!$R:$R,Compilation!$A84,'Annual Totals'!$H:$H,"Average number of employees",'Annual Totals'!$O:$O,"CSXT")</f>
        <v>2750.5</v>
      </c>
      <c r="D84" s="49">
        <f>SUMIFS('Annual Totals'!$S:$S,'Annual Totals'!$R:$R,Compilation!$A84,'Annual Totals'!$H:$H,"Average number of employees who received pay during period",'Annual Totals'!$O:$O,"CSXT")</f>
        <v>2813.5</v>
      </c>
      <c r="E84" s="49">
        <f>SUMIFS('Annual Totals'!$S:$S,'Annual Totals'!$R:$R,Compilation!$A84,'Annual Totals'!$H:$H,"Service hours: Straight time worked and paid for",'Annual Totals'!$O:$O,"CSXT")</f>
        <v>4996114</v>
      </c>
      <c r="F84" s="49">
        <f>SUMIFS('Annual Totals'!$S:$S,'Annual Totals'!$R:$R,Compilation!$A84,'Annual Totals'!$H:$H,"Service hours: Overtime hours paid at punitive rates",'Annual Totals'!$O:$O,"CSXT")</f>
        <v>586089</v>
      </c>
      <c r="G84" s="49">
        <f>SUMIFS('Annual Totals'!$S:$S,'Annual Totals'!$R:$R,Compilation!$A84,'Annual Totals'!$H:$H,"Service hours: Hours paid but not worked",'Annual Totals'!$O:$O,"CSXT")</f>
        <v>781987</v>
      </c>
      <c r="H84" s="50">
        <f t="shared" si="9"/>
        <v>6364190</v>
      </c>
    </row>
    <row r="85" spans="1:8" x14ac:dyDescent="0.2">
      <c r="A85" s="16">
        <v>500</v>
      </c>
      <c r="B85" s="5" t="s">
        <v>36</v>
      </c>
      <c r="C85" s="49">
        <f>SUMIFS('Annual Totals'!$S:$S,'Annual Totals'!$R:$R,Compilation!$A85,'Annual Totals'!$H:$H,"Average number of employees",'Annual Totals'!$O:$O,"CSXT")</f>
        <v>876.25</v>
      </c>
      <c r="D85" s="49">
        <f>SUMIFS('Annual Totals'!$S:$S,'Annual Totals'!$R:$R,Compilation!$A85,'Annual Totals'!$H:$H,"Average number of employees who received pay during period",'Annual Totals'!$O:$O,"CSXT")</f>
        <v>885.5</v>
      </c>
      <c r="E85" s="49">
        <f>SUMIFS('Annual Totals'!$S:$S,'Annual Totals'!$R:$R,Compilation!$A85,'Annual Totals'!$H:$H,"Service hours: Straight time worked and paid for",'Annual Totals'!$O:$O,"CSXT")</f>
        <v>1400497</v>
      </c>
      <c r="F85" s="49">
        <f>SUMIFS('Annual Totals'!$S:$S,'Annual Totals'!$R:$R,Compilation!$A85,'Annual Totals'!$H:$H,"Service hours: Overtime hours paid at punitive rates",'Annual Totals'!$O:$O,"CSXT")</f>
        <v>172745</v>
      </c>
      <c r="G85" s="49">
        <f>SUMIFS('Annual Totals'!$S:$S,'Annual Totals'!$R:$R,Compilation!$A85,'Annual Totals'!$H:$H,"Service hours: Hours paid but not worked",'Annual Totals'!$O:$O,"CSXT")</f>
        <v>451316</v>
      </c>
      <c r="H85" s="50">
        <f t="shared" si="9"/>
        <v>2024558</v>
      </c>
    </row>
    <row r="86" spans="1:8" x14ac:dyDescent="0.2">
      <c r="C86" s="25"/>
      <c r="D86" s="25"/>
    </row>
    <row r="87" spans="1:8" x14ac:dyDescent="0.2">
      <c r="A87" s="45" t="s">
        <v>88</v>
      </c>
      <c r="C87" s="25"/>
      <c r="D87" s="25"/>
    </row>
    <row r="88" spans="1:8" x14ac:dyDescent="0.2">
      <c r="C88" s="25"/>
      <c r="D88" s="25"/>
    </row>
    <row r="89" spans="1:8" x14ac:dyDescent="0.2">
      <c r="A89" s="16">
        <v>100</v>
      </c>
      <c r="B89" s="5" t="s">
        <v>32</v>
      </c>
      <c r="C89" s="49">
        <f>SUMIFS('Annual Totals'!$S:$S,'Annual Totals'!$R:$R,Compilation!$A89,'Annual Totals'!$H:$H,"Average number of employees",'Annual Totals'!$O:$O,"GTC")</f>
        <v>307.5</v>
      </c>
      <c r="D89" s="49">
        <f>SUMIFS('Annual Totals'!$S:$S,'Annual Totals'!$R:$R,Compilation!$A89,'Annual Totals'!$H:$H,"Average number of employees who received pay during period",'Annual Totals'!$O:$O,"GTC")</f>
        <v>231</v>
      </c>
      <c r="E89" s="49">
        <f>SUMIFS('Annual Totals'!$S:$S,'Annual Totals'!$R:$R,Compilation!$A89,'Annual Totals'!$H:$H,"Service hours: Straight time worked and paid for",'Annual Totals'!$O:$O,"GTC")</f>
        <v>474317</v>
      </c>
      <c r="F89" s="49">
        <f>SUMIFS('Annual Totals'!$S:$S,'Annual Totals'!$R:$R,Compilation!$A89,'Annual Totals'!$H:$H,"Service hours: Overtime hours paid at punitive rates",'Annual Totals'!$O:$O,"GTC")</f>
        <v>0</v>
      </c>
      <c r="G89" s="49">
        <f>SUMIFS('Annual Totals'!$S:$S,'Annual Totals'!$R:$R,Compilation!$A89,'Annual Totals'!$H:$H,"Service hours: Hours paid but not worked",'Annual Totals'!$O:$O,"GTC")</f>
        <v>110</v>
      </c>
      <c r="H89" s="50">
        <f>E89+F89+G89</f>
        <v>474427</v>
      </c>
    </row>
    <row r="90" spans="1:8" x14ac:dyDescent="0.2">
      <c r="A90" s="16">
        <v>200</v>
      </c>
      <c r="B90" s="5" t="s">
        <v>33</v>
      </c>
      <c r="C90" s="49">
        <f>SUMIFS('Annual Totals'!$S:$S,'Annual Totals'!$R:$R,Compilation!$A90,'Annual Totals'!$H:$H,"Average number of employees",'Annual Totals'!$O:$O,"GTC")</f>
        <v>581.25</v>
      </c>
      <c r="D90" s="49">
        <f>SUMIFS('Annual Totals'!$S:$S,'Annual Totals'!$R:$R,Compilation!$A90,'Annual Totals'!$H:$H,"Average number of employees who received pay during period",'Annual Totals'!$O:$O,"GTC")</f>
        <v>724.5</v>
      </c>
      <c r="E90" s="49">
        <f>SUMIFS('Annual Totals'!$S:$S,'Annual Totals'!$R:$R,Compilation!$A90,'Annual Totals'!$H:$H,"Service hours: Straight time worked and paid for",'Annual Totals'!$O:$O,"GTC")</f>
        <v>1459582</v>
      </c>
      <c r="F90" s="49">
        <f>SUMIFS('Annual Totals'!$S:$S,'Annual Totals'!$R:$R,Compilation!$A90,'Annual Totals'!$H:$H,"Service hours: Overtime hours paid at punitive rates",'Annual Totals'!$O:$O,"GTC")</f>
        <v>10894</v>
      </c>
      <c r="G90" s="49">
        <f>SUMIFS('Annual Totals'!$S:$S,'Annual Totals'!$R:$R,Compilation!$A90,'Annual Totals'!$H:$H,"Service hours: Hours paid but not worked",'Annual Totals'!$O:$O,"GTC")</f>
        <v>30170</v>
      </c>
      <c r="H90" s="50">
        <f>E90+F90+G90</f>
        <v>1500646</v>
      </c>
    </row>
    <row r="91" spans="1:8" x14ac:dyDescent="0.2">
      <c r="A91" s="16">
        <v>300</v>
      </c>
      <c r="B91" s="5" t="s">
        <v>34</v>
      </c>
      <c r="C91" s="49">
        <f>SUMIFS('Annual Totals'!$S:$S,'Annual Totals'!$R:$R,Compilation!$A91,'Annual Totals'!$H:$H,"Average number of employees",'Annual Totals'!$O:$O,"GTC")</f>
        <v>1952</v>
      </c>
      <c r="D91" s="49">
        <f>SUMIFS('Annual Totals'!$S:$S,'Annual Totals'!$R:$R,Compilation!$A91,'Annual Totals'!$H:$H,"Average number of employees who received pay during period",'Annual Totals'!$O:$O,"GTC")</f>
        <v>1870.5</v>
      </c>
      <c r="E91" s="49">
        <f>SUMIFS('Annual Totals'!$S:$S,'Annual Totals'!$R:$R,Compilation!$A91,'Annual Totals'!$H:$H,"Service hours: Straight time worked and paid for",'Annual Totals'!$O:$O,"GTC")</f>
        <v>3532625</v>
      </c>
      <c r="F91" s="49">
        <f>SUMIFS('Annual Totals'!$S:$S,'Annual Totals'!$R:$R,Compilation!$A91,'Annual Totals'!$H:$H,"Service hours: Overtime hours paid at punitive rates",'Annual Totals'!$O:$O,"GTC")</f>
        <v>438391</v>
      </c>
      <c r="G91" s="49">
        <f>SUMIFS('Annual Totals'!$S:$S,'Annual Totals'!$R:$R,Compilation!$A91,'Annual Totals'!$H:$H,"Service hours: Hours paid but not worked",'Annual Totals'!$O:$O,"GTC")</f>
        <v>571358</v>
      </c>
      <c r="H91" s="50">
        <f>E91+F91+G91</f>
        <v>4542374</v>
      </c>
    </row>
    <row r="92" spans="1:8" x14ac:dyDescent="0.2">
      <c r="A92" s="16">
        <v>400</v>
      </c>
      <c r="B92" s="5" t="s">
        <v>35</v>
      </c>
      <c r="C92" s="49">
        <f>SUMIFS('Annual Totals'!$S:$S,'Annual Totals'!$R:$R,Compilation!$A92,'Annual Totals'!$H:$H,"Average number of employees",'Annual Totals'!$O:$O,"GTC")</f>
        <v>906.75</v>
      </c>
      <c r="D92" s="49">
        <f>SUMIFS('Annual Totals'!$S:$S,'Annual Totals'!$R:$R,Compilation!$A92,'Annual Totals'!$H:$H,"Average number of employees who received pay during period",'Annual Totals'!$O:$O,"GTC")</f>
        <v>941.25</v>
      </c>
      <c r="E92" s="49">
        <f>SUMIFS('Annual Totals'!$S:$S,'Annual Totals'!$R:$R,Compilation!$A92,'Annual Totals'!$H:$H,"Service hours: Straight time worked and paid for",'Annual Totals'!$O:$O,"GTC")</f>
        <v>1673664</v>
      </c>
      <c r="F92" s="49">
        <f>SUMIFS('Annual Totals'!$S:$S,'Annual Totals'!$R:$R,Compilation!$A92,'Annual Totals'!$H:$H,"Service hours: Overtime hours paid at punitive rates",'Annual Totals'!$O:$O,"GTC")</f>
        <v>169836</v>
      </c>
      <c r="G92" s="49">
        <f>SUMIFS('Annual Totals'!$S:$S,'Annual Totals'!$R:$R,Compilation!$A92,'Annual Totals'!$H:$H,"Service hours: Hours paid but not worked",'Annual Totals'!$O:$O,"GTC")</f>
        <v>238323</v>
      </c>
      <c r="H92" s="50">
        <f>E92+F92+G92</f>
        <v>2081823</v>
      </c>
    </row>
    <row r="93" spans="1:8" x14ac:dyDescent="0.2">
      <c r="A93" s="16">
        <v>500</v>
      </c>
      <c r="B93" s="5" t="s">
        <v>36</v>
      </c>
      <c r="C93" s="49">
        <f>SUMIFS('Annual Totals'!$S:$S,'Annual Totals'!$R:$R,Compilation!$A93,'Annual Totals'!$H:$H,"Average number of employees",'Annual Totals'!$O:$O,"GTC")</f>
        <v>289</v>
      </c>
      <c r="D93" s="49">
        <f>SUMIFS('Annual Totals'!$S:$S,'Annual Totals'!$R:$R,Compilation!$A93,'Annual Totals'!$H:$H,"Average number of employees who received pay during period",'Annual Totals'!$O:$O,"GTC")</f>
        <v>296</v>
      </c>
      <c r="E93" s="49">
        <f>SUMIFS('Annual Totals'!$S:$S,'Annual Totals'!$R:$R,Compilation!$A93,'Annual Totals'!$H:$H,"Service hours: Straight time worked and paid for",'Annual Totals'!$O:$O,"GTC")</f>
        <v>494129</v>
      </c>
      <c r="F93" s="49">
        <f>SUMIFS('Annual Totals'!$S:$S,'Annual Totals'!$R:$R,Compilation!$A93,'Annual Totals'!$H:$H,"Service hours: Overtime hours paid at punitive rates",'Annual Totals'!$O:$O,"GTC")</f>
        <v>45997</v>
      </c>
      <c r="G93" s="49">
        <f>SUMIFS('Annual Totals'!$S:$S,'Annual Totals'!$R:$R,Compilation!$A93,'Annual Totals'!$H:$H,"Service hours: Hours paid but not worked",'Annual Totals'!$O:$O,"GTC")</f>
        <v>99358</v>
      </c>
      <c r="H93" s="50">
        <f>E93+F93+G93</f>
        <v>639484</v>
      </c>
    </row>
    <row r="94" spans="1:8" x14ac:dyDescent="0.2">
      <c r="C94" s="25"/>
      <c r="D94" s="25"/>
    </row>
    <row r="95" spans="1:8" x14ac:dyDescent="0.2">
      <c r="A95" s="30" t="s">
        <v>41</v>
      </c>
      <c r="B95" s="30"/>
      <c r="C95" s="30"/>
      <c r="D95" s="30"/>
      <c r="E95" s="30"/>
    </row>
    <row r="96" spans="1:8" x14ac:dyDescent="0.2">
      <c r="A96" s="30" t="s">
        <v>42</v>
      </c>
      <c r="B96" s="30"/>
      <c r="C96" s="30"/>
      <c r="D96" s="30"/>
      <c r="E96" s="30"/>
    </row>
    <row r="97" spans="1:9" x14ac:dyDescent="0.2">
      <c r="C97" s="25"/>
      <c r="D97" s="25"/>
    </row>
    <row r="98" spans="1:9" x14ac:dyDescent="0.2">
      <c r="A98" s="45" t="s">
        <v>89</v>
      </c>
      <c r="C98" s="25"/>
      <c r="D98" s="25"/>
    </row>
    <row r="99" spans="1:9" x14ac:dyDescent="0.2">
      <c r="A99" s="5"/>
      <c r="E99" s="5"/>
      <c r="F99" s="2" t="str">
        <f>F60</f>
        <v>Annual Wage Forms A and B - 2025</v>
      </c>
      <c r="G99" s="5"/>
      <c r="H99" s="5"/>
    </row>
    <row r="100" spans="1:9" x14ac:dyDescent="0.2">
      <c r="A100" s="7" t="s">
        <v>2</v>
      </c>
      <c r="B100" s="7"/>
      <c r="C100" s="7"/>
      <c r="D100" s="7"/>
      <c r="E100" s="7"/>
      <c r="F100" s="7"/>
      <c r="G100" s="7"/>
      <c r="H100" s="7"/>
    </row>
    <row r="101" spans="1:9" x14ac:dyDescent="0.2">
      <c r="A101" s="7" t="s">
        <v>127</v>
      </c>
      <c r="B101" s="7"/>
      <c r="C101" s="7"/>
      <c r="D101" s="7"/>
      <c r="E101" s="7"/>
      <c r="F101" s="7"/>
      <c r="G101" s="7"/>
      <c r="H101" s="7"/>
    </row>
    <row r="102" spans="1:9" x14ac:dyDescent="0.2">
      <c r="A102" s="7" t="s">
        <v>3</v>
      </c>
      <c r="B102" s="7"/>
      <c r="C102" s="7"/>
      <c r="D102" s="7"/>
      <c r="E102" s="7"/>
      <c r="F102" s="7"/>
      <c r="G102" s="7"/>
      <c r="H102" s="7"/>
    </row>
    <row r="103" spans="1:9" x14ac:dyDescent="0.2">
      <c r="C103" s="25"/>
      <c r="D103" s="25"/>
    </row>
    <row r="104" spans="1:9" x14ac:dyDescent="0.2">
      <c r="E104" s="25" t="s">
        <v>90</v>
      </c>
    </row>
    <row r="106" spans="1:9" x14ac:dyDescent="0.2">
      <c r="C106" s="16"/>
      <c r="D106" s="16" t="s">
        <v>67</v>
      </c>
      <c r="E106" s="48" t="s">
        <v>68</v>
      </c>
      <c r="F106" s="48" t="s">
        <v>10</v>
      </c>
      <c r="G106" s="48" t="s">
        <v>69</v>
      </c>
      <c r="H106" s="48" t="s">
        <v>50</v>
      </c>
      <c r="I106" s="48"/>
    </row>
    <row r="107" spans="1:9" x14ac:dyDescent="0.2">
      <c r="C107" s="16" t="s">
        <v>67</v>
      </c>
      <c r="D107" s="16" t="s">
        <v>70</v>
      </c>
      <c r="E107" s="48" t="s">
        <v>71</v>
      </c>
      <c r="F107" s="48" t="s">
        <v>72</v>
      </c>
      <c r="G107" s="48" t="s">
        <v>73</v>
      </c>
      <c r="H107" s="48" t="s">
        <v>74</v>
      </c>
      <c r="I107" s="48"/>
    </row>
    <row r="108" spans="1:9" x14ac:dyDescent="0.2">
      <c r="A108" s="16" t="s">
        <v>16</v>
      </c>
      <c r="B108" s="5" t="s">
        <v>17</v>
      </c>
      <c r="C108" s="16" t="s">
        <v>70</v>
      </c>
      <c r="D108" s="16" t="s">
        <v>75</v>
      </c>
      <c r="E108" s="48" t="s">
        <v>76</v>
      </c>
      <c r="F108" s="48" t="s">
        <v>77</v>
      </c>
      <c r="G108" s="48" t="s">
        <v>78</v>
      </c>
      <c r="H108" s="48" t="s">
        <v>79</v>
      </c>
      <c r="I108" s="48"/>
    </row>
    <row r="109" spans="1:9" x14ac:dyDescent="0.2">
      <c r="A109" s="16" t="s">
        <v>24</v>
      </c>
      <c r="C109" s="16" t="s">
        <v>80</v>
      </c>
      <c r="D109" s="16" t="s">
        <v>81</v>
      </c>
      <c r="E109" s="48" t="s">
        <v>82</v>
      </c>
      <c r="F109" s="48" t="s">
        <v>83</v>
      </c>
      <c r="G109" s="48" t="s">
        <v>84</v>
      </c>
      <c r="H109" s="48" t="s">
        <v>85</v>
      </c>
      <c r="I109" s="48"/>
    </row>
    <row r="110" spans="1:9" x14ac:dyDescent="0.2">
      <c r="A110" s="45" t="s">
        <v>91</v>
      </c>
      <c r="C110" s="25"/>
      <c r="D110" s="25"/>
    </row>
    <row r="111" spans="1:9" x14ac:dyDescent="0.2">
      <c r="C111" s="25"/>
      <c r="D111" s="25"/>
    </row>
    <row r="112" spans="1:9" x14ac:dyDescent="0.2">
      <c r="A112" s="16">
        <v>100</v>
      </c>
      <c r="B112" s="5" t="s">
        <v>32</v>
      </c>
      <c r="C112" s="49">
        <f>SUMIFS('Annual Totals'!$S:$S,'Annual Totals'!$R:$R,Compilation!$A112,'Annual Totals'!$H:$H,"Average number of employees",'Annual Totals'!$O:$O,"NS")</f>
        <v>1770.75</v>
      </c>
      <c r="D112" s="49">
        <f>SUMIFS('Annual Totals'!$S:$S,'Annual Totals'!$R:$R,Compilation!$A112,'Annual Totals'!$H:$H,"Average number of employees who received pay during period",'Annual Totals'!$O:$O,"NS")</f>
        <v>1778.75</v>
      </c>
      <c r="E112" s="49">
        <f>SUMIFS('Annual Totals'!$S:$S,'Annual Totals'!$R:$R,Compilation!$A112,'Annual Totals'!$H:$H,"Service hours: Straight time worked and paid for",'Annual Totals'!$O:$O,"NS")</f>
        <v>3739552</v>
      </c>
      <c r="F112" s="49">
        <f>SUMIFS('Annual Totals'!$S:$S,'Annual Totals'!$R:$R,Compilation!$A112,'Annual Totals'!$H:$H,"Service hours: Overtime hours paid at punitive rates",'Annual Totals'!$O:$O,"NS")</f>
        <v>0</v>
      </c>
      <c r="G112" s="49">
        <f>SUMIFS('Annual Totals'!$S:$S,'Annual Totals'!$R:$R,Compilation!$A112,'Annual Totals'!$H:$H,"Service hours: Hours paid but not worked",'Annual Totals'!$O:$O,"NS")</f>
        <v>0</v>
      </c>
      <c r="H112" s="50">
        <f>E112+F112+G112</f>
        <v>3739552</v>
      </c>
    </row>
    <row r="113" spans="1:9" x14ac:dyDescent="0.2">
      <c r="A113" s="16">
        <v>200</v>
      </c>
      <c r="B113" s="5" t="s">
        <v>33</v>
      </c>
      <c r="C113" s="49">
        <f>SUMIFS('Annual Totals'!$S:$S,'Annual Totals'!$R:$R,Compilation!$A113,'Annual Totals'!$H:$H,"Average number of employees",'Annual Totals'!$O:$O,"NS")</f>
        <v>1668</v>
      </c>
      <c r="D113" s="49">
        <f>SUMIFS('Annual Totals'!$S:$S,'Annual Totals'!$R:$R,Compilation!$A113,'Annual Totals'!$H:$H,"Average number of employees who received pay during period",'Annual Totals'!$O:$O,"NS")</f>
        <v>1674.75</v>
      </c>
      <c r="E113" s="49">
        <f>SUMIFS('Annual Totals'!$S:$S,'Annual Totals'!$R:$R,Compilation!$A113,'Annual Totals'!$H:$H,"Service hours: Straight time worked and paid for",'Annual Totals'!$O:$O,"NS")</f>
        <v>3423133</v>
      </c>
      <c r="F113" s="49">
        <f>SUMIFS('Annual Totals'!$S:$S,'Annual Totals'!$R:$R,Compilation!$A113,'Annual Totals'!$H:$H,"Service hours: Overtime hours paid at punitive rates",'Annual Totals'!$O:$O,"NS")</f>
        <v>26468</v>
      </c>
      <c r="G113" s="49">
        <f>SUMIFS('Annual Totals'!$S:$S,'Annual Totals'!$R:$R,Compilation!$A113,'Annual Totals'!$H:$H,"Service hours: Hours paid but not worked",'Annual Totals'!$O:$O,"NS")</f>
        <v>98164</v>
      </c>
      <c r="H113" s="50">
        <f t="shared" ref="H113:H116" si="10">E113+F113+G113</f>
        <v>3547765</v>
      </c>
    </row>
    <row r="114" spans="1:9" x14ac:dyDescent="0.2">
      <c r="A114" s="16">
        <v>300</v>
      </c>
      <c r="B114" s="5" t="s">
        <v>34</v>
      </c>
      <c r="C114" s="49">
        <f>SUMIFS('Annual Totals'!$S:$S,'Annual Totals'!$R:$R,Compilation!$A114,'Annual Totals'!$H:$H,"Average number of employees",'Annual Totals'!$O:$O,"NS")</f>
        <v>4516.75</v>
      </c>
      <c r="D114" s="49">
        <f>SUMIFS('Annual Totals'!$S:$S,'Annual Totals'!$R:$R,Compilation!$A114,'Annual Totals'!$H:$H,"Average number of employees who received pay during period",'Annual Totals'!$O:$O,"NS")</f>
        <v>4551.75</v>
      </c>
      <c r="E114" s="49">
        <f>SUMIFS('Annual Totals'!$S:$S,'Annual Totals'!$R:$R,Compilation!$A114,'Annual Totals'!$H:$H,"Service hours: Straight time worked and paid for",'Annual Totals'!$O:$O,"NS")</f>
        <v>8191639</v>
      </c>
      <c r="F114" s="49">
        <f>SUMIFS('Annual Totals'!$S:$S,'Annual Totals'!$R:$R,Compilation!$A114,'Annual Totals'!$H:$H,"Service hours: Overtime hours paid at punitive rates",'Annual Totals'!$O:$O,"NS")</f>
        <v>1076385</v>
      </c>
      <c r="G114" s="49">
        <f>SUMIFS('Annual Totals'!$S:$S,'Annual Totals'!$R:$R,Compilation!$A114,'Annual Totals'!$H:$H,"Service hours: Hours paid but not worked",'Annual Totals'!$O:$O,"NS")</f>
        <v>1339840</v>
      </c>
      <c r="H114" s="50">
        <f t="shared" si="10"/>
        <v>10607864</v>
      </c>
    </row>
    <row r="115" spans="1:9" x14ac:dyDescent="0.2">
      <c r="A115" s="16">
        <v>400</v>
      </c>
      <c r="B115" s="5" t="s">
        <v>35</v>
      </c>
      <c r="C115" s="49">
        <f>SUMIFS('Annual Totals'!$S:$S,'Annual Totals'!$R:$R,Compilation!$A115,'Annual Totals'!$H:$H,"Average number of employees",'Annual Totals'!$O:$O,"NS")</f>
        <v>2785.25</v>
      </c>
      <c r="D115" s="49">
        <f>SUMIFS('Annual Totals'!$S:$S,'Annual Totals'!$R:$R,Compilation!$A115,'Annual Totals'!$H:$H,"Average number of employees who received pay during period",'Annual Totals'!$O:$O,"NS")</f>
        <v>2823</v>
      </c>
      <c r="E115" s="49">
        <f>SUMIFS('Annual Totals'!$S:$S,'Annual Totals'!$R:$R,Compilation!$A115,'Annual Totals'!$H:$H,"Service hours: Straight time worked and paid for",'Annual Totals'!$O:$O,"NS")</f>
        <v>5160201</v>
      </c>
      <c r="F115" s="49">
        <f>SUMIFS('Annual Totals'!$S:$S,'Annual Totals'!$R:$R,Compilation!$A115,'Annual Totals'!$H:$H,"Service hours: Overtime hours paid at punitive rates",'Annual Totals'!$O:$O,"NS")</f>
        <v>400749</v>
      </c>
      <c r="G115" s="49">
        <f>SUMIFS('Annual Totals'!$S:$S,'Annual Totals'!$R:$R,Compilation!$A115,'Annual Totals'!$H:$H,"Service hours: Hours paid but not worked",'Annual Totals'!$O:$O,"NS")</f>
        <v>794583</v>
      </c>
      <c r="H115" s="50">
        <f t="shared" si="10"/>
        <v>6355533</v>
      </c>
    </row>
    <row r="116" spans="1:9" x14ac:dyDescent="0.2">
      <c r="A116" s="16">
        <v>500</v>
      </c>
      <c r="B116" s="5" t="s">
        <v>36</v>
      </c>
      <c r="C116" s="49">
        <f>SUMIFS('Annual Totals'!$S:$S,'Annual Totals'!$R:$R,Compilation!$A116,'Annual Totals'!$H:$H,"Average number of employees",'Annual Totals'!$O:$O,"NS")</f>
        <v>798.25</v>
      </c>
      <c r="D116" s="49">
        <f>SUMIFS('Annual Totals'!$S:$S,'Annual Totals'!$R:$R,Compilation!$A116,'Annual Totals'!$H:$H,"Average number of employees who received pay during period",'Annual Totals'!$O:$O,"NS")</f>
        <v>802.75</v>
      </c>
      <c r="E116" s="49">
        <f>SUMIFS('Annual Totals'!$S:$S,'Annual Totals'!$R:$R,Compilation!$A116,'Annual Totals'!$H:$H,"Service hours: Straight time worked and paid for",'Annual Totals'!$O:$O,"NS")</f>
        <v>1386628</v>
      </c>
      <c r="F116" s="49">
        <f>SUMIFS('Annual Totals'!$S:$S,'Annual Totals'!$R:$R,Compilation!$A116,'Annual Totals'!$H:$H,"Service hours: Overtime hours paid at punitive rates",'Annual Totals'!$O:$O,"NS")</f>
        <v>104165</v>
      </c>
      <c r="G116" s="49">
        <f>SUMIFS('Annual Totals'!$S:$S,'Annual Totals'!$R:$R,Compilation!$A116,'Annual Totals'!$H:$H,"Service hours: Hours paid but not worked",'Annual Totals'!$O:$O,"NS")</f>
        <v>294826</v>
      </c>
      <c r="H116" s="50">
        <f t="shared" si="10"/>
        <v>1785619</v>
      </c>
    </row>
    <row r="117" spans="1:9" x14ac:dyDescent="0.2">
      <c r="C117" s="25"/>
      <c r="D117" s="25"/>
    </row>
    <row r="118" spans="1:9" s="51" customFormat="1" x14ac:dyDescent="0.2">
      <c r="A118" s="45" t="s">
        <v>210</v>
      </c>
      <c r="B118" s="5"/>
      <c r="C118" s="25"/>
      <c r="D118" s="25"/>
      <c r="E118" s="25"/>
      <c r="F118" s="25"/>
      <c r="G118" s="25"/>
      <c r="H118" s="25"/>
      <c r="I118" s="25"/>
    </row>
    <row r="119" spans="1:9" x14ac:dyDescent="0.2">
      <c r="C119" s="25"/>
      <c r="D119" s="25"/>
    </row>
    <row r="120" spans="1:9" x14ac:dyDescent="0.2">
      <c r="A120" s="16">
        <v>100</v>
      </c>
      <c r="B120" s="5" t="s">
        <v>32</v>
      </c>
      <c r="C120" s="49">
        <f>SUMIFS('Annual Totals'!$S:$S,'Annual Totals'!$R:$R,Compilation!$A120,'Annual Totals'!$H:$H,"Average number of employees",'Annual Totals'!$O:$O,"CPKC")</f>
        <v>672.25</v>
      </c>
      <c r="D120" s="49">
        <f>SUMIFS('Annual Totals'!$S:$S,'Annual Totals'!$R:$R,Compilation!$A120,'Annual Totals'!$H:$H,"Average number of employees who received pay during period",'Annual Totals'!$O:$O,"CPKC")</f>
        <v>677.75</v>
      </c>
      <c r="E120" s="49">
        <f>SUMIFS('Annual Totals'!$S:$S,'Annual Totals'!$R:$R,Compilation!$A120,'Annual Totals'!$H:$H,"Service hours: Straight time worked and paid for",'Annual Totals'!$O:$O,"CPKC")</f>
        <v>1361942</v>
      </c>
      <c r="F120" s="49">
        <f>SUMIFS('Annual Totals'!$S:$S,'Annual Totals'!$R:$R,Compilation!$A120,'Annual Totals'!$H:$H,"Service hours: Overtime hours paid at punitive rates",'Annual Totals'!$O:$O,"CPKC")</f>
        <v>0</v>
      </c>
      <c r="G120" s="49">
        <f>SUMIFS('Annual Totals'!$S:$S,'Annual Totals'!$R:$R,Compilation!$A120,'Annual Totals'!$H:$H,"Service hours: Hours paid but not worked",'Annual Totals'!$O:$O,"CPKC")</f>
        <v>132557</v>
      </c>
      <c r="H120" s="50">
        <f>E120+F120+G120</f>
        <v>1494499</v>
      </c>
    </row>
    <row r="121" spans="1:9" x14ac:dyDescent="0.2">
      <c r="A121" s="16">
        <v>200</v>
      </c>
      <c r="B121" s="5" t="s">
        <v>33</v>
      </c>
      <c r="C121" s="49">
        <f>SUMIFS('Annual Totals'!$S:$S,'Annual Totals'!$R:$R,Compilation!$A121,'Annual Totals'!$H:$H,"Average number of employees",'Annual Totals'!$O:$O,"CPKC")</f>
        <v>565.5</v>
      </c>
      <c r="D121" s="49">
        <f>SUMIFS('Annual Totals'!$S:$S,'Annual Totals'!$R:$R,Compilation!$A121,'Annual Totals'!$H:$H,"Average number of employees who received pay during period",'Annual Totals'!$O:$O,"CPKC")</f>
        <v>573.75</v>
      </c>
      <c r="E121" s="49">
        <f>SUMIFS('Annual Totals'!$S:$S,'Annual Totals'!$R:$R,Compilation!$A121,'Annual Totals'!$H:$H,"Service hours: Straight time worked and paid for",'Annual Totals'!$O:$O,"CPKC")</f>
        <v>1160728</v>
      </c>
      <c r="F121" s="49">
        <f>SUMIFS('Annual Totals'!$S:$S,'Annual Totals'!$R:$R,Compilation!$A121,'Annual Totals'!$H:$H,"Service hours: Overtime hours paid at punitive rates",'Annual Totals'!$O:$O,"CPKC")</f>
        <v>23514</v>
      </c>
      <c r="G121" s="49">
        <f>SUMIFS('Annual Totals'!$S:$S,'Annual Totals'!$R:$R,Compilation!$A121,'Annual Totals'!$H:$H,"Service hours: Hours paid but not worked",'Annual Totals'!$O:$O,"CPKC")</f>
        <v>130936</v>
      </c>
      <c r="H121" s="50">
        <f t="shared" ref="H121:H124" si="11">E121+F121+G121</f>
        <v>1315178</v>
      </c>
    </row>
    <row r="122" spans="1:9" x14ac:dyDescent="0.2">
      <c r="A122" s="16">
        <v>300</v>
      </c>
      <c r="B122" s="5" t="s">
        <v>34</v>
      </c>
      <c r="C122" s="49">
        <f>SUMIFS('Annual Totals'!$S:$S,'Annual Totals'!$R:$R,Compilation!$A122,'Annual Totals'!$H:$H,"Average number of employees",'Annual Totals'!$O:$O,"CPKC")</f>
        <v>1273</v>
      </c>
      <c r="D122" s="49">
        <f>SUMIFS('Annual Totals'!$S:$S,'Annual Totals'!$R:$R,Compilation!$A122,'Annual Totals'!$H:$H,"Average number of employees who received pay during period",'Annual Totals'!$O:$O,"CPKC")</f>
        <v>1295.75</v>
      </c>
      <c r="E122" s="49">
        <f>SUMIFS('Annual Totals'!$S:$S,'Annual Totals'!$R:$R,Compilation!$A122,'Annual Totals'!$H:$H,"Service hours: Straight time worked and paid for",'Annual Totals'!$O:$O,"CPKC")</f>
        <v>2341667</v>
      </c>
      <c r="F122" s="49">
        <f>SUMIFS('Annual Totals'!$S:$S,'Annual Totals'!$R:$R,Compilation!$A122,'Annual Totals'!$H:$H,"Service hours: Overtime hours paid at punitive rates",'Annual Totals'!$O:$O,"CPKC")</f>
        <v>271380</v>
      </c>
      <c r="G122" s="49">
        <f>SUMIFS('Annual Totals'!$S:$S,'Annual Totals'!$R:$R,Compilation!$A122,'Annual Totals'!$H:$H,"Service hours: Hours paid but not worked",'Annual Totals'!$O:$O,"CPKC")</f>
        <v>472695</v>
      </c>
      <c r="H122" s="50">
        <f t="shared" si="11"/>
        <v>3085742</v>
      </c>
    </row>
    <row r="123" spans="1:9" x14ac:dyDescent="0.2">
      <c r="A123" s="16">
        <v>400</v>
      </c>
      <c r="B123" s="5" t="s">
        <v>35</v>
      </c>
      <c r="C123" s="49">
        <f>SUMIFS('Annual Totals'!$S:$S,'Annual Totals'!$R:$R,Compilation!$A123,'Annual Totals'!$H:$H,"Average number of employees",'Annual Totals'!$O:$O,"CPKC")</f>
        <v>595.25</v>
      </c>
      <c r="D123" s="49">
        <f>SUMIFS('Annual Totals'!$S:$S,'Annual Totals'!$R:$R,Compilation!$A123,'Annual Totals'!$H:$H,"Average number of employees who received pay during period",'Annual Totals'!$O:$O,"CPKC")</f>
        <v>602</v>
      </c>
      <c r="E123" s="49">
        <f>SUMIFS('Annual Totals'!$S:$S,'Annual Totals'!$R:$R,Compilation!$A123,'Annual Totals'!$H:$H,"Service hours: Straight time worked and paid for",'Annual Totals'!$O:$O,"CPKC")</f>
        <v>1100854</v>
      </c>
      <c r="F123" s="49">
        <f>SUMIFS('Annual Totals'!$S:$S,'Annual Totals'!$R:$R,Compilation!$A123,'Annual Totals'!$H:$H,"Service hours: Overtime hours paid at punitive rates",'Annual Totals'!$O:$O,"CPKC")</f>
        <v>106185</v>
      </c>
      <c r="G123" s="49">
        <f>SUMIFS('Annual Totals'!$S:$S,'Annual Totals'!$R:$R,Compilation!$A123,'Annual Totals'!$H:$H,"Service hours: Hours paid but not worked",'Annual Totals'!$O:$O,"CPKC")</f>
        <v>367395</v>
      </c>
      <c r="H123" s="50">
        <f t="shared" si="11"/>
        <v>1574434</v>
      </c>
    </row>
    <row r="124" spans="1:9" x14ac:dyDescent="0.2">
      <c r="A124" s="16">
        <v>500</v>
      </c>
      <c r="B124" s="5" t="s">
        <v>36</v>
      </c>
      <c r="C124" s="49">
        <f>SUMIFS('Annual Totals'!$S:$S,'Annual Totals'!$R:$R,Compilation!$A124,'Annual Totals'!$H:$H,"Average number of employees",'Annual Totals'!$O:$O,"CPKC")</f>
        <v>177.25</v>
      </c>
      <c r="D124" s="49">
        <f>SUMIFS('Annual Totals'!$S:$S,'Annual Totals'!$R:$R,Compilation!$A124,'Annual Totals'!$H:$H,"Average number of employees who received pay during period",'Annual Totals'!$O:$O,"CPKC")</f>
        <v>180.5</v>
      </c>
      <c r="E124" s="49">
        <f>SUMIFS('Annual Totals'!$S:$S,'Annual Totals'!$R:$R,Compilation!$A124,'Annual Totals'!$H:$H,"Service hours: Straight time worked and paid for",'Annual Totals'!$O:$O,"CPKC")</f>
        <v>325626</v>
      </c>
      <c r="F124" s="49">
        <f>SUMIFS('Annual Totals'!$S:$S,'Annual Totals'!$R:$R,Compilation!$A124,'Annual Totals'!$H:$H,"Service hours: Overtime hours paid at punitive rates",'Annual Totals'!$O:$O,"CPKC")</f>
        <v>26095</v>
      </c>
      <c r="G124" s="49">
        <f>SUMIFS('Annual Totals'!$S:$S,'Annual Totals'!$R:$R,Compilation!$A124,'Annual Totals'!$H:$H,"Service hours: Hours paid but not worked",'Annual Totals'!$O:$O,"CPKC")</f>
        <v>42256</v>
      </c>
      <c r="H124" s="50">
        <f t="shared" si="11"/>
        <v>393977</v>
      </c>
    </row>
    <row r="125" spans="1:9" x14ac:dyDescent="0.2">
      <c r="C125" s="25"/>
      <c r="D125" s="25"/>
    </row>
    <row r="126" spans="1:9" x14ac:dyDescent="0.2">
      <c r="A126" s="30" t="s">
        <v>41</v>
      </c>
      <c r="B126" s="30"/>
      <c r="C126" s="30"/>
      <c r="D126" s="30"/>
    </row>
    <row r="127" spans="1:9" x14ac:dyDescent="0.2">
      <c r="A127" s="30" t="s">
        <v>42</v>
      </c>
      <c r="B127" s="30"/>
      <c r="C127" s="30"/>
      <c r="D127" s="30"/>
    </row>
    <row r="128" spans="1:9" x14ac:dyDescent="0.2">
      <c r="C128" s="25"/>
      <c r="D128" s="25"/>
    </row>
    <row r="129" spans="1:9" x14ac:dyDescent="0.2">
      <c r="A129" s="45" t="s">
        <v>92</v>
      </c>
      <c r="C129" s="25"/>
      <c r="D129" s="25"/>
    </row>
    <row r="130" spans="1:9" x14ac:dyDescent="0.2">
      <c r="A130" s="5"/>
      <c r="E130" s="5"/>
      <c r="F130" s="2" t="str">
        <f>F60</f>
        <v>Annual Wage Forms A and B - 2025</v>
      </c>
      <c r="G130" s="5"/>
      <c r="H130" s="5"/>
    </row>
    <row r="131" spans="1:9" x14ac:dyDescent="0.2">
      <c r="A131" s="7" t="s">
        <v>2</v>
      </c>
      <c r="B131" s="7"/>
      <c r="C131" s="7"/>
      <c r="D131" s="7"/>
      <c r="E131" s="7"/>
      <c r="F131" s="7"/>
      <c r="G131" s="7"/>
      <c r="H131" s="7"/>
    </row>
    <row r="132" spans="1:9" x14ac:dyDescent="0.2">
      <c r="A132" s="7" t="s">
        <v>127</v>
      </c>
      <c r="B132" s="7"/>
      <c r="C132" s="7"/>
      <c r="D132" s="7"/>
      <c r="E132" s="7"/>
      <c r="F132" s="7"/>
      <c r="G132" s="7"/>
      <c r="H132" s="7"/>
    </row>
    <row r="133" spans="1:9" x14ac:dyDescent="0.2">
      <c r="A133" s="7" t="s">
        <v>3</v>
      </c>
      <c r="B133" s="7"/>
      <c r="C133" s="7"/>
      <c r="D133" s="7"/>
      <c r="E133" s="7"/>
      <c r="F133" s="7"/>
      <c r="G133" s="7"/>
      <c r="H133" s="7"/>
    </row>
    <row r="134" spans="1:9" x14ac:dyDescent="0.2">
      <c r="C134" s="25"/>
      <c r="D134" s="25"/>
    </row>
    <row r="135" spans="1:9" x14ac:dyDescent="0.2">
      <c r="E135" s="25" t="s">
        <v>90</v>
      </c>
    </row>
    <row r="137" spans="1:9" x14ac:dyDescent="0.2">
      <c r="C137" s="16"/>
      <c r="D137" s="16" t="s">
        <v>67</v>
      </c>
      <c r="E137" s="48" t="s">
        <v>68</v>
      </c>
      <c r="F137" s="48" t="s">
        <v>10</v>
      </c>
      <c r="G137" s="48" t="s">
        <v>69</v>
      </c>
      <c r="H137" s="48" t="s">
        <v>50</v>
      </c>
      <c r="I137" s="48"/>
    </row>
    <row r="138" spans="1:9" x14ac:dyDescent="0.2">
      <c r="C138" s="16" t="s">
        <v>67</v>
      </c>
      <c r="D138" s="16" t="s">
        <v>70</v>
      </c>
      <c r="E138" s="48" t="s">
        <v>71</v>
      </c>
      <c r="F138" s="48" t="s">
        <v>72</v>
      </c>
      <c r="G138" s="48" t="s">
        <v>73</v>
      </c>
      <c r="H138" s="48" t="s">
        <v>74</v>
      </c>
      <c r="I138" s="48"/>
    </row>
    <row r="139" spans="1:9" x14ac:dyDescent="0.2">
      <c r="A139" s="16" t="s">
        <v>16</v>
      </c>
      <c r="B139" s="5" t="s">
        <v>17</v>
      </c>
      <c r="C139" s="16" t="s">
        <v>70</v>
      </c>
      <c r="D139" s="16" t="s">
        <v>75</v>
      </c>
      <c r="E139" s="48" t="s">
        <v>76</v>
      </c>
      <c r="F139" s="48" t="s">
        <v>77</v>
      </c>
      <c r="G139" s="48" t="s">
        <v>78</v>
      </c>
      <c r="H139" s="48" t="s">
        <v>79</v>
      </c>
      <c r="I139" s="48"/>
    </row>
    <row r="140" spans="1:9" x14ac:dyDescent="0.2">
      <c r="A140" s="16" t="s">
        <v>24</v>
      </c>
      <c r="C140" s="16" t="s">
        <v>80</v>
      </c>
      <c r="D140" s="16" t="s">
        <v>81</v>
      </c>
      <c r="E140" s="48" t="s">
        <v>82</v>
      </c>
      <c r="F140" s="48" t="s">
        <v>83</v>
      </c>
      <c r="G140" s="48" t="s">
        <v>84</v>
      </c>
      <c r="H140" s="48" t="s">
        <v>85</v>
      </c>
      <c r="I140" s="48"/>
    </row>
    <row r="141" spans="1:9" x14ac:dyDescent="0.2">
      <c r="A141" s="45" t="s">
        <v>93</v>
      </c>
      <c r="C141" s="25"/>
      <c r="D141" s="25"/>
    </row>
    <row r="142" spans="1:9" x14ac:dyDescent="0.2">
      <c r="C142" s="25"/>
      <c r="D142" s="25"/>
    </row>
    <row r="143" spans="1:9" x14ac:dyDescent="0.2">
      <c r="A143" s="16">
        <v>100</v>
      </c>
      <c r="B143" s="5" t="s">
        <v>32</v>
      </c>
      <c r="C143" s="49">
        <f>SUMIFS('Annual Totals'!$S:$S,'Annual Totals'!$R:$R,Compilation!$A143,'Annual Totals'!$H:$H,"Average number of employees",'Annual Totals'!$O:$O,"UP")</f>
        <v>2976</v>
      </c>
      <c r="D143" s="49">
        <f>SUMIFS('Annual Totals'!$S:$S,'Annual Totals'!$R:$R,Compilation!$A143,'Annual Totals'!$H:$H,"Average number of employees who received pay during period",'Annual Totals'!$O:$O,"UP")</f>
        <v>2980.75</v>
      </c>
      <c r="E143" s="49">
        <f>SUMIFS('Annual Totals'!$S:$S,'Annual Totals'!$R:$R,Compilation!$A143,'Annual Totals'!$H:$H,"Service hours: Straight time worked and paid for",'Annual Totals'!$O:$O,"UP")</f>
        <v>6636721</v>
      </c>
      <c r="F143" s="49">
        <f>SUMIFS('Annual Totals'!$S:$S,'Annual Totals'!$R:$R,Compilation!$A143,'Annual Totals'!$H:$H,"Service hours: Overtime hours paid at punitive rates",'Annual Totals'!$O:$O,"UP")</f>
        <v>507</v>
      </c>
      <c r="G143" s="49">
        <f>SUMIFS('Annual Totals'!$S:$S,'Annual Totals'!$R:$R,Compilation!$A143,'Annual Totals'!$H:$H,"Service hours: Hours paid but not worked",'Annual Totals'!$O:$O,"UP")</f>
        <v>566066</v>
      </c>
      <c r="H143" s="50">
        <f>E143+F143+G143</f>
        <v>7203294</v>
      </c>
    </row>
    <row r="144" spans="1:9" x14ac:dyDescent="0.2">
      <c r="A144" s="16">
        <v>200</v>
      </c>
      <c r="B144" s="5" t="s">
        <v>33</v>
      </c>
      <c r="C144" s="49">
        <f>SUMIFS('Annual Totals'!$S:$S,'Annual Totals'!$R:$R,Compilation!$A144,'Annual Totals'!$H:$H,"Average number of employees",'Annual Totals'!$O:$O,"UP")</f>
        <v>1705.25</v>
      </c>
      <c r="D144" s="49">
        <f>SUMIFS('Annual Totals'!$S:$S,'Annual Totals'!$R:$R,Compilation!$A144,'Annual Totals'!$H:$H,"Average number of employees who received pay during period",'Annual Totals'!$O:$O,"UP")</f>
        <v>1709</v>
      </c>
      <c r="E144" s="49">
        <f>SUMIFS('Annual Totals'!$S:$S,'Annual Totals'!$R:$R,Compilation!$A144,'Annual Totals'!$H:$H,"Service hours: Straight time worked and paid for",'Annual Totals'!$O:$O,"UP")</f>
        <v>3374630</v>
      </c>
      <c r="F144" s="49">
        <f>SUMIFS('Annual Totals'!$S:$S,'Annual Totals'!$R:$R,Compilation!$A144,'Annual Totals'!$H:$H,"Service hours: Overtime hours paid at punitive rates",'Annual Totals'!$O:$O,"UP")</f>
        <v>158347</v>
      </c>
      <c r="G144" s="49">
        <f>SUMIFS('Annual Totals'!$S:$S,'Annual Totals'!$R:$R,Compilation!$A144,'Annual Totals'!$H:$H,"Service hours: Hours paid but not worked",'Annual Totals'!$O:$O,"UP")</f>
        <v>482096</v>
      </c>
      <c r="H144" s="50">
        <f t="shared" ref="H144:H147" si="12">E144+F144+G144</f>
        <v>4015073</v>
      </c>
    </row>
    <row r="145" spans="1:9" x14ac:dyDescent="0.2">
      <c r="A145" s="16">
        <v>300</v>
      </c>
      <c r="B145" s="5" t="s">
        <v>34</v>
      </c>
      <c r="C145" s="49">
        <f>SUMIFS('Annual Totals'!$S:$S,'Annual Totals'!$R:$R,Compilation!$A145,'Annual Totals'!$H:$H,"Average number of employees",'Annual Totals'!$O:$O,"UP")</f>
        <v>7774</v>
      </c>
      <c r="D145" s="49">
        <f>SUMIFS('Annual Totals'!$S:$S,'Annual Totals'!$R:$R,Compilation!$A145,'Annual Totals'!$H:$H,"Average number of employees who received pay during period",'Annual Totals'!$O:$O,"UP")</f>
        <v>7810.25</v>
      </c>
      <c r="E145" s="49">
        <f>SUMIFS('Annual Totals'!$S:$S,'Annual Totals'!$R:$R,Compilation!$A145,'Annual Totals'!$H:$H,"Service hours: Straight time worked and paid for",'Annual Totals'!$O:$O,"UP")</f>
        <v>14619500</v>
      </c>
      <c r="F145" s="49">
        <f>SUMIFS('Annual Totals'!$S:$S,'Annual Totals'!$R:$R,Compilation!$A145,'Annual Totals'!$H:$H,"Service hours: Overtime hours paid at punitive rates",'Annual Totals'!$O:$O,"UP")</f>
        <v>1739242</v>
      </c>
      <c r="G145" s="49">
        <f>SUMIFS('Annual Totals'!$S:$S,'Annual Totals'!$R:$R,Compilation!$A145,'Annual Totals'!$H:$H,"Service hours: Hours paid but not worked",'Annual Totals'!$O:$O,"UP")</f>
        <v>2487817</v>
      </c>
      <c r="H145" s="50">
        <f t="shared" si="12"/>
        <v>18846559</v>
      </c>
    </row>
    <row r="146" spans="1:9" x14ac:dyDescent="0.2">
      <c r="A146" s="16">
        <v>400</v>
      </c>
      <c r="B146" s="5" t="s">
        <v>35</v>
      </c>
      <c r="C146" s="49">
        <f>SUMIFS('Annual Totals'!$S:$S,'Annual Totals'!$R:$R,Compilation!$A146,'Annual Totals'!$H:$H,"Average number of employees",'Annual Totals'!$O:$O,"UP")</f>
        <v>4025</v>
      </c>
      <c r="D146" s="49">
        <f>SUMIFS('Annual Totals'!$S:$S,'Annual Totals'!$R:$R,Compilation!$A146,'Annual Totals'!$H:$H,"Average number of employees who received pay during period",'Annual Totals'!$O:$O,"UP")</f>
        <v>4052.5</v>
      </c>
      <c r="E146" s="49">
        <f>SUMIFS('Annual Totals'!$S:$S,'Annual Totals'!$R:$R,Compilation!$A146,'Annual Totals'!$H:$H,"Service hours: Straight time worked and paid for",'Annual Totals'!$O:$O,"UP")</f>
        <v>7176241</v>
      </c>
      <c r="F146" s="49">
        <f>SUMIFS('Annual Totals'!$S:$S,'Annual Totals'!$R:$R,Compilation!$A146,'Annual Totals'!$H:$H,"Service hours: Overtime hours paid at punitive rates",'Annual Totals'!$O:$O,"UP")</f>
        <v>687714</v>
      </c>
      <c r="G146" s="49">
        <f>SUMIFS('Annual Totals'!$S:$S,'Annual Totals'!$R:$R,Compilation!$A146,'Annual Totals'!$H:$H,"Service hours: Hours paid but not worked",'Annual Totals'!$O:$O,"UP")</f>
        <v>1329796</v>
      </c>
      <c r="H146" s="50">
        <f t="shared" si="12"/>
        <v>9193751</v>
      </c>
    </row>
    <row r="147" spans="1:9" x14ac:dyDescent="0.2">
      <c r="A147" s="16">
        <v>500</v>
      </c>
      <c r="B147" s="5" t="s">
        <v>36</v>
      </c>
      <c r="C147" s="49">
        <f>SUMIFS('Annual Totals'!$S:$S,'Annual Totals'!$R:$R,Compilation!$A147,'Annual Totals'!$H:$H,"Average number of employees",'Annual Totals'!$O:$O,"UP")</f>
        <v>714.5</v>
      </c>
      <c r="D147" s="49">
        <f>SUMIFS('Annual Totals'!$S:$S,'Annual Totals'!$R:$R,Compilation!$A147,'Annual Totals'!$H:$H,"Average number of employees who received pay during period",'Annual Totals'!$O:$O,"UP")</f>
        <v>716.25</v>
      </c>
      <c r="E147" s="49">
        <f>SUMIFS('Annual Totals'!$S:$S,'Annual Totals'!$R:$R,Compilation!$A147,'Annual Totals'!$H:$H,"Service hours: Straight time worked and paid for",'Annual Totals'!$O:$O,"UP")</f>
        <v>1554754</v>
      </c>
      <c r="F147" s="49">
        <f>SUMIFS('Annual Totals'!$S:$S,'Annual Totals'!$R:$R,Compilation!$A147,'Annual Totals'!$H:$H,"Service hours: Overtime hours paid at punitive rates",'Annual Totals'!$O:$O,"UP")</f>
        <v>40874</v>
      </c>
      <c r="G147" s="49">
        <f>SUMIFS('Annual Totals'!$S:$S,'Annual Totals'!$R:$R,Compilation!$A147,'Annual Totals'!$H:$H,"Service hours: Hours paid but not worked",'Annual Totals'!$O:$O,"UP")</f>
        <v>178318</v>
      </c>
      <c r="H147" s="50">
        <f t="shared" si="12"/>
        <v>1773946</v>
      </c>
    </row>
    <row r="148" spans="1:9" x14ac:dyDescent="0.2">
      <c r="C148" s="25"/>
      <c r="D148" s="25"/>
      <c r="H148" s="52"/>
    </row>
    <row r="149" spans="1:9" x14ac:dyDescent="0.2">
      <c r="A149" s="45" t="s">
        <v>94</v>
      </c>
      <c r="C149" s="25"/>
      <c r="D149" s="25"/>
    </row>
    <row r="150" spans="1:9" x14ac:dyDescent="0.2">
      <c r="C150" s="25"/>
      <c r="D150" s="25"/>
    </row>
    <row r="151" spans="1:9" x14ac:dyDescent="0.2">
      <c r="A151" s="16">
        <v>100</v>
      </c>
      <c r="B151" s="5" t="s">
        <v>32</v>
      </c>
      <c r="C151" s="25">
        <f>C73+C81+C89+C112+C120+C143</f>
        <v>8054.5</v>
      </c>
      <c r="D151" s="25">
        <f t="shared" ref="D151:G151" si="13">D73+D81+D89+D112+D120+D143</f>
        <v>8005.5</v>
      </c>
      <c r="E151" s="25">
        <f>E73+E81+E89+E112+E120+E143</f>
        <v>17345659</v>
      </c>
      <c r="F151" s="25">
        <f t="shared" si="13"/>
        <v>507</v>
      </c>
      <c r="G151" s="25">
        <f t="shared" si="13"/>
        <v>701109</v>
      </c>
      <c r="H151" s="25">
        <f>H73+H81+H89+H112+H120+H143</f>
        <v>18047275</v>
      </c>
    </row>
    <row r="152" spans="1:9" x14ac:dyDescent="0.2">
      <c r="A152" s="16">
        <v>200</v>
      </c>
      <c r="B152" s="5" t="s">
        <v>33</v>
      </c>
      <c r="C152" s="25">
        <f t="shared" ref="C152:H152" si="14">C74+C82+C90+C113+C121+C144</f>
        <v>9309.75</v>
      </c>
      <c r="D152" s="25">
        <f t="shared" si="14"/>
        <v>9504</v>
      </c>
      <c r="E152" s="25">
        <f t="shared" si="14"/>
        <v>19159249</v>
      </c>
      <c r="F152" s="25">
        <f t="shared" si="14"/>
        <v>621069</v>
      </c>
      <c r="G152" s="25">
        <f t="shared" si="14"/>
        <v>1187518</v>
      </c>
      <c r="H152" s="25">
        <f t="shared" si="14"/>
        <v>20967836</v>
      </c>
    </row>
    <row r="153" spans="1:9" x14ac:dyDescent="0.2">
      <c r="A153" s="16">
        <v>300</v>
      </c>
      <c r="B153" s="5" t="s">
        <v>34</v>
      </c>
      <c r="C153" s="25">
        <f t="shared" ref="C153:H153" si="15">C75+C83+C91+C114+C122+C145</f>
        <v>28810.25</v>
      </c>
      <c r="D153" s="25">
        <f t="shared" si="15"/>
        <v>29124.75</v>
      </c>
      <c r="E153" s="25">
        <f t="shared" si="15"/>
        <v>52657405</v>
      </c>
      <c r="F153" s="25">
        <f t="shared" si="15"/>
        <v>7927793</v>
      </c>
      <c r="G153" s="25">
        <f t="shared" si="15"/>
        <v>9628265</v>
      </c>
      <c r="H153" s="25">
        <f t="shared" si="15"/>
        <v>70213463</v>
      </c>
    </row>
    <row r="154" spans="1:9" x14ac:dyDescent="0.2">
      <c r="A154" s="16">
        <v>400</v>
      </c>
      <c r="B154" s="5" t="s">
        <v>35</v>
      </c>
      <c r="C154" s="25">
        <f t="shared" ref="C154:H154" si="16">C76+C84+C92+C115+C123+C146</f>
        <v>16790</v>
      </c>
      <c r="D154" s="25">
        <f t="shared" si="16"/>
        <v>17048</v>
      </c>
      <c r="E154" s="25">
        <f t="shared" si="16"/>
        <v>30840856</v>
      </c>
      <c r="F154" s="25">
        <f t="shared" si="16"/>
        <v>3018004</v>
      </c>
      <c r="G154" s="25">
        <f t="shared" si="16"/>
        <v>5016841</v>
      </c>
      <c r="H154" s="25">
        <f t="shared" si="16"/>
        <v>38875701</v>
      </c>
    </row>
    <row r="155" spans="1:9" x14ac:dyDescent="0.2">
      <c r="A155" s="16">
        <v>500</v>
      </c>
      <c r="B155" s="5" t="s">
        <v>36</v>
      </c>
      <c r="C155" s="25">
        <f t="shared" ref="C155:H155" si="17">C77+C85+C93+C116+C124+C147</f>
        <v>4929.25</v>
      </c>
      <c r="D155" s="25">
        <f t="shared" si="17"/>
        <v>4985.75</v>
      </c>
      <c r="E155" s="25">
        <f t="shared" si="17"/>
        <v>9016313</v>
      </c>
      <c r="F155" s="25">
        <f t="shared" si="17"/>
        <v>713178</v>
      </c>
      <c r="G155" s="25">
        <f t="shared" si="17"/>
        <v>2095092</v>
      </c>
      <c r="H155" s="25">
        <f t="shared" si="17"/>
        <v>11824583</v>
      </c>
    </row>
    <row r="156" spans="1:9" x14ac:dyDescent="0.2">
      <c r="C156" s="25"/>
      <c r="D156" s="25"/>
    </row>
    <row r="157" spans="1:9" s="51" customFormat="1" x14ac:dyDescent="0.2">
      <c r="A157" s="45" t="s">
        <v>95</v>
      </c>
      <c r="B157" s="5"/>
      <c r="C157" s="25"/>
      <c r="D157" s="25"/>
      <c r="E157" s="25"/>
      <c r="F157" s="25"/>
      <c r="G157" s="25"/>
      <c r="H157" s="25"/>
      <c r="I157" s="25"/>
    </row>
    <row r="158" spans="1:9" x14ac:dyDescent="0.2">
      <c r="C158" s="53"/>
      <c r="D158" s="54"/>
    </row>
    <row r="159" spans="1:9" x14ac:dyDescent="0.2">
      <c r="A159" s="16">
        <v>100</v>
      </c>
      <c r="B159" s="5" t="s">
        <v>32</v>
      </c>
      <c r="C159" s="49">
        <f>SUMIFS('Annual Totals'!$S:$S,'Annual Totals'!$R:$R,Compilation!$A159,'Annual Totals'!$H:$H,"Average number of employees",'Annual Totals'!$O:$O,"AMTK")</f>
        <v>1606.5</v>
      </c>
      <c r="D159" s="49">
        <f>SUMIFS('Annual Totals'!$S:$S,'Annual Totals'!$R:$R,Compilation!$A159,'Annual Totals'!$H:$H,"Average number of employees who received pay during period",'Annual Totals'!$O:$O,"AMTK")</f>
        <v>1662.25</v>
      </c>
      <c r="E159" s="49">
        <f>SUMIFS('Annual Totals'!$S:$S,'Annual Totals'!$R:$R,Compilation!$A159,'Annual Totals'!$H:$H,"Service hours: Straight time worked and paid for",'Annual Totals'!$O:$O,"AMTK")</f>
        <v>2826291</v>
      </c>
      <c r="F159" s="49">
        <f>SUMIFS('Annual Totals'!$S:$S,'Annual Totals'!$R:$R,Compilation!$A159,'Annual Totals'!$H:$H,"Service hours: Overtime hours paid at punitive rates",'Annual Totals'!$O:$O,"AMTK")</f>
        <v>8040</v>
      </c>
      <c r="G159" s="49">
        <f>SUMIFS('Annual Totals'!$S:$S,'Annual Totals'!$R:$R,Compilation!$A159,'Annual Totals'!$H:$H,"Service hours: Hours paid but not worked",'Annual Totals'!$O:$O,"AMTK")</f>
        <v>38701</v>
      </c>
      <c r="H159" s="50">
        <f>E159+F159+G159</f>
        <v>2873032</v>
      </c>
    </row>
    <row r="160" spans="1:9" x14ac:dyDescent="0.2">
      <c r="A160" s="16">
        <v>200</v>
      </c>
      <c r="B160" s="5" t="s">
        <v>33</v>
      </c>
      <c r="C160" s="49">
        <f>SUMIFS('Annual Totals'!$S:$S,'Annual Totals'!$R:$R,Compilation!$A160,'Annual Totals'!$H:$H,"Average number of employees",'Annual Totals'!$O:$O,"AMTK")</f>
        <v>4963.75</v>
      </c>
      <c r="D160" s="49">
        <f>SUMIFS('Annual Totals'!$S:$S,'Annual Totals'!$R:$R,Compilation!$A160,'Annual Totals'!$H:$H,"Average number of employees who received pay during period",'Annual Totals'!$O:$O,"AMTK")</f>
        <v>5135.5</v>
      </c>
      <c r="E160" s="49">
        <f>SUMIFS('Annual Totals'!$S:$S,'Annual Totals'!$R:$R,Compilation!$A160,'Annual Totals'!$H:$H,"Service hours: Straight time worked and paid for",'Annual Totals'!$O:$O,"AMTK")</f>
        <v>8710027</v>
      </c>
      <c r="F160" s="49">
        <f>SUMIFS('Annual Totals'!$S:$S,'Annual Totals'!$R:$R,Compilation!$A160,'Annual Totals'!$H:$H,"Service hours: Overtime hours paid at punitive rates",'Annual Totals'!$O:$O,"AMTK")</f>
        <v>476282</v>
      </c>
      <c r="G160" s="49">
        <f>SUMIFS('Annual Totals'!$S:$S,'Annual Totals'!$R:$R,Compilation!$A160,'Annual Totals'!$H:$H,"Service hours: Hours paid but not worked",'Annual Totals'!$O:$O,"AMTK")</f>
        <v>572962</v>
      </c>
      <c r="H160" s="50">
        <f t="shared" ref="H160:H163" si="18">E160+F160+G160</f>
        <v>9759271</v>
      </c>
    </row>
    <row r="161" spans="1:9" x14ac:dyDescent="0.2">
      <c r="A161" s="16">
        <v>300</v>
      </c>
      <c r="B161" s="5" t="s">
        <v>34</v>
      </c>
      <c r="C161" s="49">
        <f>SUMIFS('Annual Totals'!$S:$S,'Annual Totals'!$R:$R,Compilation!$A161,'Annual Totals'!$H:$H,"Average number of employees",'Annual Totals'!$O:$O,"AMTK")</f>
        <v>4733.25</v>
      </c>
      <c r="D161" s="49">
        <f>SUMIFS('Annual Totals'!$S:$S,'Annual Totals'!$R:$R,Compilation!$A161,'Annual Totals'!$H:$H,"Average number of employees who received pay during period",'Annual Totals'!$O:$O,"AMTK")</f>
        <v>4909.5</v>
      </c>
      <c r="E161" s="49">
        <f>SUMIFS('Annual Totals'!$S:$S,'Annual Totals'!$R:$R,Compilation!$A161,'Annual Totals'!$H:$H,"Service hours: Straight time worked and paid for",'Annual Totals'!$O:$O,"AMTK")</f>
        <v>8379942</v>
      </c>
      <c r="F161" s="49">
        <f>SUMIFS('Annual Totals'!$S:$S,'Annual Totals'!$R:$R,Compilation!$A161,'Annual Totals'!$H:$H,"Service hours: Overtime hours paid at punitive rates",'Annual Totals'!$O:$O,"AMTK")</f>
        <v>1612237</v>
      </c>
      <c r="G161" s="49">
        <f>SUMIFS('Annual Totals'!$S:$S,'Annual Totals'!$R:$R,Compilation!$A161,'Annual Totals'!$H:$H,"Service hours: Hours paid but not worked",'Annual Totals'!$O:$O,"AMTK")</f>
        <v>698619</v>
      </c>
      <c r="H161" s="50">
        <f t="shared" si="18"/>
        <v>10690798</v>
      </c>
    </row>
    <row r="162" spans="1:9" x14ac:dyDescent="0.2">
      <c r="A162" s="16">
        <v>400</v>
      </c>
      <c r="B162" s="5" t="s">
        <v>35</v>
      </c>
      <c r="C162" s="49">
        <f>SUMIFS('Annual Totals'!$S:$S,'Annual Totals'!$R:$R,Compilation!$A162,'Annual Totals'!$H:$H,"Average number of employees",'Annual Totals'!$O:$O,"AMTK")</f>
        <v>4654.75</v>
      </c>
      <c r="D162" s="49">
        <f>SUMIFS('Annual Totals'!$S:$S,'Annual Totals'!$R:$R,Compilation!$A162,'Annual Totals'!$H:$H,"Average number of employees who received pay during period",'Annual Totals'!$O:$O,"AMTK")</f>
        <v>4852</v>
      </c>
      <c r="E162" s="49">
        <f>SUMIFS('Annual Totals'!$S:$S,'Annual Totals'!$R:$R,Compilation!$A162,'Annual Totals'!$H:$H,"Service hours: Straight time worked and paid for",'Annual Totals'!$O:$O,"AMTK")</f>
        <v>9569754</v>
      </c>
      <c r="F162" s="49">
        <f>SUMIFS('Annual Totals'!$S:$S,'Annual Totals'!$R:$R,Compilation!$A162,'Annual Totals'!$H:$H,"Service hours: Overtime hours paid at punitive rates",'Annual Totals'!$O:$O,"AMTK")</f>
        <v>1269245</v>
      </c>
      <c r="G162" s="49">
        <f>SUMIFS('Annual Totals'!$S:$S,'Annual Totals'!$R:$R,Compilation!$A162,'Annual Totals'!$H:$H,"Service hours: Hours paid but not worked",'Annual Totals'!$O:$O,"AMTK")</f>
        <v>644530</v>
      </c>
      <c r="H162" s="50">
        <f t="shared" si="18"/>
        <v>11483529</v>
      </c>
    </row>
    <row r="163" spans="1:9" x14ac:dyDescent="0.2">
      <c r="A163" s="16">
        <v>500</v>
      </c>
      <c r="B163" s="5" t="s">
        <v>36</v>
      </c>
      <c r="C163" s="49">
        <f>SUMIFS('Annual Totals'!$S:$S,'Annual Totals'!$R:$R,Compilation!$A163,'Annual Totals'!$H:$H,"Average number of employees",'Annual Totals'!$O:$O,"AMTK")</f>
        <v>2572.5</v>
      </c>
      <c r="D163" s="49">
        <f>SUMIFS('Annual Totals'!$S:$S,'Annual Totals'!$R:$R,Compilation!$A163,'Annual Totals'!$H:$H,"Average number of employees who received pay during period",'Annual Totals'!$O:$O,"AMTK")</f>
        <v>2690.75</v>
      </c>
      <c r="E163" s="49">
        <f>SUMIFS('Annual Totals'!$S:$S,'Annual Totals'!$R:$R,Compilation!$A163,'Annual Totals'!$H:$H,"Service hours: Straight time worked and paid for",'Annual Totals'!$O:$O,"AMTK")</f>
        <v>4849894</v>
      </c>
      <c r="F163" s="49">
        <f>SUMIFS('Annual Totals'!$S:$S,'Annual Totals'!$R:$R,Compilation!$A163,'Annual Totals'!$H:$H,"Service hours: Overtime hours paid at punitive rates",'Annual Totals'!$O:$O,"AMTK")</f>
        <v>517624</v>
      </c>
      <c r="G163" s="49">
        <f>SUMIFS('Annual Totals'!$S:$S,'Annual Totals'!$R:$R,Compilation!$A163,'Annual Totals'!$H:$H,"Service hours: Hours paid but not worked",'Annual Totals'!$O:$O,"AMTK")</f>
        <v>484912</v>
      </c>
      <c r="H163" s="50">
        <f t="shared" si="18"/>
        <v>5852430</v>
      </c>
    </row>
    <row r="164" spans="1:9" x14ac:dyDescent="0.2">
      <c r="D164" s="25"/>
    </row>
    <row r="166" spans="1:9" x14ac:dyDescent="0.2">
      <c r="A166" s="30" t="s">
        <v>41</v>
      </c>
      <c r="B166" s="30"/>
      <c r="C166" s="30"/>
      <c r="D166" s="30"/>
      <c r="E166" s="30"/>
    </row>
    <row r="167" spans="1:9" x14ac:dyDescent="0.2">
      <c r="A167" s="30" t="s">
        <v>42</v>
      </c>
      <c r="B167" s="30"/>
      <c r="C167" s="30"/>
      <c r="D167" s="30"/>
      <c r="E167" s="30"/>
    </row>
    <row r="169" spans="1:9" x14ac:dyDescent="0.2">
      <c r="A169" s="45" t="s">
        <v>96</v>
      </c>
    </row>
    <row r="170" spans="1:9" x14ac:dyDescent="0.2">
      <c r="A170"/>
      <c r="B170"/>
      <c r="C170"/>
      <c r="D170"/>
      <c r="E170"/>
      <c r="F170" s="2" t="str">
        <f>F60</f>
        <v>Annual Wage Forms A and B - 2025</v>
      </c>
      <c r="G170"/>
      <c r="H170"/>
      <c r="I170"/>
    </row>
    <row r="171" spans="1:9" x14ac:dyDescent="0.2">
      <c r="A171" s="7" t="s">
        <v>2</v>
      </c>
      <c r="B171" s="7"/>
      <c r="C171" s="7"/>
      <c r="D171" s="7"/>
      <c r="E171" s="7"/>
      <c r="F171" s="7"/>
      <c r="G171" s="7"/>
      <c r="H171" s="7"/>
      <c r="I171" s="5"/>
    </row>
    <row r="172" spans="1:9" x14ac:dyDescent="0.2">
      <c r="A172" s="7" t="s">
        <v>127</v>
      </c>
      <c r="B172" s="7"/>
      <c r="C172" s="7"/>
      <c r="D172" s="7"/>
      <c r="E172" s="7"/>
      <c r="F172" s="7"/>
      <c r="G172" s="7"/>
      <c r="H172" s="7"/>
      <c r="I172" s="5"/>
    </row>
    <row r="173" spans="1:9" x14ac:dyDescent="0.2">
      <c r="A173" s="7" t="s">
        <v>3</v>
      </c>
      <c r="B173" s="7"/>
      <c r="C173" s="7"/>
      <c r="D173" s="7"/>
      <c r="E173" s="7"/>
      <c r="F173" s="7"/>
      <c r="G173" s="7"/>
      <c r="H173" s="7"/>
      <c r="I173" s="5"/>
    </row>
    <row r="174" spans="1:9" x14ac:dyDescent="0.2">
      <c r="A174" s="5"/>
      <c r="E174" s="5"/>
      <c r="F174" s="5"/>
      <c r="G174" s="5"/>
      <c r="H174" s="5"/>
      <c r="I174" s="5"/>
    </row>
    <row r="175" spans="1:9" x14ac:dyDescent="0.2">
      <c r="A175" s="5"/>
      <c r="D175" s="16" t="s">
        <v>67</v>
      </c>
      <c r="E175" s="16" t="s">
        <v>9</v>
      </c>
      <c r="F175" s="16" t="s">
        <v>9</v>
      </c>
      <c r="G175" s="16"/>
      <c r="H175" s="16" t="s">
        <v>97</v>
      </c>
      <c r="I175" s="16"/>
    </row>
    <row r="176" spans="1:9" x14ac:dyDescent="0.2">
      <c r="A176" s="5"/>
      <c r="C176" s="16" t="s">
        <v>67</v>
      </c>
      <c r="D176" s="16" t="s">
        <v>70</v>
      </c>
      <c r="E176" s="16" t="s">
        <v>13</v>
      </c>
      <c r="F176" s="16" t="s">
        <v>13</v>
      </c>
      <c r="G176" s="16"/>
      <c r="H176" s="16" t="s">
        <v>98</v>
      </c>
      <c r="I176" s="16" t="s">
        <v>50</v>
      </c>
    </row>
    <row r="177" spans="1:9" x14ac:dyDescent="0.2">
      <c r="A177" s="5"/>
      <c r="C177" s="16" t="s">
        <v>70</v>
      </c>
      <c r="D177" s="16" t="s">
        <v>75</v>
      </c>
      <c r="E177" s="16" t="s">
        <v>99</v>
      </c>
      <c r="F177" s="16" t="s">
        <v>14</v>
      </c>
      <c r="G177" s="16" t="s">
        <v>10</v>
      </c>
      <c r="H177" s="16" t="s">
        <v>100</v>
      </c>
      <c r="I177" s="16" t="s">
        <v>101</v>
      </c>
    </row>
    <row r="178" spans="1:9" x14ac:dyDescent="0.2">
      <c r="A178" s="5"/>
      <c r="C178" s="16" t="s">
        <v>80</v>
      </c>
      <c r="D178" s="16" t="s">
        <v>81</v>
      </c>
      <c r="E178" s="16" t="s">
        <v>102</v>
      </c>
      <c r="F178" s="16" t="s">
        <v>103</v>
      </c>
      <c r="G178" s="16" t="s">
        <v>14</v>
      </c>
      <c r="H178" s="16" t="s">
        <v>104</v>
      </c>
      <c r="I178" s="16" t="s">
        <v>105</v>
      </c>
    </row>
    <row r="179" spans="1:9" x14ac:dyDescent="0.2">
      <c r="A179" s="45" t="s">
        <v>86</v>
      </c>
      <c r="C179" s="25"/>
      <c r="D179" s="25"/>
    </row>
    <row r="180" spans="1:9" x14ac:dyDescent="0.2">
      <c r="C180" s="25"/>
      <c r="D180" s="25"/>
    </row>
    <row r="181" spans="1:9" x14ac:dyDescent="0.2">
      <c r="A181" s="16">
        <v>600</v>
      </c>
      <c r="B181" s="5" t="s">
        <v>37</v>
      </c>
      <c r="C181" s="49">
        <f>SUMIFS('Annual Totals'!$S:$S,'Annual Totals'!$R:$R,Compilation!$A181,'Annual Totals'!$H:$H,"Average number of employees",'Annual Totals'!$O:$O,"BNSF")</f>
        <v>15407.25</v>
      </c>
      <c r="D181" s="49">
        <f>SUMIFS('Annual Totals'!$S:$S,'Annual Totals'!$R:$R,Compilation!$A181,'Annual Totals'!$H:$H,"Average number of employees who received pay during period",'Annual Totals'!$O:$O,"BNSF")</f>
        <v>15884</v>
      </c>
      <c r="E181" s="49">
        <f>SUMIFS('Annual Totals'!$S:$S,'Annual Totals'!$R:$R,Compilation!$A181,'Annual Totals'!$H:$H,"Service hours: Straight time actually worked",'Annual Totals'!$O:$O,"BNSF")</f>
        <v>22757700</v>
      </c>
      <c r="F181" s="49">
        <f>SUMIFS('Annual Totals'!$S:$S,'Annual Totals'!$R:$R,Compilation!$A181,'Annual Totals'!$H:$H,"Service hours: Straight time paid for",'Annual Totals'!$O:$O,"BNSF")</f>
        <v>30400676</v>
      </c>
      <c r="G181" s="49">
        <f>SUMIFS('Annual Totals'!$S:$S,'Annual Totals'!$R:$R,Compilation!$A181,'Annual Totals'!$H:$H,"Service hours: Overtime hours paid",'Annual Totals'!$O:$O,"BNSF")</f>
        <v>2032077</v>
      </c>
      <c r="H181" s="49">
        <f>SUMIFS('Annual Totals'!$S:$S,'Annual Totals'!$R:$R,Compilation!$A181,'Annual Totals'!$H:$H,"Service hours: Hours of vacation, constructive allowances, holidays, etc.",'Annual Totals'!$O:$O,"BNSF")</f>
        <v>6879765</v>
      </c>
      <c r="I181" s="25">
        <f>F181+G181+H181</f>
        <v>39312518</v>
      </c>
    </row>
    <row r="182" spans="1:9" x14ac:dyDescent="0.2">
      <c r="A182" s="16">
        <v>700</v>
      </c>
      <c r="B182" s="5" t="s">
        <v>38</v>
      </c>
      <c r="C182" s="25">
        <f>SUM(C73:C77)+C181</f>
        <v>35868.25</v>
      </c>
      <c r="D182" s="25">
        <f>SUM(D73:D77)+D181</f>
        <v>36683</v>
      </c>
      <c r="E182" s="25">
        <f>SUM(E73:E77)+E181</f>
        <v>61856590</v>
      </c>
      <c r="F182" s="25">
        <f>SUM(E73:E77)+F181</f>
        <v>69499566</v>
      </c>
      <c r="G182" s="25">
        <f>SUM(F73:F77)+G181</f>
        <v>6457136</v>
      </c>
      <c r="H182" s="25">
        <f>SUM(G73:G77)+H181</f>
        <v>12678069</v>
      </c>
      <c r="I182" s="25">
        <f>SUM(H73:H77)+I181</f>
        <v>88634771</v>
      </c>
    </row>
    <row r="183" spans="1:9" x14ac:dyDescent="0.2">
      <c r="C183" s="25"/>
      <c r="D183" s="25"/>
    </row>
    <row r="184" spans="1:9" x14ac:dyDescent="0.2">
      <c r="A184" s="16" t="s">
        <v>87</v>
      </c>
      <c r="C184" s="25"/>
      <c r="D184" s="25"/>
    </row>
    <row r="185" spans="1:9" x14ac:dyDescent="0.2">
      <c r="C185" s="25"/>
      <c r="D185" s="25"/>
    </row>
    <row r="186" spans="1:9" x14ac:dyDescent="0.2">
      <c r="A186" s="16">
        <v>600</v>
      </c>
      <c r="B186" s="5" t="s">
        <v>37</v>
      </c>
      <c r="C186" s="49">
        <f>SUMIFS('Annual Totals'!$S:$S,'Annual Totals'!$R:$R,Compilation!$A186,'Annual Totals'!$H:$H,"Average number of employees",'Annual Totals'!$O:$O,"CSXT")</f>
        <v>7932.25</v>
      </c>
      <c r="D186" s="49">
        <f>SUMIFS('Annual Totals'!$S:$S,'Annual Totals'!$R:$R,Compilation!$A186,'Annual Totals'!$H:$H,"Average number of employees who received pay during period",'Annual Totals'!$O:$O,"CSXT")</f>
        <v>8117.75</v>
      </c>
      <c r="E186" s="49">
        <f>SUMIFS('Annual Totals'!$S:$S,'Annual Totals'!$R:$R,Compilation!$A186,'Annual Totals'!$H:$H,"Service hours: Straight time actually worked",'Annual Totals'!$O:$O,"CSXT")</f>
        <v>10717215</v>
      </c>
      <c r="F186" s="49">
        <f>SUMIFS('Annual Totals'!$S:$S,'Annual Totals'!$R:$R,Compilation!$A186,'Annual Totals'!$H:$H,"Service hours: Straight time paid for",'Annual Totals'!$O:$O,"CSXT")</f>
        <v>12794221</v>
      </c>
      <c r="G186" s="49">
        <f>SUMIFS('Annual Totals'!$S:$S,'Annual Totals'!$R:$R,Compilation!$A186,'Annual Totals'!$H:$H,"Service hours: Overtime hours paid",'Annual Totals'!$O:$O,"CSXT")</f>
        <v>1060859</v>
      </c>
      <c r="H186" s="49">
        <f>SUMIFS('Annual Totals'!$S:$S,'Annual Totals'!$R:$R,Compilation!$A186,'Annual Totals'!$H:$H,"Service hours: Hours of vacation, constructive allowances, holidays, etc.",'Annual Totals'!$O:$O,"CSXT")</f>
        <v>5883064</v>
      </c>
      <c r="I186" s="25">
        <f>F186+G186+H186</f>
        <v>19738144</v>
      </c>
    </row>
    <row r="187" spans="1:9" x14ac:dyDescent="0.2">
      <c r="A187" s="16">
        <v>700</v>
      </c>
      <c r="B187" s="5" t="s">
        <v>38</v>
      </c>
      <c r="C187" s="25">
        <f>SUM(C81:C85)+C186</f>
        <v>19311.5</v>
      </c>
      <c r="D187" s="25">
        <f>SUM(D81:D85)+D186</f>
        <v>19694</v>
      </c>
      <c r="E187" s="25">
        <f>SUM(E81:E85)+E186</f>
        <v>31449674</v>
      </c>
      <c r="F187" s="25">
        <f>SUM(E81:E85)+F186</f>
        <v>33526680</v>
      </c>
      <c r="G187" s="25">
        <f>SUM(F81:F85)+G186</f>
        <v>3589608</v>
      </c>
      <c r="H187" s="25">
        <f>SUM(G81:G85)+H186</f>
        <v>9056921</v>
      </c>
      <c r="I187" s="25">
        <f>SUM(H81:H85)+I186</f>
        <v>46173209</v>
      </c>
    </row>
    <row r="188" spans="1:9" x14ac:dyDescent="0.2">
      <c r="C188" s="25"/>
      <c r="D188" s="25"/>
    </row>
    <row r="189" spans="1:9" x14ac:dyDescent="0.2">
      <c r="A189" s="45" t="s">
        <v>88</v>
      </c>
      <c r="C189" s="25"/>
      <c r="D189" s="25"/>
    </row>
    <row r="190" spans="1:9" x14ac:dyDescent="0.2">
      <c r="C190" s="25"/>
      <c r="D190" s="25"/>
      <c r="F190" s="54"/>
    </row>
    <row r="191" spans="1:9" x14ac:dyDescent="0.2">
      <c r="A191" s="16">
        <v>600</v>
      </c>
      <c r="B191" s="5" t="s">
        <v>37</v>
      </c>
      <c r="C191" s="49">
        <f>SUMIFS('Annual Totals'!$S:$S,'Annual Totals'!$R:$R,Compilation!$A191,'Annual Totals'!$H:$H,"Average number of employees",'Annual Totals'!$O:$O,"GTC")</f>
        <v>2395.5</v>
      </c>
      <c r="D191" s="49">
        <f>SUMIFS('Annual Totals'!$S:$S,'Annual Totals'!$R:$R,Compilation!$A191,'Annual Totals'!$H:$H,"Average number of employees who received pay during period",'Annual Totals'!$O:$O,"GTC")</f>
        <v>2531.75</v>
      </c>
      <c r="E191" s="49">
        <f>SUMIFS('Annual Totals'!$S:$S,'Annual Totals'!$R:$R,Compilation!$A191,'Annual Totals'!$H:$H,"Service hours: Straight time actually worked",'Annual Totals'!$O:$O,"GTC")</f>
        <v>4019729</v>
      </c>
      <c r="F191" s="49">
        <f>SUMIFS('Annual Totals'!$S:$S,'Annual Totals'!$R:$R,Compilation!$A191,'Annual Totals'!$H:$H,"Service hours: Straight time paid for",'Annual Totals'!$O:$O,"GTC")</f>
        <v>4019729</v>
      </c>
      <c r="G191" s="49">
        <f>SUMIFS('Annual Totals'!$S:$S,'Annual Totals'!$R:$R,Compilation!$A191,'Annual Totals'!$H:$H,"Service hours: Overtime hours paid",'Annual Totals'!$O:$O,"GTC")</f>
        <v>182994</v>
      </c>
      <c r="H191" s="49">
        <f>SUMIFS('Annual Totals'!$S:$S,'Annual Totals'!$R:$R,Compilation!$A191,'Annual Totals'!$H:$H,"Service hours: Hours of vacation, constructive allowances, holidays, etc.",'Annual Totals'!$O:$O,"GTC")</f>
        <v>1485255</v>
      </c>
      <c r="I191" s="25">
        <f>F191+G191+H191</f>
        <v>5687978</v>
      </c>
    </row>
    <row r="192" spans="1:9" x14ac:dyDescent="0.2">
      <c r="A192" s="16">
        <v>700</v>
      </c>
      <c r="B192" s="5" t="s">
        <v>38</v>
      </c>
      <c r="C192" s="25">
        <f>SUM(C89:C93)+C191</f>
        <v>6432</v>
      </c>
      <c r="D192" s="25">
        <f>SUM(D89:D93)+D191</f>
        <v>6595</v>
      </c>
      <c r="E192" s="25">
        <f>SUM(E89:E93)+E191</f>
        <v>11654046</v>
      </c>
      <c r="F192" s="25">
        <f>SUM(E89:E93)+F191</f>
        <v>11654046</v>
      </c>
      <c r="G192" s="25">
        <f>SUM(F89:F93)+G191</f>
        <v>848112</v>
      </c>
      <c r="H192" s="25">
        <f>SUM(G89:G93)+H191</f>
        <v>2424574</v>
      </c>
      <c r="I192" s="25">
        <f>SUM(H89:H93)+I191</f>
        <v>14926732</v>
      </c>
    </row>
    <row r="193" spans="1:9" x14ac:dyDescent="0.2">
      <c r="C193" s="25"/>
      <c r="D193" s="25"/>
    </row>
    <row r="194" spans="1:9" x14ac:dyDescent="0.2">
      <c r="A194" s="45" t="s">
        <v>91</v>
      </c>
      <c r="C194" s="25"/>
      <c r="D194" s="25"/>
    </row>
    <row r="195" spans="1:9" x14ac:dyDescent="0.2">
      <c r="C195" s="25"/>
      <c r="D195" s="25"/>
    </row>
    <row r="196" spans="1:9" x14ac:dyDescent="0.2">
      <c r="A196" s="16">
        <v>600</v>
      </c>
      <c r="B196" s="5" t="s">
        <v>37</v>
      </c>
      <c r="C196" s="49">
        <f>SUMIFS('Annual Totals'!$S:$S,'Annual Totals'!$R:$R,Compilation!$A196,'Annual Totals'!$H:$H,"Average number of employees",'Annual Totals'!$O:$O,"NS")</f>
        <v>8016.5</v>
      </c>
      <c r="D196" s="49">
        <f>SUMIFS('Annual Totals'!$S:$S,'Annual Totals'!$R:$R,Compilation!$A196,'Annual Totals'!$H:$H,"Average number of employees who received pay during period",'Annual Totals'!$O:$O,"NS")</f>
        <v>8110.25</v>
      </c>
      <c r="E196" s="49">
        <f>SUMIFS('Annual Totals'!$S:$S,'Annual Totals'!$R:$R,Compilation!$A196,'Annual Totals'!$H:$H,"Service hours: Straight time actually worked",'Annual Totals'!$O:$O,"NS")</f>
        <v>13460019</v>
      </c>
      <c r="F196" s="49">
        <f>SUMIFS('Annual Totals'!$S:$S,'Annual Totals'!$R:$R,Compilation!$A196,'Annual Totals'!$H:$H,"Service hours: Straight time paid for",'Annual Totals'!$O:$O,"NS")</f>
        <v>14071919</v>
      </c>
      <c r="G196" s="49">
        <f>SUMIFS('Annual Totals'!$S:$S,'Annual Totals'!$R:$R,Compilation!$A196,'Annual Totals'!$H:$H,"Service hours: Overtime hours paid",'Annual Totals'!$O:$O,"NS")</f>
        <v>1855261</v>
      </c>
      <c r="H196" s="49">
        <f>SUMIFS('Annual Totals'!$S:$S,'Annual Totals'!$R:$R,Compilation!$A196,'Annual Totals'!$H:$H,"Service hours: Hours of vacation, constructive allowances, holidays, etc.",'Annual Totals'!$O:$O,"NS")</f>
        <v>3766180</v>
      </c>
      <c r="I196" s="25">
        <f>F196+G196+H196</f>
        <v>19693360</v>
      </c>
    </row>
    <row r="197" spans="1:9" x14ac:dyDescent="0.2">
      <c r="A197" s="16">
        <v>700</v>
      </c>
      <c r="B197" s="5" t="s">
        <v>38</v>
      </c>
      <c r="C197" s="25">
        <f>SUM(C112:C116)+C196</f>
        <v>19555.5</v>
      </c>
      <c r="D197" s="25">
        <f>SUM(D112:D116)+D196</f>
        <v>19741.25</v>
      </c>
      <c r="E197" s="25">
        <f>SUM(E112:E116)+E196</f>
        <v>35361172</v>
      </c>
      <c r="F197" s="25">
        <f>SUM(E112:E116)+F196</f>
        <v>35973072</v>
      </c>
      <c r="G197" s="25">
        <f>SUM(F112:F116)+G196</f>
        <v>3463028</v>
      </c>
      <c r="H197" s="25">
        <f>SUM(G112:G116)+H196</f>
        <v>6293593</v>
      </c>
      <c r="I197" s="25">
        <f>SUM(H112:H116)+I196</f>
        <v>45729693</v>
      </c>
    </row>
    <row r="198" spans="1:9" x14ac:dyDescent="0.2">
      <c r="C198" s="25"/>
      <c r="D198" s="25"/>
    </row>
    <row r="199" spans="1:9" x14ac:dyDescent="0.2">
      <c r="C199" s="25"/>
      <c r="D199" s="25"/>
    </row>
    <row r="200" spans="1:9" x14ac:dyDescent="0.2">
      <c r="A200" s="30" t="s">
        <v>41</v>
      </c>
      <c r="B200" s="30"/>
      <c r="C200" s="25"/>
      <c r="D200" s="25"/>
    </row>
    <row r="201" spans="1:9" x14ac:dyDescent="0.2">
      <c r="A201" s="30" t="s">
        <v>42</v>
      </c>
      <c r="B201" s="30"/>
      <c r="C201" s="25"/>
      <c r="D201" s="25"/>
    </row>
    <row r="203" spans="1:9" x14ac:dyDescent="0.2">
      <c r="A203" s="45" t="s">
        <v>106</v>
      </c>
      <c r="C203" s="25"/>
      <c r="D203" s="25"/>
    </row>
    <row r="204" spans="1:9" x14ac:dyDescent="0.2">
      <c r="A204"/>
      <c r="B204"/>
      <c r="C204"/>
      <c r="D204"/>
      <c r="E204"/>
      <c r="F204" s="2" t="str">
        <f>F60</f>
        <v>Annual Wage Forms A and B - 2025</v>
      </c>
      <c r="G204"/>
      <c r="H204"/>
      <c r="I204"/>
    </row>
    <row r="205" spans="1:9" x14ac:dyDescent="0.2">
      <c r="A205" s="7" t="s">
        <v>2</v>
      </c>
      <c r="B205" s="7"/>
      <c r="C205" s="7"/>
      <c r="D205" s="7"/>
      <c r="E205" s="7"/>
      <c r="F205" s="7"/>
      <c r="G205" s="7"/>
      <c r="H205" s="7"/>
      <c r="I205" s="5"/>
    </row>
    <row r="206" spans="1:9" x14ac:dyDescent="0.2">
      <c r="A206" s="7" t="s">
        <v>127</v>
      </c>
      <c r="B206" s="7"/>
      <c r="C206" s="7"/>
      <c r="D206" s="7"/>
      <c r="E206" s="7"/>
      <c r="F206" s="7"/>
      <c r="G206" s="7"/>
      <c r="H206" s="7"/>
      <c r="I206" s="5"/>
    </row>
    <row r="207" spans="1:9" x14ac:dyDescent="0.2">
      <c r="A207" s="7" t="s">
        <v>3</v>
      </c>
      <c r="B207" s="7"/>
      <c r="C207" s="7"/>
      <c r="D207" s="7"/>
      <c r="E207" s="7"/>
      <c r="F207" s="7"/>
      <c r="G207" s="7"/>
      <c r="H207" s="7"/>
      <c r="I207" s="5"/>
    </row>
    <row r="208" spans="1:9" x14ac:dyDescent="0.2">
      <c r="A208" s="5"/>
      <c r="E208" s="5"/>
      <c r="F208" s="5"/>
      <c r="G208" s="5"/>
      <c r="H208" s="5"/>
      <c r="I208" s="5"/>
    </row>
    <row r="209" spans="1:9" x14ac:dyDescent="0.2">
      <c r="A209" s="5"/>
      <c r="D209" s="16" t="s">
        <v>67</v>
      </c>
      <c r="E209" s="16" t="s">
        <v>9</v>
      </c>
      <c r="F209" s="16" t="s">
        <v>9</v>
      </c>
      <c r="G209" s="16"/>
      <c r="H209" s="16" t="s">
        <v>97</v>
      </c>
      <c r="I209" s="16"/>
    </row>
    <row r="210" spans="1:9" x14ac:dyDescent="0.2">
      <c r="A210" s="5"/>
      <c r="C210" s="16" t="s">
        <v>67</v>
      </c>
      <c r="D210" s="16" t="s">
        <v>70</v>
      </c>
      <c r="E210" s="16" t="s">
        <v>13</v>
      </c>
      <c r="F210" s="16" t="s">
        <v>13</v>
      </c>
      <c r="G210" s="16"/>
      <c r="H210" s="16" t="s">
        <v>98</v>
      </c>
      <c r="I210" s="16" t="s">
        <v>50</v>
      </c>
    </row>
    <row r="211" spans="1:9" x14ac:dyDescent="0.2">
      <c r="A211" s="5"/>
      <c r="C211" s="16" t="s">
        <v>70</v>
      </c>
      <c r="D211" s="16" t="s">
        <v>75</v>
      </c>
      <c r="E211" s="16" t="s">
        <v>99</v>
      </c>
      <c r="F211" s="16" t="s">
        <v>14</v>
      </c>
      <c r="G211" s="16" t="s">
        <v>10</v>
      </c>
      <c r="H211" s="16" t="s">
        <v>100</v>
      </c>
      <c r="I211" s="16" t="s">
        <v>101</v>
      </c>
    </row>
    <row r="212" spans="1:9" x14ac:dyDescent="0.2">
      <c r="A212" s="5"/>
      <c r="C212" s="16" t="s">
        <v>80</v>
      </c>
      <c r="D212" s="16" t="s">
        <v>81</v>
      </c>
      <c r="E212" s="16" t="s">
        <v>102</v>
      </c>
      <c r="F212" s="16" t="s">
        <v>103</v>
      </c>
      <c r="G212" s="16" t="s">
        <v>14</v>
      </c>
      <c r="H212" s="16" t="s">
        <v>104</v>
      </c>
      <c r="I212" s="16" t="s">
        <v>128</v>
      </c>
    </row>
    <row r="213" spans="1:9" s="51" customFormat="1" x14ac:dyDescent="0.2">
      <c r="A213" s="45" t="s">
        <v>210</v>
      </c>
      <c r="B213" s="5"/>
      <c r="C213" s="25"/>
      <c r="D213" s="25"/>
      <c r="E213" s="25"/>
      <c r="F213" s="25"/>
      <c r="G213" s="25"/>
      <c r="H213" s="25"/>
      <c r="I213" s="25"/>
    </row>
    <row r="214" spans="1:9" x14ac:dyDescent="0.2">
      <c r="C214" s="25"/>
      <c r="D214" s="25"/>
    </row>
    <row r="215" spans="1:9" x14ac:dyDescent="0.2">
      <c r="A215" s="16">
        <v>600</v>
      </c>
      <c r="B215" s="5" t="s">
        <v>37</v>
      </c>
      <c r="C215" s="49">
        <f>SUMIFS('Annual Totals'!$S:$S,'Annual Totals'!$R:$R,Compilation!$A215,'Annual Totals'!$H:$H,"Average number of employees",'Annual Totals'!$O:$O,"CPKC")</f>
        <v>2383.75</v>
      </c>
      <c r="D215" s="49">
        <f>SUMIFS('Annual Totals'!$S:$S,'Annual Totals'!$R:$R,Compilation!$A215,'Annual Totals'!$H:$H,"Average number of employees who received pay during period",'Annual Totals'!$O:$O,"CPKC")</f>
        <v>2443</v>
      </c>
      <c r="E215" s="49">
        <f>SUMIFS('Annual Totals'!$S:$S,'Annual Totals'!$R:$R,Compilation!$A215,'Annual Totals'!$H:$H,"Service hours: Straight time actually worked",'Annual Totals'!$O:$O,"CPKC")</f>
        <v>4194944</v>
      </c>
      <c r="F215" s="49">
        <f>SUMIFS('Annual Totals'!$S:$S,'Annual Totals'!$R:$R,Compilation!$A215,'Annual Totals'!$H:$H,"Service hours: Straight time paid for",'Annual Totals'!$O:$O,"CPKC")</f>
        <v>4784838</v>
      </c>
      <c r="G215" s="49">
        <f>SUMIFS('Annual Totals'!$S:$S,'Annual Totals'!$R:$R,Compilation!$A215,'Annual Totals'!$H:$H,"Service hours: Overtime hours paid",'Annual Totals'!$O:$O,"CPKC")</f>
        <v>421636</v>
      </c>
      <c r="H215" s="49">
        <f>SUMIFS('Annual Totals'!$S:$S,'Annual Totals'!$R:$R,Compilation!$A215,'Annual Totals'!$H:$H,"Service hours: Hours of vacation, constructive allowances, holidays, etc.",'Annual Totals'!$O:$O,"CPKC")</f>
        <v>675574</v>
      </c>
      <c r="I215" s="25">
        <f>F215+G215+H215</f>
        <v>5882048</v>
      </c>
    </row>
    <row r="216" spans="1:9" x14ac:dyDescent="0.2">
      <c r="A216" s="16">
        <v>700</v>
      </c>
      <c r="B216" s="5" t="s">
        <v>38</v>
      </c>
      <c r="C216" s="25">
        <f>SUM(C120:C124)+C215</f>
        <v>5667</v>
      </c>
      <c r="D216" s="25">
        <f>SUM(D120:D124)+D215</f>
        <v>5772.75</v>
      </c>
      <c r="E216" s="25">
        <f>SUM(E120:E124)+E215</f>
        <v>10485761</v>
      </c>
      <c r="F216" s="25">
        <f>SUM(E120:E124)+F215</f>
        <v>11075655</v>
      </c>
      <c r="G216" s="25">
        <f>SUM(F120:F124)+G215</f>
        <v>848810</v>
      </c>
      <c r="H216" s="25">
        <f>SUM(G120:G124)+H215</f>
        <v>1821413</v>
      </c>
      <c r="I216" s="25">
        <f>SUM(H120:H124) + I215</f>
        <v>13745878</v>
      </c>
    </row>
    <row r="217" spans="1:9" x14ac:dyDescent="0.2">
      <c r="C217" s="25"/>
      <c r="D217" s="25"/>
    </row>
    <row r="218" spans="1:9" x14ac:dyDescent="0.2">
      <c r="A218" s="45" t="s">
        <v>93</v>
      </c>
      <c r="C218" s="25"/>
      <c r="D218" s="25"/>
    </row>
    <row r="219" spans="1:9" x14ac:dyDescent="0.2">
      <c r="C219" s="25"/>
      <c r="D219" s="25"/>
    </row>
    <row r="220" spans="1:9" x14ac:dyDescent="0.2">
      <c r="A220" s="16">
        <v>600</v>
      </c>
      <c r="B220" s="5" t="s">
        <v>37</v>
      </c>
      <c r="C220" s="49">
        <f>SUMIFS('Annual Totals'!$S:$S,'Annual Totals'!$R:$R,Compilation!$A220,'Annual Totals'!$H:$H,"Average number of employees",'Annual Totals'!$O:$O,"UP")</f>
        <v>14365.5</v>
      </c>
      <c r="D220" s="49">
        <f>SUMIFS('Annual Totals'!$S:$S,'Annual Totals'!$R:$R,Compilation!$A220,'Annual Totals'!$H:$H,"Average number of employees who received pay during period",'Annual Totals'!$O:$O,"UP")</f>
        <v>14538.5</v>
      </c>
      <c r="E220" s="49">
        <f>SUMIFS('Annual Totals'!$S:$S,'Annual Totals'!$R:$R,Compilation!$A220,'Annual Totals'!$H:$H,"Service hours: Straight time actually worked",'Annual Totals'!$O:$O,"UP")</f>
        <v>20263301</v>
      </c>
      <c r="F220" s="49">
        <f>SUMIFS('Annual Totals'!$S:$S,'Annual Totals'!$R:$R,Compilation!$A220,'Annual Totals'!$H:$H,"Service hours: Straight time paid for",'Annual Totals'!$O:$O,"UP")</f>
        <v>24656054</v>
      </c>
      <c r="G220" s="49">
        <f>SUMIFS('Annual Totals'!$S:$S,'Annual Totals'!$R:$R,Compilation!$A220,'Annual Totals'!$H:$H,"Service hours: Overtime hours paid",'Annual Totals'!$O:$O,"UP")</f>
        <v>2550292</v>
      </c>
      <c r="H220" s="49">
        <f>SUMIFS('Annual Totals'!$S:$S,'Annual Totals'!$R:$R,Compilation!$A220,'Annual Totals'!$H:$H,"Service hours: Hours of vacation, constructive allowances, holidays, etc.",'Annual Totals'!$O:$O,"UP")</f>
        <v>6174481</v>
      </c>
      <c r="I220" s="25">
        <f>F220+G220+H220</f>
        <v>33380827</v>
      </c>
    </row>
    <row r="221" spans="1:9" x14ac:dyDescent="0.2">
      <c r="A221" s="16">
        <v>700</v>
      </c>
      <c r="B221" s="5" t="s">
        <v>38</v>
      </c>
      <c r="C221" s="25">
        <f>SUM(C143:C147) + C220</f>
        <v>31560.25</v>
      </c>
      <c r="D221" s="25">
        <f>SUM(D143:D147) + D220</f>
        <v>31807.25</v>
      </c>
      <c r="E221" s="25">
        <f>SUM(E143:E147) + E220</f>
        <v>53625147</v>
      </c>
      <c r="F221" s="25">
        <f>SUM(E143:E147) + F220</f>
        <v>58017900</v>
      </c>
      <c r="G221" s="25">
        <f>SUM(F143:F147) + G220</f>
        <v>5176976</v>
      </c>
      <c r="H221" s="25">
        <f>SUM(G143:G147) + H220</f>
        <v>11218574</v>
      </c>
      <c r="I221" s="25">
        <f>SUM(H143:H147) + I220</f>
        <v>74413450</v>
      </c>
    </row>
    <row r="222" spans="1:9" x14ac:dyDescent="0.2">
      <c r="C222" s="25"/>
      <c r="D222" s="25"/>
    </row>
    <row r="223" spans="1:9" x14ac:dyDescent="0.2">
      <c r="A223" s="45" t="s">
        <v>94</v>
      </c>
      <c r="C223" s="25"/>
      <c r="D223" s="25"/>
    </row>
    <row r="224" spans="1:9" x14ac:dyDescent="0.2">
      <c r="C224" s="25"/>
      <c r="D224" s="25"/>
    </row>
    <row r="225" spans="1:9" x14ac:dyDescent="0.2">
      <c r="A225" s="16">
        <v>600</v>
      </c>
      <c r="B225" s="5" t="s">
        <v>37</v>
      </c>
      <c r="C225" s="25">
        <f>C181+C186+C191+C196+C215+C220</f>
        <v>50500.75</v>
      </c>
      <c r="D225" s="25">
        <f t="shared" ref="D225:H225" si="19">D181+D186+D191+D196+D215+D220</f>
        <v>51625.25</v>
      </c>
      <c r="E225" s="25">
        <f t="shared" si="19"/>
        <v>75412908</v>
      </c>
      <c r="F225" s="25">
        <f t="shared" si="19"/>
        <v>90727437</v>
      </c>
      <c r="G225" s="25">
        <f t="shared" si="19"/>
        <v>8103119</v>
      </c>
      <c r="H225" s="25">
        <f t="shared" si="19"/>
        <v>24864319</v>
      </c>
      <c r="I225" s="25">
        <f>I181+I186+I191+I196+I215+I220</f>
        <v>123694875</v>
      </c>
    </row>
    <row r="226" spans="1:9" x14ac:dyDescent="0.2">
      <c r="A226" s="16">
        <v>700</v>
      </c>
      <c r="B226" s="5" t="s">
        <v>38</v>
      </c>
      <c r="C226" s="25">
        <f>SUM(C151:C155)+C225</f>
        <v>118394.5</v>
      </c>
      <c r="D226" s="25">
        <f>SUM(D151:D155)+D225</f>
        <v>120293.25</v>
      </c>
      <c r="E226" s="25">
        <f>SUM(E151:E155)+E225</f>
        <v>204432390</v>
      </c>
      <c r="F226" s="25">
        <f>SUM(E151:E155)+F225</f>
        <v>219746919</v>
      </c>
      <c r="G226" s="25">
        <f>SUM(F151:F155)+G225</f>
        <v>20383670</v>
      </c>
      <c r="H226" s="25">
        <f>SUM(G151:G155)+H225</f>
        <v>43493144</v>
      </c>
      <c r="I226" s="25">
        <f>SUM(H151:H155)+I225</f>
        <v>283623733</v>
      </c>
    </row>
    <row r="227" spans="1:9" x14ac:dyDescent="0.2">
      <c r="C227" s="25"/>
      <c r="D227" s="25"/>
    </row>
    <row r="228" spans="1:9" s="51" customFormat="1" x14ac:dyDescent="0.2">
      <c r="A228" s="45" t="s">
        <v>95</v>
      </c>
      <c r="B228" s="5"/>
      <c r="C228" s="25"/>
      <c r="D228" s="25"/>
      <c r="E228" s="25"/>
      <c r="F228" s="25"/>
      <c r="G228" s="25"/>
      <c r="H228" s="25"/>
      <c r="I228" s="25"/>
    </row>
    <row r="229" spans="1:9" x14ac:dyDescent="0.2">
      <c r="C229" s="25"/>
      <c r="D229" s="25"/>
    </row>
    <row r="230" spans="1:9" x14ac:dyDescent="0.2">
      <c r="A230" s="16">
        <v>600</v>
      </c>
      <c r="B230" s="5" t="s">
        <v>37</v>
      </c>
      <c r="C230" s="49">
        <f>SUMIFS('Annual Totals'!$S:$S,'Annual Totals'!$R:$R,Compilation!$A230,'Annual Totals'!$H:$H,"Average number of employees",'Annual Totals'!$O:$O,"AMTK")</f>
        <v>3492.25</v>
      </c>
      <c r="D230" s="49">
        <f>SUMIFS('Annual Totals'!$S:$S,'Annual Totals'!$R:$R,Compilation!$A230,'Annual Totals'!$H:$H,"Average number of employees who received pay during period",'Annual Totals'!$O:$O,"AMTK")</f>
        <v>3650.5</v>
      </c>
      <c r="E230" s="49">
        <f>SUMIFS('Annual Totals'!$S:$S,'Annual Totals'!$R:$R,Compilation!$A230,'Annual Totals'!$H:$H,"Service hours: Straight time actually worked",'Annual Totals'!$O:$O,"AMTK")</f>
        <v>5850816</v>
      </c>
      <c r="F230" s="49">
        <f>SUMIFS('Annual Totals'!$S:$S,'Annual Totals'!$R:$R,Compilation!$A230,'Annual Totals'!$H:$H,"Service hours: Straight time paid for",'Annual Totals'!$O:$O,"AMTK")</f>
        <v>5850816</v>
      </c>
      <c r="G230" s="49">
        <f>SUMIFS('Annual Totals'!$S:$S,'Annual Totals'!$R:$R,Compilation!$A230,'Annual Totals'!$H:$H,"Service hours: Overtime hours paid",'Annual Totals'!$O:$O,"AMTK")</f>
        <v>1239609</v>
      </c>
      <c r="H230" s="49">
        <f>SUMIFS('Annual Totals'!$S:$S,'Annual Totals'!$R:$R,Compilation!$A230,'Annual Totals'!$H:$H,"Service hours: Hours of vacation, constructive allowances, holidays, etc.",'Annual Totals'!$O:$O,"AMTK")</f>
        <v>1311002</v>
      </c>
      <c r="I230" s="25">
        <f>F230+G230+H230</f>
        <v>8401427</v>
      </c>
    </row>
    <row r="231" spans="1:9" x14ac:dyDescent="0.2">
      <c r="A231" s="16">
        <v>700</v>
      </c>
      <c r="B231" s="5" t="s">
        <v>38</v>
      </c>
      <c r="C231" s="25">
        <f>SUM(C159:C163)+C230</f>
        <v>22023</v>
      </c>
      <c r="D231" s="25">
        <f>SUM(D159:D163)+D230</f>
        <v>22900.5</v>
      </c>
      <c r="E231" s="25">
        <f>SUM(E159:E163)+E230</f>
        <v>40186724</v>
      </c>
      <c r="F231" s="25">
        <f>SUM(E159:E163)+F230</f>
        <v>40186724</v>
      </c>
      <c r="G231" s="25">
        <f>SUM(F159:F163)+G230</f>
        <v>5123037</v>
      </c>
      <c r="H231" s="25">
        <f>SUM(G159:G163)+H230</f>
        <v>3750726</v>
      </c>
      <c r="I231" s="25">
        <f>SUM(H159:H163)+I230</f>
        <v>49060487</v>
      </c>
    </row>
    <row r="232" spans="1:9" x14ac:dyDescent="0.2">
      <c r="E232" s="5"/>
    </row>
    <row r="233" spans="1:9" x14ac:dyDescent="0.2">
      <c r="A233" s="30" t="s">
        <v>41</v>
      </c>
      <c r="B233" s="30"/>
      <c r="C233" s="25"/>
      <c r="D233" s="25"/>
    </row>
    <row r="234" spans="1:9" ht="13.5" customHeight="1" x14ac:dyDescent="0.2">
      <c r="A234" s="30" t="s">
        <v>42</v>
      </c>
      <c r="B234" s="30"/>
      <c r="C234" s="25"/>
      <c r="D234" s="25"/>
    </row>
    <row r="236" spans="1:9" x14ac:dyDescent="0.2">
      <c r="A236" s="25" t="s">
        <v>107</v>
      </c>
      <c r="B236" s="25"/>
      <c r="C236" s="25"/>
      <c r="D236" s="25"/>
      <c r="G236"/>
      <c r="H236"/>
      <c r="I236"/>
    </row>
    <row r="237" spans="1:9" x14ac:dyDescent="0.2">
      <c r="A237"/>
      <c r="B237"/>
      <c r="C237"/>
      <c r="D237"/>
      <c r="E237"/>
      <c r="F237" s="2" t="str">
        <f>F60</f>
        <v>Annual Wage Forms A and B - 2025</v>
      </c>
      <c r="G237"/>
      <c r="H237"/>
      <c r="I237"/>
    </row>
    <row r="238" spans="1:9" x14ac:dyDescent="0.2">
      <c r="A238" s="7" t="s">
        <v>2</v>
      </c>
      <c r="B238" s="7"/>
      <c r="C238" s="7"/>
      <c r="D238" s="7"/>
      <c r="E238" s="7"/>
      <c r="F238" s="7"/>
      <c r="G238" s="7"/>
      <c r="H238" s="7"/>
      <c r="I238" s="7"/>
    </row>
    <row r="239" spans="1:9" x14ac:dyDescent="0.2">
      <c r="A239" s="7" t="s">
        <v>127</v>
      </c>
      <c r="B239" s="7"/>
      <c r="C239" s="7"/>
      <c r="D239" s="7"/>
      <c r="E239" s="7"/>
      <c r="F239" s="7"/>
      <c r="G239" s="7"/>
      <c r="H239" s="7"/>
      <c r="I239" s="7"/>
    </row>
    <row r="240" spans="1:9" x14ac:dyDescent="0.2">
      <c r="A240" s="7" t="s">
        <v>3</v>
      </c>
      <c r="B240" s="7"/>
      <c r="C240" s="7"/>
      <c r="D240" s="7"/>
      <c r="E240" s="7"/>
      <c r="F240" s="7"/>
      <c r="G240" s="7"/>
      <c r="H240" s="7"/>
      <c r="I240" s="7"/>
    </row>
    <row r="241" spans="1:14" x14ac:dyDescent="0.2">
      <c r="A241" s="25"/>
      <c r="B241" s="25"/>
      <c r="C241" s="25"/>
      <c r="D241" s="25"/>
      <c r="G241"/>
      <c r="H241"/>
      <c r="I241"/>
    </row>
    <row r="242" spans="1:14" x14ac:dyDescent="0.2">
      <c r="A242" s="25"/>
      <c r="B242" s="25"/>
      <c r="C242" s="25" t="s">
        <v>129</v>
      </c>
      <c r="D242" s="25"/>
      <c r="G242"/>
      <c r="H242"/>
      <c r="I242"/>
    </row>
    <row r="243" spans="1:14" x14ac:dyDescent="0.2">
      <c r="A243" s="25"/>
      <c r="B243" s="25"/>
      <c r="C243" s="25"/>
      <c r="D243" s="25"/>
      <c r="G243"/>
      <c r="H243"/>
      <c r="I243"/>
    </row>
    <row r="244" spans="1:14" x14ac:dyDescent="0.2">
      <c r="A244" s="48"/>
      <c r="B244" s="48"/>
      <c r="C244" s="48" t="s">
        <v>68</v>
      </c>
      <c r="D244" s="48" t="s">
        <v>10</v>
      </c>
      <c r="E244" s="48" t="s">
        <v>69</v>
      </c>
      <c r="F244" s="48" t="s">
        <v>50</v>
      </c>
      <c r="G244"/>
      <c r="H244"/>
      <c r="I244"/>
    </row>
    <row r="245" spans="1:14" x14ac:dyDescent="0.2">
      <c r="A245" s="48"/>
      <c r="B245" s="48"/>
      <c r="C245" s="48" t="s">
        <v>71</v>
      </c>
      <c r="D245" s="48" t="s">
        <v>72</v>
      </c>
      <c r="E245" s="48" t="s">
        <v>73</v>
      </c>
      <c r="F245" s="48" t="s">
        <v>108</v>
      </c>
      <c r="G245"/>
      <c r="H245"/>
      <c r="I245"/>
    </row>
    <row r="246" spans="1:14" x14ac:dyDescent="0.2">
      <c r="A246" s="48"/>
      <c r="B246" s="48"/>
      <c r="C246" s="48" t="s">
        <v>76</v>
      </c>
      <c r="D246" s="48" t="s">
        <v>77</v>
      </c>
      <c r="E246" s="48" t="s">
        <v>78</v>
      </c>
      <c r="F246" s="48" t="s">
        <v>79</v>
      </c>
      <c r="G246"/>
      <c r="H246"/>
      <c r="I246"/>
    </row>
    <row r="247" spans="1:14" x14ac:dyDescent="0.2">
      <c r="A247" s="48"/>
      <c r="B247" s="48"/>
      <c r="C247" s="48" t="s">
        <v>82</v>
      </c>
      <c r="D247" s="48" t="s">
        <v>83</v>
      </c>
      <c r="E247" s="48" t="s">
        <v>84</v>
      </c>
      <c r="F247" s="48" t="s">
        <v>85</v>
      </c>
      <c r="G247"/>
      <c r="H247"/>
      <c r="I247"/>
    </row>
    <row r="248" spans="1:14" x14ac:dyDescent="0.2">
      <c r="A248" s="45" t="s">
        <v>86</v>
      </c>
      <c r="C248" s="25"/>
      <c r="D248" s="25"/>
      <c r="G248"/>
      <c r="H248"/>
      <c r="I248"/>
    </row>
    <row r="249" spans="1:14" x14ac:dyDescent="0.2">
      <c r="C249" s="25"/>
      <c r="D249" s="25"/>
      <c r="G249"/>
      <c r="H249"/>
      <c r="I249"/>
    </row>
    <row r="250" spans="1:14" x14ac:dyDescent="0.2">
      <c r="A250" s="16">
        <v>100</v>
      </c>
      <c r="B250" s="5" t="s">
        <v>32</v>
      </c>
      <c r="C250" s="49">
        <f>SUMIFS('Annual Totals'!$S:$S,'Annual Totals'!$R:$R,Compilation!$A250,'Annual Totals'!$H:$H,"Compensation: Straight time worked and paid",'Annual Totals'!$O:$O,"BNSF")/1000</f>
        <v>254126.45</v>
      </c>
      <c r="D250" s="49">
        <f>SUMIFS('Annual Totals'!$S:$S,'Annual Totals'!$R:$R,Compilation!$A250,'Annual Totals'!$H:$H,"Compensation: Overtime paid for at punitive rates",'Annual Totals'!$O:$O,"BNSF")/1000</f>
        <v>0</v>
      </c>
      <c r="E250" s="49">
        <f>SUMIFS('Annual Totals'!$S:$S,'Annual Totals'!$R:$R,Compilation!$A250,'Annual Totals'!$H:$H,"Compensation: Time paid but not worked",'Annual Totals'!$O:$O,"BNSF")/1000</f>
        <v>1212.1610000000001</v>
      </c>
      <c r="F250" s="25">
        <f>E250+D250+C250</f>
        <v>255338.611</v>
      </c>
      <c r="G250" s="55"/>
      <c r="H250"/>
      <c r="I250"/>
      <c r="L250" s="55"/>
      <c r="M250" s="55"/>
      <c r="N250" s="55"/>
    </row>
    <row r="251" spans="1:14" x14ac:dyDescent="0.2">
      <c r="A251" s="16">
        <v>200</v>
      </c>
      <c r="B251" s="5" t="s">
        <v>33</v>
      </c>
      <c r="C251" s="49">
        <f>SUMIFS('Annual Totals'!$S:$S,'Annual Totals'!$R:$R,Compilation!$A251,'Annual Totals'!$H:$H,"Compensation: Straight time worked and paid",'Annual Totals'!$O:$O,"BNSF")/1000</f>
        <v>326417.62599999999</v>
      </c>
      <c r="D251" s="49">
        <f>SUMIFS('Annual Totals'!$S:$S,'Annual Totals'!$R:$R,Compilation!$A251,'Annual Totals'!$H:$H,"Compensation: Overtime paid for at punitive rates",'Annual Totals'!$O:$O,"BNSF")/1000</f>
        <v>15596.178</v>
      </c>
      <c r="E251" s="49">
        <f>SUMIFS('Annual Totals'!$S:$S,'Annual Totals'!$R:$R,Compilation!$A251,'Annual Totals'!$H:$H,"Compensation: Time paid but not worked",'Annual Totals'!$O:$O,"BNSF")/1000</f>
        <v>13805.687</v>
      </c>
      <c r="F251" s="25">
        <f>E251+D251+C251</f>
        <v>355819.49099999998</v>
      </c>
      <c r="G251" s="55"/>
      <c r="H251"/>
      <c r="I251"/>
      <c r="L251" s="55"/>
      <c r="M251" s="55"/>
      <c r="N251" s="55"/>
    </row>
    <row r="252" spans="1:14" x14ac:dyDescent="0.2">
      <c r="A252" s="16">
        <v>300</v>
      </c>
      <c r="B252" s="5" t="s">
        <v>34</v>
      </c>
      <c r="C252" s="49">
        <f>SUMIFS('Annual Totals'!$S:$S,'Annual Totals'!$R:$R,Compilation!$A252,'Annual Totals'!$H:$H,"Compensation: Straight time worked and paid",'Annual Totals'!$O:$O,"BNSF")/1000</f>
        <v>638751.39</v>
      </c>
      <c r="D252" s="49">
        <f>SUMIFS('Annual Totals'!$S:$S,'Annual Totals'!$R:$R,Compilation!$A252,'Annual Totals'!$H:$H,"Compensation: Overtime paid for at punitive rates",'Annual Totals'!$O:$O,"BNSF")/1000</f>
        <v>167589.41500000001</v>
      </c>
      <c r="E252" s="49">
        <f>SUMIFS('Annual Totals'!$S:$S,'Annual Totals'!$R:$R,Compilation!$A252,'Annual Totals'!$H:$H,"Compensation: Time paid but not worked",'Annual Totals'!$O:$O,"BNSF")/1000</f>
        <v>128834.891</v>
      </c>
      <c r="F252" s="25">
        <f>E252+D252+C252</f>
        <v>935175.696</v>
      </c>
      <c r="G252" s="55"/>
      <c r="H252"/>
      <c r="I252"/>
      <c r="L252" s="55"/>
      <c r="M252" s="55"/>
      <c r="N252" s="55"/>
    </row>
    <row r="253" spans="1:14" x14ac:dyDescent="0.2">
      <c r="A253" s="16">
        <v>400</v>
      </c>
      <c r="B253" s="5" t="s">
        <v>35</v>
      </c>
      <c r="C253" s="49">
        <f>SUMIFS('Annual Totals'!$S:$S,'Annual Totals'!$R:$R,Compilation!$A253,'Annual Totals'!$H:$H,"Compensation: Straight time worked and paid",'Annual Totals'!$O:$O,"BNSF")/1000</f>
        <v>459393.359</v>
      </c>
      <c r="D253" s="49">
        <f>SUMIFS('Annual Totals'!$S:$S,'Annual Totals'!$R:$R,Compilation!$A253,'Annual Totals'!$H:$H,"Compensation: Overtime paid for at punitive rates",'Annual Totals'!$O:$O,"BNSF")/1000</f>
        <v>69029.054999999993</v>
      </c>
      <c r="E253" s="49">
        <f>SUMIFS('Annual Totals'!$S:$S,'Annual Totals'!$R:$R,Compilation!$A253,'Annual Totals'!$H:$H,"Compensation: Time paid but not worked",'Annual Totals'!$O:$O,"BNSF")/1000</f>
        <v>62394.726000000002</v>
      </c>
      <c r="F253" s="25">
        <f>E253+D253+C253</f>
        <v>590817.14</v>
      </c>
      <c r="G253" s="55"/>
      <c r="H253"/>
      <c r="I253"/>
      <c r="L253" s="55"/>
      <c r="M253" s="55"/>
      <c r="N253" s="55"/>
    </row>
    <row r="254" spans="1:14" x14ac:dyDescent="0.2">
      <c r="A254" s="16">
        <v>500</v>
      </c>
      <c r="B254" s="5" t="s">
        <v>36</v>
      </c>
      <c r="C254" s="49">
        <f>SUMIFS('Annual Totals'!$S:$S,'Annual Totals'!$R:$R,Compilation!$A254,'Annual Totals'!$H:$H,"Compensation: Straight time worked and paid",'Annual Totals'!$O:$O,"BNSF")/1000</f>
        <v>169723.47099999999</v>
      </c>
      <c r="D254" s="49">
        <f>SUMIFS('Annual Totals'!$S:$S,'Annual Totals'!$R:$R,Compilation!$A254,'Annual Totals'!$H:$H,"Compensation: Overtime paid for at punitive rates",'Annual Totals'!$O:$O,"BNSF")/1000</f>
        <v>17355.7</v>
      </c>
      <c r="E254" s="49">
        <f>SUMIFS('Annual Totals'!$S:$S,'Annual Totals'!$R:$R,Compilation!$A254,'Annual Totals'!$H:$H,"Compensation: Time paid but not worked",'Annual Totals'!$O:$O,"BNSF")/1000</f>
        <v>43899.243000000002</v>
      </c>
      <c r="F254" s="25">
        <f>E254+D254+C254</f>
        <v>230978.41399999999</v>
      </c>
      <c r="G254" s="55"/>
      <c r="H254"/>
      <c r="I254"/>
      <c r="L254" s="55"/>
      <c r="M254" s="55"/>
      <c r="N254" s="55"/>
    </row>
    <row r="255" spans="1:14" x14ac:dyDescent="0.2">
      <c r="C255" s="25"/>
      <c r="D255" s="25"/>
      <c r="G255" s="55"/>
      <c r="H255"/>
      <c r="I255"/>
    </row>
    <row r="256" spans="1:14" x14ac:dyDescent="0.2">
      <c r="A256" s="45" t="s">
        <v>87</v>
      </c>
      <c r="C256" s="25"/>
      <c r="D256" s="25"/>
      <c r="G256" s="55"/>
      <c r="H256"/>
      <c r="I256"/>
    </row>
    <row r="257" spans="1:14" x14ac:dyDescent="0.2">
      <c r="C257" s="25"/>
      <c r="D257" s="25"/>
      <c r="G257" s="55"/>
      <c r="H257"/>
      <c r="I257"/>
    </row>
    <row r="258" spans="1:14" x14ac:dyDescent="0.2">
      <c r="A258" s="16">
        <v>100</v>
      </c>
      <c r="B258" s="5" t="s">
        <v>32</v>
      </c>
      <c r="C258" s="49">
        <f>SUMIFS('Annual Totals'!$S:$S,'Annual Totals'!$R:$R,Compilation!$A258,'Annual Totals'!$H:$H,"Compensation: Straight time worked and paid",'Annual Totals'!$O:$O,"CSXT")/1000</f>
        <v>156519.14799999999</v>
      </c>
      <c r="D258" s="49">
        <f>SUMIFS('Annual Totals'!$S:$S,'Annual Totals'!$R:$R,Compilation!$A258,'Annual Totals'!$H:$H,"Compensation: Overtime paid for at punitive rates",'Annual Totals'!$O:$O,"CSXT")/1000</f>
        <v>0</v>
      </c>
      <c r="E258" s="49">
        <f>SUMIFS('Annual Totals'!$S:$S,'Annual Totals'!$R:$R,Compilation!$A258,'Annual Totals'!$H:$H,"Compensation: Time paid but not worked",'Annual Totals'!$O:$O,"CSXT")/1000</f>
        <v>0</v>
      </c>
      <c r="F258" s="25">
        <f>E258+D258+C258</f>
        <v>156519.14799999999</v>
      </c>
      <c r="G258" s="55"/>
      <c r="H258"/>
      <c r="I258"/>
      <c r="L258" s="55"/>
      <c r="M258" s="55"/>
      <c r="N258" s="55"/>
    </row>
    <row r="259" spans="1:14" x14ac:dyDescent="0.2">
      <c r="A259" s="16">
        <v>200</v>
      </c>
      <c r="B259" s="5" t="s">
        <v>33</v>
      </c>
      <c r="C259" s="49">
        <f>SUMIFS('Annual Totals'!$S:$S,'Annual Totals'!$R:$R,Compilation!$A259,'Annual Totals'!$H:$H,"Compensation: Straight time worked and paid",'Annual Totals'!$O:$O,"CSXT")/1000</f>
        <v>206693.77</v>
      </c>
      <c r="D259" s="49">
        <f>SUMIFS('Annual Totals'!$S:$S,'Annual Totals'!$R:$R,Compilation!$A259,'Annual Totals'!$H:$H,"Compensation: Overtime paid for at punitive rates",'Annual Totals'!$O:$O,"CSXT")/1000</f>
        <v>7720.9390000000003</v>
      </c>
      <c r="E259" s="49">
        <f>SUMIFS('Annual Totals'!$S:$S,'Annual Totals'!$R:$R,Compilation!$A259,'Annual Totals'!$H:$H,"Compensation: Time paid but not worked",'Annual Totals'!$O:$O,"CSXT")/1000</f>
        <v>11559.075000000001</v>
      </c>
      <c r="F259" s="25">
        <f>E259+D259+C259</f>
        <v>225973.78399999999</v>
      </c>
      <c r="G259" s="55"/>
      <c r="H259"/>
      <c r="I259"/>
      <c r="L259" s="55"/>
      <c r="M259" s="55"/>
      <c r="N259" s="55"/>
    </row>
    <row r="260" spans="1:14" x14ac:dyDescent="0.2">
      <c r="A260" s="16">
        <v>300</v>
      </c>
      <c r="B260" s="5" t="s">
        <v>34</v>
      </c>
      <c r="C260" s="49">
        <f>SUMIFS('Annual Totals'!$S:$S,'Annual Totals'!$R:$R,Compilation!$A260,'Annual Totals'!$H:$H,"Compensation: Straight time worked and paid",'Annual Totals'!$O:$O,"CSXT")/1000</f>
        <v>404219.902</v>
      </c>
      <c r="D260" s="49">
        <f>SUMIFS('Annual Totals'!$S:$S,'Annual Totals'!$R:$R,Compilation!$A260,'Annual Totals'!$H:$H,"Compensation: Overtime paid for at punitive rates",'Annual Totals'!$O:$O,"CSXT")/1000</f>
        <v>105910.289</v>
      </c>
      <c r="E260" s="49">
        <f>SUMIFS('Annual Totals'!$S:$S,'Annual Totals'!$R:$R,Compilation!$A260,'Annual Totals'!$H:$H,"Compensation: Time paid but not worked",'Annual Totals'!$O:$O,"CSXT")/1000</f>
        <v>136186.06400000001</v>
      </c>
      <c r="F260" s="25">
        <f>E260+D260+C260</f>
        <v>646316.255</v>
      </c>
      <c r="G260" s="55"/>
      <c r="H260"/>
      <c r="I260"/>
      <c r="L260" s="55"/>
      <c r="M260" s="55"/>
      <c r="N260" s="55"/>
    </row>
    <row r="261" spans="1:14" x14ac:dyDescent="0.2">
      <c r="A261" s="16">
        <v>400</v>
      </c>
      <c r="B261" s="5" t="s">
        <v>35</v>
      </c>
      <c r="C261" s="49">
        <f>SUMIFS('Annual Totals'!$S:$S,'Annual Totals'!$R:$R,Compilation!$A261,'Annual Totals'!$H:$H,"Compensation: Straight time worked and paid",'Annual Totals'!$O:$O,"CSXT")/1000</f>
        <v>218897.21299999999</v>
      </c>
      <c r="D261" s="49">
        <f>SUMIFS('Annual Totals'!$S:$S,'Annual Totals'!$R:$R,Compilation!$A261,'Annual Totals'!$H:$H,"Compensation: Overtime paid for at punitive rates",'Annual Totals'!$O:$O,"CSXT")/1000</f>
        <v>36449.733</v>
      </c>
      <c r="E261" s="49">
        <f>SUMIFS('Annual Totals'!$S:$S,'Annual Totals'!$R:$R,Compilation!$A261,'Annual Totals'!$H:$H,"Compensation: Time paid but not worked",'Annual Totals'!$O:$O,"CSXT")/1000</f>
        <v>34996.993999999999</v>
      </c>
      <c r="F261" s="25">
        <f>E261+D261+C261</f>
        <v>290343.94</v>
      </c>
      <c r="G261" s="55"/>
      <c r="H261"/>
      <c r="I261"/>
      <c r="L261" s="55"/>
      <c r="M261" s="55"/>
      <c r="N261" s="55"/>
    </row>
    <row r="262" spans="1:14" x14ac:dyDescent="0.2">
      <c r="A262" s="16">
        <v>500</v>
      </c>
      <c r="B262" s="5" t="s">
        <v>36</v>
      </c>
      <c r="C262" s="49">
        <f>SUMIFS('Annual Totals'!$S:$S,'Annual Totals'!$R:$R,Compilation!$A262,'Annual Totals'!$H:$H,"Compensation: Straight time worked and paid",'Annual Totals'!$O:$O,"CSXT")/1000</f>
        <v>73609.543000000005</v>
      </c>
      <c r="D262" s="49">
        <f>SUMIFS('Annual Totals'!$S:$S,'Annual Totals'!$R:$R,Compilation!$A262,'Annual Totals'!$H:$H,"Compensation: Overtime paid for at punitive rates",'Annual Totals'!$O:$O,"CSXT")/1000</f>
        <v>12700.637000000001</v>
      </c>
      <c r="E262" s="49">
        <f>SUMIFS('Annual Totals'!$S:$S,'Annual Totals'!$R:$R,Compilation!$A262,'Annual Totals'!$H:$H,"Compensation: Time paid but not worked",'Annual Totals'!$O:$O,"CSXT")/1000</f>
        <v>27238.896000000001</v>
      </c>
      <c r="F262" s="25">
        <f>E262+D262+C262</f>
        <v>113549.076</v>
      </c>
      <c r="G262" s="55"/>
      <c r="H262"/>
      <c r="I262"/>
      <c r="L262" s="55"/>
      <c r="M262" s="55"/>
      <c r="N262" s="55"/>
    </row>
    <row r="263" spans="1:14" x14ac:dyDescent="0.2">
      <c r="C263" s="25"/>
      <c r="D263" s="25"/>
      <c r="G263" s="55"/>
      <c r="H263"/>
      <c r="I263"/>
    </row>
    <row r="264" spans="1:14" x14ac:dyDescent="0.2">
      <c r="A264" s="45" t="s">
        <v>88</v>
      </c>
      <c r="C264" s="25"/>
      <c r="D264" s="25"/>
      <c r="G264" s="55"/>
      <c r="H264"/>
      <c r="I264"/>
    </row>
    <row r="265" spans="1:14" x14ac:dyDescent="0.2">
      <c r="C265" s="25"/>
      <c r="D265" s="25"/>
      <c r="G265" s="55"/>
      <c r="H265"/>
      <c r="I265"/>
    </row>
    <row r="266" spans="1:14" x14ac:dyDescent="0.2">
      <c r="A266" s="16">
        <v>100</v>
      </c>
      <c r="B266" s="5" t="s">
        <v>32</v>
      </c>
      <c r="C266" s="49">
        <f>SUMIFS('Annual Totals'!$S:$S,'Annual Totals'!$R:$R,Compilation!$A266,'Annual Totals'!$H:$H,"Compensation: Straight time worked and paid",'Annual Totals'!$O:$O,"GTC")/1000</f>
        <v>37585</v>
      </c>
      <c r="D266" s="49">
        <f>SUMIFS('Annual Totals'!$S:$S,'Annual Totals'!$R:$R,Compilation!$A266,'Annual Totals'!$H:$H,"Compensation: Overtime paid for at punitive rates",'Annual Totals'!$O:$O,"GTC")/1000</f>
        <v>0</v>
      </c>
      <c r="E266" s="49">
        <f>SUMIFS('Annual Totals'!$S:$S,'Annual Totals'!$R:$R,Compilation!$A266,'Annual Totals'!$H:$H,"Compensation: Time paid but not worked",'Annual Totals'!$O:$O,"GTC")/1000</f>
        <v>5</v>
      </c>
      <c r="F266" s="25">
        <f>E266+D266+C266</f>
        <v>37590</v>
      </c>
      <c r="G266" s="55"/>
      <c r="H266"/>
      <c r="I266"/>
      <c r="L266" s="55"/>
      <c r="M266" s="55"/>
      <c r="N266" s="55"/>
    </row>
    <row r="267" spans="1:14" x14ac:dyDescent="0.2">
      <c r="A267" s="16">
        <v>200</v>
      </c>
      <c r="B267" s="5" t="s">
        <v>33</v>
      </c>
      <c r="C267" s="49">
        <f>SUMIFS('Annual Totals'!$S:$S,'Annual Totals'!$R:$R,Compilation!$A267,'Annual Totals'!$H:$H,"Compensation: Straight time worked and paid",'Annual Totals'!$O:$O,"GTC")/1000</f>
        <v>86234</v>
      </c>
      <c r="D267" s="49">
        <f>SUMIFS('Annual Totals'!$S:$S,'Annual Totals'!$R:$R,Compilation!$A267,'Annual Totals'!$H:$H,"Compensation: Overtime paid for at punitive rates",'Annual Totals'!$O:$O,"GTC")/1000</f>
        <v>701</v>
      </c>
      <c r="E267" s="49">
        <f>SUMIFS('Annual Totals'!$S:$S,'Annual Totals'!$R:$R,Compilation!$A267,'Annual Totals'!$H:$H,"Compensation: Time paid but not worked",'Annual Totals'!$O:$O,"GTC")/1000</f>
        <v>1308</v>
      </c>
      <c r="F267" s="25">
        <f>E267+D267+C267</f>
        <v>88243</v>
      </c>
      <c r="G267" s="55"/>
      <c r="H267"/>
      <c r="I267"/>
      <c r="L267" s="55"/>
      <c r="M267" s="55"/>
      <c r="N267" s="55"/>
    </row>
    <row r="268" spans="1:14" x14ac:dyDescent="0.2">
      <c r="A268" s="16">
        <v>300</v>
      </c>
      <c r="B268" s="5" t="s">
        <v>34</v>
      </c>
      <c r="C268" s="49">
        <f>SUMIFS('Annual Totals'!$S:$S,'Annual Totals'!$R:$R,Compilation!$A268,'Annual Totals'!$H:$H,"Compensation: Straight time worked and paid",'Annual Totals'!$O:$O,"GTC")/1000</f>
        <v>150367</v>
      </c>
      <c r="D268" s="49">
        <f>SUMIFS('Annual Totals'!$S:$S,'Annual Totals'!$R:$R,Compilation!$A268,'Annual Totals'!$H:$H,"Compensation: Overtime paid for at punitive rates",'Annual Totals'!$O:$O,"GTC")/1000</f>
        <v>27660</v>
      </c>
      <c r="E268" s="49">
        <f>SUMIFS('Annual Totals'!$S:$S,'Annual Totals'!$R:$R,Compilation!$A268,'Annual Totals'!$H:$H,"Compensation: Time paid but not worked",'Annual Totals'!$O:$O,"GTC")/1000</f>
        <v>23079</v>
      </c>
      <c r="F268" s="25">
        <f>E268+D268+C268</f>
        <v>201106</v>
      </c>
      <c r="G268" s="55"/>
      <c r="H268"/>
      <c r="I268"/>
      <c r="L268" s="55"/>
      <c r="M268" s="55"/>
      <c r="N268" s="55"/>
    </row>
    <row r="269" spans="1:14" x14ac:dyDescent="0.2">
      <c r="A269" s="16">
        <v>400</v>
      </c>
      <c r="B269" s="5" t="s">
        <v>35</v>
      </c>
      <c r="C269" s="49">
        <f>SUMIFS('Annual Totals'!$S:$S,'Annual Totals'!$R:$R,Compilation!$A269,'Annual Totals'!$H:$H,"Compensation: Straight time worked and paid",'Annual Totals'!$O:$O,"GTC")/1000</f>
        <v>70810</v>
      </c>
      <c r="D269" s="49">
        <f>SUMIFS('Annual Totals'!$S:$S,'Annual Totals'!$R:$R,Compilation!$A269,'Annual Totals'!$H:$H,"Compensation: Overtime paid for at punitive rates",'Annual Totals'!$O:$O,"GTC")/1000</f>
        <v>10595</v>
      </c>
      <c r="E269" s="49">
        <f>SUMIFS('Annual Totals'!$S:$S,'Annual Totals'!$R:$R,Compilation!$A269,'Annual Totals'!$H:$H,"Compensation: Time paid but not worked",'Annual Totals'!$O:$O,"GTC")/1000</f>
        <v>9954</v>
      </c>
      <c r="F269" s="25">
        <f>E269+D269+C269</f>
        <v>91359</v>
      </c>
      <c r="G269" s="55"/>
      <c r="H269"/>
      <c r="I269"/>
      <c r="L269" s="55"/>
      <c r="M269" s="55"/>
      <c r="N269" s="55"/>
    </row>
    <row r="270" spans="1:14" x14ac:dyDescent="0.2">
      <c r="A270" s="16">
        <v>500</v>
      </c>
      <c r="B270" s="5" t="s">
        <v>36</v>
      </c>
      <c r="C270" s="49">
        <f>SUMIFS('Annual Totals'!$S:$S,'Annual Totals'!$R:$R,Compilation!$A270,'Annual Totals'!$H:$H,"Compensation: Straight time worked and paid",'Annual Totals'!$O:$O,"GTC")/1000</f>
        <v>24732</v>
      </c>
      <c r="D270" s="49">
        <f>SUMIFS('Annual Totals'!$S:$S,'Annual Totals'!$R:$R,Compilation!$A270,'Annual Totals'!$H:$H,"Compensation: Overtime paid for at punitive rates",'Annual Totals'!$O:$O,"GTC")/1000</f>
        <v>3172</v>
      </c>
      <c r="E270" s="49">
        <f>SUMIFS('Annual Totals'!$S:$S,'Annual Totals'!$R:$R,Compilation!$A270,'Annual Totals'!$H:$H,"Compensation: Time paid but not worked",'Annual Totals'!$O:$O,"GTC")/1000</f>
        <v>5412</v>
      </c>
      <c r="F270" s="25">
        <f>E270+D270+C270</f>
        <v>33316</v>
      </c>
      <c r="G270" s="55"/>
      <c r="H270"/>
      <c r="I270"/>
      <c r="L270" s="55"/>
      <c r="M270" s="55"/>
      <c r="N270" s="55"/>
    </row>
    <row r="271" spans="1:14" x14ac:dyDescent="0.2">
      <c r="B271" s="16"/>
      <c r="C271" s="25"/>
      <c r="D271" s="25"/>
      <c r="G271"/>
      <c r="H271"/>
      <c r="I271"/>
    </row>
    <row r="272" spans="1:14" x14ac:dyDescent="0.2">
      <c r="A272" s="30" t="s">
        <v>41</v>
      </c>
      <c r="B272" s="30"/>
      <c r="C272" s="30"/>
      <c r="D272" s="30"/>
      <c r="E272" s="30"/>
      <c r="F272" s="30"/>
      <c r="G272"/>
      <c r="H272"/>
      <c r="I272"/>
    </row>
    <row r="273" spans="1:9" x14ac:dyDescent="0.2">
      <c r="A273" s="30" t="s">
        <v>42</v>
      </c>
      <c r="B273" s="30"/>
      <c r="C273" s="30"/>
      <c r="D273" s="30"/>
      <c r="E273" s="30"/>
      <c r="F273" s="30"/>
      <c r="G273"/>
      <c r="H273"/>
      <c r="I273"/>
    </row>
    <row r="275" spans="1:9" x14ac:dyDescent="0.2">
      <c r="A275" s="45" t="s">
        <v>109</v>
      </c>
      <c r="B275" s="16"/>
      <c r="C275" s="25"/>
      <c r="D275" s="25"/>
      <c r="G275"/>
      <c r="H275"/>
      <c r="I275"/>
    </row>
    <row r="276" spans="1:9" x14ac:dyDescent="0.2">
      <c r="A276" s="5"/>
      <c r="E276" s="5"/>
      <c r="F276" s="2" t="str">
        <f>F60</f>
        <v>Annual Wage Forms A and B - 2025</v>
      </c>
      <c r="G276"/>
      <c r="H276" s="5"/>
      <c r="I276" s="5"/>
    </row>
    <row r="277" spans="1:9" x14ac:dyDescent="0.2">
      <c r="A277" s="7" t="s">
        <v>2</v>
      </c>
      <c r="B277" s="7"/>
      <c r="C277" s="7"/>
      <c r="D277" s="7"/>
      <c r="E277" s="7"/>
      <c r="F277" s="7"/>
      <c r="G277" s="7"/>
      <c r="H277" s="7"/>
      <c r="I277" s="7"/>
    </row>
    <row r="278" spans="1:9" x14ac:dyDescent="0.2">
      <c r="A278" s="7" t="s">
        <v>127</v>
      </c>
      <c r="B278" s="7"/>
      <c r="C278" s="7"/>
      <c r="D278" s="7"/>
      <c r="E278" s="7"/>
      <c r="F278" s="7"/>
      <c r="G278" s="7"/>
      <c r="H278" s="7"/>
      <c r="I278" s="7"/>
    </row>
    <row r="279" spans="1:9" x14ac:dyDescent="0.2">
      <c r="A279" s="7" t="s">
        <v>3</v>
      </c>
      <c r="B279" s="7"/>
      <c r="C279" s="7"/>
      <c r="D279" s="7"/>
      <c r="E279" s="7"/>
      <c r="F279" s="7"/>
      <c r="G279" s="7"/>
      <c r="H279" s="7"/>
      <c r="I279" s="7"/>
    </row>
    <row r="280" spans="1:9" x14ac:dyDescent="0.2">
      <c r="B280" s="16"/>
      <c r="C280" s="25"/>
      <c r="D280" s="25"/>
      <c r="G280"/>
      <c r="H280"/>
      <c r="I280"/>
    </row>
    <row r="281" spans="1:9" x14ac:dyDescent="0.2">
      <c r="A281" s="25"/>
      <c r="B281" s="25"/>
      <c r="C281" s="25" t="s">
        <v>129</v>
      </c>
      <c r="D281" s="25"/>
      <c r="G281"/>
      <c r="H281"/>
      <c r="I281"/>
    </row>
    <row r="282" spans="1:9" x14ac:dyDescent="0.2">
      <c r="A282" s="25"/>
      <c r="B282" s="25"/>
      <c r="C282" s="25"/>
      <c r="D282" s="25"/>
      <c r="G282"/>
      <c r="H282"/>
      <c r="I282"/>
    </row>
    <row r="283" spans="1:9" x14ac:dyDescent="0.2">
      <c r="A283" s="48"/>
      <c r="B283" s="48"/>
      <c r="C283" s="48" t="s">
        <v>68</v>
      </c>
      <c r="D283" s="48" t="s">
        <v>10</v>
      </c>
      <c r="E283" s="48" t="s">
        <v>69</v>
      </c>
      <c r="F283" s="48" t="s">
        <v>50</v>
      </c>
      <c r="G283"/>
      <c r="H283"/>
      <c r="I283"/>
    </row>
    <row r="284" spans="1:9" x14ac:dyDescent="0.2">
      <c r="A284" s="48"/>
      <c r="B284" s="48"/>
      <c r="C284" s="48" t="s">
        <v>71</v>
      </c>
      <c r="D284" s="48" t="s">
        <v>72</v>
      </c>
      <c r="E284" s="48" t="s">
        <v>73</v>
      </c>
      <c r="F284" s="48" t="s">
        <v>108</v>
      </c>
      <c r="G284"/>
      <c r="H284"/>
      <c r="I284"/>
    </row>
    <row r="285" spans="1:9" x14ac:dyDescent="0.2">
      <c r="A285" s="48"/>
      <c r="B285" s="48"/>
      <c r="C285" s="48" t="s">
        <v>76</v>
      </c>
      <c r="D285" s="48" t="s">
        <v>77</v>
      </c>
      <c r="E285" s="48" t="s">
        <v>78</v>
      </c>
      <c r="F285" s="48" t="s">
        <v>79</v>
      </c>
      <c r="G285"/>
      <c r="H285"/>
      <c r="I285"/>
    </row>
    <row r="286" spans="1:9" x14ac:dyDescent="0.2">
      <c r="A286" s="48"/>
      <c r="B286" s="48"/>
      <c r="C286" s="48" t="s">
        <v>82</v>
      </c>
      <c r="D286" s="48" t="s">
        <v>83</v>
      </c>
      <c r="E286" s="48" t="s">
        <v>84</v>
      </c>
      <c r="F286" s="48" t="s">
        <v>85</v>
      </c>
      <c r="G286"/>
      <c r="H286"/>
      <c r="I286"/>
    </row>
    <row r="287" spans="1:9" x14ac:dyDescent="0.2">
      <c r="A287" s="45" t="s">
        <v>91</v>
      </c>
      <c r="C287" s="25"/>
      <c r="D287" s="25"/>
      <c r="G287" s="55"/>
      <c r="H287"/>
      <c r="I287"/>
    </row>
    <row r="288" spans="1:9" x14ac:dyDescent="0.2">
      <c r="C288" s="25"/>
      <c r="D288" s="25"/>
      <c r="G288" s="55"/>
      <c r="H288"/>
      <c r="I288"/>
    </row>
    <row r="289" spans="1:9" x14ac:dyDescent="0.2">
      <c r="A289" s="16">
        <v>100</v>
      </c>
      <c r="B289" s="5" t="s">
        <v>32</v>
      </c>
      <c r="C289" s="49">
        <f>SUMIFS('Annual Totals'!$S:$S,'Annual Totals'!$R:$R,Compilation!$A289,'Annual Totals'!$H:$H,"Compensation: Straight time worked and paid",'Annual Totals'!$O:$O,"NS")/1000</f>
        <v>244197.943</v>
      </c>
      <c r="D289" s="49">
        <f>SUMIFS('Annual Totals'!$S:$S,'Annual Totals'!$R:$R,Compilation!$A289,'Annual Totals'!$H:$H,"Compensation: Overtime paid for at punitive rates",'Annual Totals'!$O:$O,"NS")/1000</f>
        <v>0</v>
      </c>
      <c r="E289" s="49">
        <f>SUMIFS('Annual Totals'!$S:$S,'Annual Totals'!$R:$R,Compilation!$A289,'Annual Totals'!$H:$H,"Compensation: Time paid but not worked",'Annual Totals'!$O:$O,"NS")/1000</f>
        <v>0</v>
      </c>
      <c r="F289" s="25">
        <f>E289+D289+C289</f>
        <v>244197.943</v>
      </c>
      <c r="G289" s="55"/>
      <c r="H289"/>
      <c r="I289"/>
    </row>
    <row r="290" spans="1:9" x14ac:dyDescent="0.2">
      <c r="A290" s="16">
        <v>200</v>
      </c>
      <c r="B290" s="5" t="s">
        <v>33</v>
      </c>
      <c r="C290" s="49">
        <f>SUMIFS('Annual Totals'!$S:$S,'Annual Totals'!$R:$R,Compilation!$A290,'Annual Totals'!$H:$H,"Compensation: Straight time worked and paid",'Annual Totals'!$O:$O,"NS")/1000</f>
        <v>176536.82500000001</v>
      </c>
      <c r="D290" s="49">
        <f>SUMIFS('Annual Totals'!$S:$S,'Annual Totals'!$R:$R,Compilation!$A290,'Annual Totals'!$H:$H,"Compensation: Overtime paid for at punitive rates",'Annual Totals'!$O:$O,"NS")/1000</f>
        <v>1577.7439999999999</v>
      </c>
      <c r="E290" s="49">
        <f>SUMIFS('Annual Totals'!$S:$S,'Annual Totals'!$R:$R,Compilation!$A290,'Annual Totals'!$H:$H,"Compensation: Time paid but not worked",'Annual Totals'!$O:$O,"NS")/1000</f>
        <v>3822.1570000000002</v>
      </c>
      <c r="F290" s="25">
        <f>E290+D290+C290</f>
        <v>181936.72600000002</v>
      </c>
      <c r="G290" s="55"/>
      <c r="H290"/>
      <c r="I290"/>
    </row>
    <row r="291" spans="1:9" x14ac:dyDescent="0.2">
      <c r="A291" s="16">
        <v>300</v>
      </c>
      <c r="B291" s="5" t="s">
        <v>34</v>
      </c>
      <c r="C291" s="49">
        <f>SUMIFS('Annual Totals'!$S:$S,'Annual Totals'!$R:$R,Compilation!$A291,'Annual Totals'!$H:$H,"Compensation: Straight time worked and paid",'Annual Totals'!$O:$O,"NS")/1000</f>
        <v>336595.58399999997</v>
      </c>
      <c r="D291" s="49">
        <f>SUMIFS('Annual Totals'!$S:$S,'Annual Totals'!$R:$R,Compilation!$A291,'Annual Totals'!$H:$H,"Compensation: Overtime paid for at punitive rates",'Annual Totals'!$O:$O,"NS")/1000</f>
        <v>63862.087</v>
      </c>
      <c r="E291" s="49">
        <f>SUMIFS('Annual Totals'!$S:$S,'Annual Totals'!$R:$R,Compilation!$A291,'Annual Totals'!$H:$H,"Compensation: Time paid but not worked",'Annual Totals'!$O:$O,"NS")/1000</f>
        <v>66584.822</v>
      </c>
      <c r="F291" s="25">
        <f>E291+D291+C291</f>
        <v>467042.49299999996</v>
      </c>
      <c r="G291" s="55"/>
      <c r="H291"/>
      <c r="I291"/>
    </row>
    <row r="292" spans="1:9" x14ac:dyDescent="0.2">
      <c r="A292" s="16">
        <v>400</v>
      </c>
      <c r="B292" s="5" t="s">
        <v>35</v>
      </c>
      <c r="C292" s="49">
        <f>SUMIFS('Annual Totals'!$S:$S,'Annual Totals'!$R:$R,Compilation!$A292,'Annual Totals'!$H:$H,"Compensation: Straight time worked and paid",'Annual Totals'!$O:$O,"NS")/1000</f>
        <v>209321.42300000001</v>
      </c>
      <c r="D292" s="49">
        <f>SUMIFS('Annual Totals'!$S:$S,'Annual Totals'!$R:$R,Compilation!$A292,'Annual Totals'!$H:$H,"Compensation: Overtime paid for at punitive rates",'Annual Totals'!$O:$O,"NS")/1000</f>
        <v>24505.917000000001</v>
      </c>
      <c r="E292" s="49">
        <f>SUMIFS('Annual Totals'!$S:$S,'Annual Totals'!$R:$R,Compilation!$A292,'Annual Totals'!$H:$H,"Compensation: Time paid but not worked",'Annual Totals'!$O:$O,"NS")/1000</f>
        <v>34644.252</v>
      </c>
      <c r="F292" s="25">
        <f>E292+D292+C292</f>
        <v>268471.592</v>
      </c>
      <c r="G292" s="55"/>
      <c r="H292"/>
      <c r="I292"/>
    </row>
    <row r="293" spans="1:9" x14ac:dyDescent="0.2">
      <c r="A293" s="16">
        <v>500</v>
      </c>
      <c r="B293" s="5" t="s">
        <v>36</v>
      </c>
      <c r="C293" s="49">
        <f>SUMIFS('Annual Totals'!$S:$S,'Annual Totals'!$R:$R,Compilation!$A293,'Annual Totals'!$H:$H,"Compensation: Straight time worked and paid",'Annual Totals'!$O:$O,"NS")/1000</f>
        <v>71569.421000000002</v>
      </c>
      <c r="D293" s="49">
        <f>SUMIFS('Annual Totals'!$S:$S,'Annual Totals'!$R:$R,Compilation!$A293,'Annual Totals'!$H:$H,"Compensation: Overtime paid for at punitive rates",'Annual Totals'!$O:$O,"NS")/1000</f>
        <v>7126.9570000000003</v>
      </c>
      <c r="E293" s="49">
        <f>SUMIFS('Annual Totals'!$S:$S,'Annual Totals'!$R:$R,Compilation!$A293,'Annual Totals'!$H:$H,"Compensation: Time paid but not worked",'Annual Totals'!$O:$O,"NS")/1000</f>
        <v>14206.769</v>
      </c>
      <c r="F293" s="25">
        <f>E293+D293+C293</f>
        <v>92903.146999999997</v>
      </c>
      <c r="G293" s="55"/>
      <c r="H293"/>
      <c r="I293"/>
    </row>
    <row r="294" spans="1:9" x14ac:dyDescent="0.2">
      <c r="C294" s="25"/>
      <c r="D294" s="25"/>
      <c r="G294" s="55"/>
      <c r="H294"/>
      <c r="I294"/>
    </row>
    <row r="295" spans="1:9" s="51" customFormat="1" x14ac:dyDescent="0.2">
      <c r="A295" s="45" t="s">
        <v>210</v>
      </c>
      <c r="B295" s="5"/>
      <c r="C295" s="25"/>
      <c r="D295" s="25"/>
      <c r="E295" s="25"/>
      <c r="F295" s="25"/>
      <c r="G295" s="56"/>
      <c r="H295" s="2"/>
      <c r="I295" s="2"/>
    </row>
    <row r="296" spans="1:9" x14ac:dyDescent="0.2">
      <c r="C296" s="25"/>
      <c r="D296" s="25"/>
      <c r="G296" s="55"/>
      <c r="H296"/>
      <c r="I296"/>
    </row>
    <row r="297" spans="1:9" x14ac:dyDescent="0.2">
      <c r="A297" s="16">
        <v>100</v>
      </c>
      <c r="B297" s="5" t="s">
        <v>32</v>
      </c>
      <c r="C297" s="49">
        <f>SUMIFS('Annual Totals'!$S:$S,'Annual Totals'!$R:$R,Compilation!$A297,'Annual Totals'!$H:$H,"Compensation: Straight time worked and paid",'Annual Totals'!$O:$O,"CPKC")/1000</f>
        <v>100093.16899999999</v>
      </c>
      <c r="D297" s="49">
        <f>SUMIFS('Annual Totals'!$S:$S,'Annual Totals'!$R:$R,Compilation!$A297,'Annual Totals'!$H:$H,"Compensation: Overtime paid for at punitive rates",'Annual Totals'!$O:$O,"CPKC")/1000</f>
        <v>0</v>
      </c>
      <c r="E297" s="49">
        <f>SUMIFS('Annual Totals'!$S:$S,'Annual Totals'!$R:$R,Compilation!$A297,'Annual Totals'!$H:$H,"Compensation: Time paid but not worked",'Annual Totals'!$O:$O,"CPKC")/1000</f>
        <v>8236.4140000000007</v>
      </c>
      <c r="F297" s="25">
        <f>E297+D297+C297</f>
        <v>108329.583</v>
      </c>
      <c r="G297" s="55"/>
      <c r="H297"/>
      <c r="I297"/>
    </row>
    <row r="298" spans="1:9" x14ac:dyDescent="0.2">
      <c r="A298" s="16">
        <v>200</v>
      </c>
      <c r="B298" s="5" t="s">
        <v>33</v>
      </c>
      <c r="C298" s="49">
        <f>SUMIFS('Annual Totals'!$S:$S,'Annual Totals'!$R:$R,Compilation!$A298,'Annual Totals'!$H:$H,"Compensation: Straight time worked and paid",'Annual Totals'!$O:$O,"CPKC")/1000</f>
        <v>53685.767999999996</v>
      </c>
      <c r="D298" s="49">
        <f>SUMIFS('Annual Totals'!$S:$S,'Annual Totals'!$R:$R,Compilation!$A298,'Annual Totals'!$H:$H,"Compensation: Overtime paid for at punitive rates",'Annual Totals'!$O:$O,"CPKC")/1000</f>
        <v>1187.453</v>
      </c>
      <c r="E298" s="49">
        <f>SUMIFS('Annual Totals'!$S:$S,'Annual Totals'!$R:$R,Compilation!$A298,'Annual Totals'!$H:$H,"Compensation: Time paid but not worked",'Annual Totals'!$O:$O,"CPKC")/1000</f>
        <v>5740.4369999999999</v>
      </c>
      <c r="F298" s="25">
        <f>E298+D298+C298</f>
        <v>60613.657999999996</v>
      </c>
      <c r="G298" s="55"/>
      <c r="H298"/>
      <c r="I298"/>
    </row>
    <row r="299" spans="1:9" x14ac:dyDescent="0.2">
      <c r="A299" s="16">
        <v>300</v>
      </c>
      <c r="B299" s="5" t="s">
        <v>34</v>
      </c>
      <c r="C299" s="49">
        <f>SUMIFS('Annual Totals'!$S:$S,'Annual Totals'!$R:$R,Compilation!$A299,'Annual Totals'!$H:$H,"Compensation: Straight time worked and paid",'Annual Totals'!$O:$O,"CPKC")/1000</f>
        <v>91474.774999999994</v>
      </c>
      <c r="D299" s="49">
        <f>SUMIFS('Annual Totals'!$S:$S,'Annual Totals'!$R:$R,Compilation!$A299,'Annual Totals'!$H:$H,"Compensation: Overtime paid for at punitive rates",'Annual Totals'!$O:$O,"CPKC")/1000</f>
        <v>15062.937</v>
      </c>
      <c r="E299" s="49">
        <f>SUMIFS('Annual Totals'!$S:$S,'Annual Totals'!$R:$R,Compilation!$A299,'Annual Totals'!$H:$H,"Compensation: Time paid but not worked",'Annual Totals'!$O:$O,"CPKC")/1000</f>
        <v>15441.695</v>
      </c>
      <c r="F299" s="25">
        <f>E299+D299+C299</f>
        <v>121979.40699999999</v>
      </c>
      <c r="G299" s="55"/>
      <c r="H299"/>
      <c r="I299"/>
    </row>
    <row r="300" spans="1:9" x14ac:dyDescent="0.2">
      <c r="A300" s="16">
        <v>400</v>
      </c>
      <c r="B300" s="5" t="s">
        <v>35</v>
      </c>
      <c r="C300" s="49">
        <f>SUMIFS('Annual Totals'!$S:$S,'Annual Totals'!$R:$R,Compilation!$A300,'Annual Totals'!$H:$H,"Compensation: Straight time worked and paid",'Annual Totals'!$O:$O,"CPKC")/1000</f>
        <v>44943.703999999998</v>
      </c>
      <c r="D300" s="49">
        <f>SUMIFS('Annual Totals'!$S:$S,'Annual Totals'!$R:$R,Compilation!$A300,'Annual Totals'!$H:$H,"Compensation: Overtime paid for at punitive rates",'Annual Totals'!$O:$O,"CPKC")/1000</f>
        <v>6284.6580000000004</v>
      </c>
      <c r="E300" s="49">
        <f>SUMIFS('Annual Totals'!$S:$S,'Annual Totals'!$R:$R,Compilation!$A300,'Annual Totals'!$H:$H,"Compensation: Time paid but not worked",'Annual Totals'!$O:$O,"CPKC")/1000</f>
        <v>6133.3230000000003</v>
      </c>
      <c r="F300" s="25">
        <f>E300+D300+C300</f>
        <v>57361.684999999998</v>
      </c>
      <c r="G300" s="55"/>
      <c r="H300"/>
      <c r="I300"/>
    </row>
    <row r="301" spans="1:9" x14ac:dyDescent="0.2">
      <c r="A301" s="16">
        <v>500</v>
      </c>
      <c r="B301" s="5" t="s">
        <v>36</v>
      </c>
      <c r="C301" s="49">
        <f>SUMIFS('Annual Totals'!$S:$S,'Annual Totals'!$R:$R,Compilation!$A301,'Annual Totals'!$H:$H,"Compensation: Straight time worked and paid",'Annual Totals'!$O:$O,"CPKC")/1000</f>
        <v>15586.888999999999</v>
      </c>
      <c r="D301" s="49">
        <f>SUMIFS('Annual Totals'!$S:$S,'Annual Totals'!$R:$R,Compilation!$A301,'Annual Totals'!$H:$H,"Compensation: Overtime paid for at punitive rates",'Annual Totals'!$O:$O,"CPKC")/1000</f>
        <v>1610.4559999999999</v>
      </c>
      <c r="E301" s="49">
        <f>SUMIFS('Annual Totals'!$S:$S,'Annual Totals'!$R:$R,Compilation!$A301,'Annual Totals'!$H:$H,"Compensation: Time paid but not worked",'Annual Totals'!$O:$O,"CPKC")/1000</f>
        <v>2112.2069999999999</v>
      </c>
      <c r="F301" s="25">
        <f>E301+D301+C301</f>
        <v>19309.552</v>
      </c>
      <c r="G301" s="55"/>
      <c r="H301"/>
      <c r="I301"/>
    </row>
    <row r="302" spans="1:9" x14ac:dyDescent="0.2">
      <c r="A302" s="25"/>
      <c r="B302" s="25"/>
      <c r="C302" s="25"/>
      <c r="D302" s="25"/>
      <c r="G302"/>
      <c r="H302"/>
      <c r="I302"/>
    </row>
    <row r="303" spans="1:9" x14ac:dyDescent="0.2">
      <c r="A303" s="30" t="s">
        <v>41</v>
      </c>
      <c r="B303" s="30"/>
      <c r="C303" s="25"/>
      <c r="D303" s="25"/>
      <c r="G303"/>
      <c r="H303"/>
      <c r="I303"/>
    </row>
    <row r="304" spans="1:9" x14ac:dyDescent="0.2">
      <c r="A304" s="30" t="s">
        <v>42</v>
      </c>
      <c r="B304" s="30"/>
      <c r="C304" s="25"/>
      <c r="D304" s="25"/>
      <c r="G304"/>
      <c r="H304"/>
      <c r="I304"/>
    </row>
    <row r="306" spans="1:9" x14ac:dyDescent="0.2">
      <c r="A306" s="45" t="s">
        <v>110</v>
      </c>
      <c r="B306" s="16"/>
      <c r="C306" s="25"/>
      <c r="D306" s="25"/>
      <c r="G306"/>
      <c r="H306"/>
      <c r="I306"/>
    </row>
    <row r="307" spans="1:9" x14ac:dyDescent="0.2">
      <c r="A307" s="5"/>
      <c r="E307" s="5"/>
      <c r="F307" s="2" t="str">
        <f>F60</f>
        <v>Annual Wage Forms A and B - 2025</v>
      </c>
      <c r="G307"/>
      <c r="H307" s="5"/>
      <c r="I307" s="5"/>
    </row>
    <row r="308" spans="1:9" x14ac:dyDescent="0.2">
      <c r="A308" s="7" t="s">
        <v>2</v>
      </c>
      <c r="B308" s="7"/>
      <c r="C308" s="7"/>
      <c r="D308" s="7"/>
      <c r="E308" s="7"/>
      <c r="F308" s="7"/>
      <c r="G308" s="7"/>
      <c r="H308" s="7"/>
      <c r="I308" s="7"/>
    </row>
    <row r="309" spans="1:9" x14ac:dyDescent="0.2">
      <c r="A309" s="7" t="s">
        <v>127</v>
      </c>
      <c r="B309" s="7"/>
      <c r="C309" s="7"/>
      <c r="D309" s="7"/>
      <c r="E309" s="7"/>
      <c r="F309" s="7"/>
      <c r="G309" s="7"/>
      <c r="H309" s="7"/>
      <c r="I309" s="7"/>
    </row>
    <row r="310" spans="1:9" x14ac:dyDescent="0.2">
      <c r="A310" s="7" t="s">
        <v>3</v>
      </c>
      <c r="B310" s="7"/>
      <c r="C310" s="7"/>
      <c r="D310" s="7"/>
      <c r="E310" s="7"/>
      <c r="F310" s="7"/>
      <c r="G310" s="7"/>
      <c r="H310" s="7"/>
      <c r="I310" s="7"/>
    </row>
    <row r="311" spans="1:9" x14ac:dyDescent="0.2">
      <c r="B311" s="16"/>
      <c r="C311" s="25"/>
      <c r="D311" s="25"/>
      <c r="G311"/>
      <c r="H311"/>
      <c r="I311"/>
    </row>
    <row r="312" spans="1:9" x14ac:dyDescent="0.2">
      <c r="A312" s="25"/>
      <c r="B312" s="25"/>
      <c r="C312" s="25" t="s">
        <v>129</v>
      </c>
      <c r="D312" s="25"/>
      <c r="G312"/>
      <c r="H312"/>
      <c r="I312"/>
    </row>
    <row r="313" spans="1:9" x14ac:dyDescent="0.2">
      <c r="A313" s="25"/>
      <c r="B313" s="25"/>
      <c r="C313" s="25"/>
      <c r="D313" s="25"/>
      <c r="G313"/>
      <c r="H313"/>
      <c r="I313"/>
    </row>
    <row r="314" spans="1:9" x14ac:dyDescent="0.2">
      <c r="A314" s="48"/>
      <c r="B314" s="48"/>
      <c r="C314" s="48" t="s">
        <v>68</v>
      </c>
      <c r="D314" s="48" t="s">
        <v>10</v>
      </c>
      <c r="E314" s="48" t="s">
        <v>69</v>
      </c>
      <c r="F314" s="48" t="s">
        <v>50</v>
      </c>
      <c r="G314"/>
      <c r="H314"/>
      <c r="I314"/>
    </row>
    <row r="315" spans="1:9" x14ac:dyDescent="0.2">
      <c r="A315" s="48"/>
      <c r="B315" s="48"/>
      <c r="C315" s="48" t="s">
        <v>71</v>
      </c>
      <c r="D315" s="48" t="s">
        <v>72</v>
      </c>
      <c r="E315" s="48" t="s">
        <v>73</v>
      </c>
      <c r="F315" s="48" t="s">
        <v>108</v>
      </c>
      <c r="G315"/>
      <c r="H315"/>
      <c r="I315"/>
    </row>
    <row r="316" spans="1:9" x14ac:dyDescent="0.2">
      <c r="A316" s="48"/>
      <c r="B316" s="48"/>
      <c r="C316" s="48" t="s">
        <v>76</v>
      </c>
      <c r="D316" s="48" t="s">
        <v>77</v>
      </c>
      <c r="E316" s="48" t="s">
        <v>78</v>
      </c>
      <c r="F316" s="48" t="s">
        <v>79</v>
      </c>
      <c r="G316"/>
      <c r="H316"/>
      <c r="I316"/>
    </row>
    <row r="317" spans="1:9" x14ac:dyDescent="0.2">
      <c r="A317" s="48"/>
      <c r="B317" s="48"/>
      <c r="C317" s="48" t="s">
        <v>82</v>
      </c>
      <c r="D317" s="48" t="s">
        <v>83</v>
      </c>
      <c r="E317" s="48" t="s">
        <v>84</v>
      </c>
      <c r="F317" s="48" t="s">
        <v>85</v>
      </c>
      <c r="G317"/>
      <c r="H317"/>
      <c r="I317"/>
    </row>
    <row r="318" spans="1:9" x14ac:dyDescent="0.2">
      <c r="A318" s="45" t="s">
        <v>93</v>
      </c>
      <c r="C318" s="25"/>
      <c r="D318" s="25"/>
      <c r="G318"/>
      <c r="H318"/>
      <c r="I318"/>
    </row>
    <row r="319" spans="1:9" x14ac:dyDescent="0.2">
      <c r="C319" s="25"/>
      <c r="D319" s="25"/>
      <c r="G319"/>
      <c r="H319"/>
      <c r="I319"/>
    </row>
    <row r="320" spans="1:9" x14ac:dyDescent="0.2">
      <c r="A320" s="16">
        <v>100</v>
      </c>
      <c r="B320" s="5" t="s">
        <v>32</v>
      </c>
      <c r="C320" s="49">
        <f>SUMIFS('Annual Totals'!$S:$S,'Annual Totals'!$R:$R,Compilation!$A320,'Annual Totals'!$H:$H,"Compensation: Straight time worked and paid",'Annual Totals'!$O:$O,"UP")/1000</f>
        <v>466724.04800000001</v>
      </c>
      <c r="D320" s="49">
        <f>SUMIFS('Annual Totals'!$S:$S,'Annual Totals'!$R:$R,Compilation!$A320,'Annual Totals'!$H:$H,"Compensation: Overtime paid for at punitive rates",'Annual Totals'!$O:$O,"UP")/1000</f>
        <v>19.834</v>
      </c>
      <c r="E320" s="49">
        <f>SUMIFS('Annual Totals'!$S:$S,'Annual Totals'!$R:$R,Compilation!$A320,'Annual Totals'!$H:$H,"Compensation: Time paid but not worked",'Annual Totals'!$O:$O,"UP")/1000</f>
        <v>41037.125</v>
      </c>
      <c r="F320" s="25">
        <f>E320+D320+C320</f>
        <v>507781.00699999998</v>
      </c>
      <c r="G320"/>
      <c r="H320"/>
      <c r="I320"/>
    </row>
    <row r="321" spans="1:13" x14ac:dyDescent="0.2">
      <c r="A321" s="16">
        <v>200</v>
      </c>
      <c r="B321" s="5" t="s">
        <v>33</v>
      </c>
      <c r="C321" s="49">
        <f>SUMIFS('Annual Totals'!$S:$S,'Annual Totals'!$R:$R,Compilation!$A321,'Annual Totals'!$H:$H,"Compensation: Straight time worked and paid",'Annual Totals'!$O:$O,"UP")/1000</f>
        <v>184994.875</v>
      </c>
      <c r="D321" s="49">
        <f>SUMIFS('Annual Totals'!$S:$S,'Annual Totals'!$R:$R,Compilation!$A321,'Annual Totals'!$H:$H,"Compensation: Overtime paid for at punitive rates",'Annual Totals'!$O:$O,"UP")/1000</f>
        <v>8355.8349999999991</v>
      </c>
      <c r="E321" s="49">
        <f>SUMIFS('Annual Totals'!$S:$S,'Annual Totals'!$R:$R,Compilation!$A321,'Annual Totals'!$H:$H,"Compensation: Time paid but not worked",'Annual Totals'!$O:$O,"UP")/1000</f>
        <v>23672.083999999999</v>
      </c>
      <c r="F321" s="25">
        <f>E321+D321+C321</f>
        <v>217022.79399999999</v>
      </c>
      <c r="G321"/>
      <c r="H321"/>
      <c r="I321"/>
    </row>
    <row r="322" spans="1:13" x14ac:dyDescent="0.2">
      <c r="A322" s="16">
        <v>300</v>
      </c>
      <c r="B322" s="5" t="s">
        <v>34</v>
      </c>
      <c r="C322" s="49">
        <f>SUMIFS('Annual Totals'!$S:$S,'Annual Totals'!$R:$R,Compilation!$A322,'Annual Totals'!$H:$H,"Compensation: Straight time worked and paid",'Annual Totals'!$O:$O,"UP")/1000</f>
        <v>612736.23199999996</v>
      </c>
      <c r="D322" s="49">
        <f>SUMIFS('Annual Totals'!$S:$S,'Annual Totals'!$R:$R,Compilation!$A322,'Annual Totals'!$H:$H,"Compensation: Overtime paid for at punitive rates",'Annual Totals'!$O:$O,"UP")/1000</f>
        <v>111172.329</v>
      </c>
      <c r="E322" s="49">
        <f>SUMIFS('Annual Totals'!$S:$S,'Annual Totals'!$R:$R,Compilation!$A322,'Annual Totals'!$H:$H,"Compensation: Time paid but not worked",'Annual Totals'!$O:$O,"UP")/1000</f>
        <v>112315.038</v>
      </c>
      <c r="F322" s="25">
        <f>E322+D322+C322</f>
        <v>836223.59899999993</v>
      </c>
      <c r="G322"/>
      <c r="H322"/>
      <c r="I322"/>
    </row>
    <row r="323" spans="1:13" x14ac:dyDescent="0.2">
      <c r="A323" s="16">
        <v>400</v>
      </c>
      <c r="B323" s="5" t="s">
        <v>35</v>
      </c>
      <c r="C323" s="49">
        <f>SUMIFS('Annual Totals'!$S:$S,'Annual Totals'!$R:$R,Compilation!$A323,'Annual Totals'!$H:$H,"Compensation: Straight time worked and paid",'Annual Totals'!$O:$O,"UP")/1000</f>
        <v>303052.73499999999</v>
      </c>
      <c r="D323" s="49">
        <f>SUMIFS('Annual Totals'!$S:$S,'Annual Totals'!$R:$R,Compilation!$A323,'Annual Totals'!$H:$H,"Compensation: Overtime paid for at punitive rates",'Annual Totals'!$O:$O,"UP")/1000</f>
        <v>41558.915999999997</v>
      </c>
      <c r="E323" s="49">
        <f>SUMIFS('Annual Totals'!$S:$S,'Annual Totals'!$R:$R,Compilation!$A323,'Annual Totals'!$H:$H,"Compensation: Time paid but not worked",'Annual Totals'!$O:$O,"UP")/1000</f>
        <v>56546.038</v>
      </c>
      <c r="F323" s="25">
        <f>E323+D323+C323</f>
        <v>401157.68900000001</v>
      </c>
      <c r="G323"/>
      <c r="H323"/>
      <c r="I323"/>
    </row>
    <row r="324" spans="1:13" x14ac:dyDescent="0.2">
      <c r="A324" s="16">
        <v>500</v>
      </c>
      <c r="B324" s="5" t="s">
        <v>36</v>
      </c>
      <c r="C324" s="49">
        <f>SUMIFS('Annual Totals'!$S:$S,'Annual Totals'!$R:$R,Compilation!$A324,'Annual Totals'!$H:$H,"Compensation: Straight time worked and paid",'Annual Totals'!$O:$O,"UP")/1000</f>
        <v>75675.129000000001</v>
      </c>
      <c r="D324" s="49">
        <f>SUMIFS('Annual Totals'!$S:$S,'Annual Totals'!$R:$R,Compilation!$A324,'Annual Totals'!$H:$H,"Compensation: Overtime paid for at punitive rates",'Annual Totals'!$O:$O,"UP")/1000</f>
        <v>2419.9079999999999</v>
      </c>
      <c r="E324" s="49">
        <f>SUMIFS('Annual Totals'!$S:$S,'Annual Totals'!$R:$R,Compilation!$A324,'Annual Totals'!$H:$H,"Compensation: Time paid but not worked",'Annual Totals'!$O:$O,"UP")/1000</f>
        <v>8858.0439999999999</v>
      </c>
      <c r="F324" s="25">
        <f>E324+D324+C324</f>
        <v>86953.081000000006</v>
      </c>
      <c r="G324"/>
      <c r="H324"/>
      <c r="I324"/>
    </row>
    <row r="325" spans="1:13" x14ac:dyDescent="0.2">
      <c r="C325" s="25"/>
      <c r="D325" s="25"/>
      <c r="G325"/>
      <c r="H325"/>
      <c r="I325"/>
    </row>
    <row r="326" spans="1:13" x14ac:dyDescent="0.2">
      <c r="A326" s="45" t="s">
        <v>94</v>
      </c>
      <c r="C326" s="25"/>
      <c r="D326" s="25"/>
      <c r="G326"/>
      <c r="H326"/>
      <c r="I326"/>
    </row>
    <row r="327" spans="1:13" x14ac:dyDescent="0.2">
      <c r="C327" s="25"/>
      <c r="D327" s="25"/>
      <c r="G327"/>
      <c r="H327"/>
      <c r="I327"/>
    </row>
    <row r="328" spans="1:13" x14ac:dyDescent="0.2">
      <c r="A328" s="16">
        <v>100</v>
      </c>
      <c r="B328" s="5" t="s">
        <v>32</v>
      </c>
      <c r="C328" s="25">
        <f>C250+C258+C266+C289+C297+C320</f>
        <v>1259245.7579999999</v>
      </c>
      <c r="D328" s="25">
        <f t="shared" ref="D328:E328" si="20">D250+D258+D266+D289+D297+D320</f>
        <v>19.834</v>
      </c>
      <c r="E328" s="25">
        <f t="shared" si="20"/>
        <v>50490.7</v>
      </c>
      <c r="F328" s="25">
        <f>F250+F258+F266+F289+F297+F320</f>
        <v>1309756.2919999999</v>
      </c>
      <c r="G328"/>
      <c r="H328"/>
      <c r="I328"/>
    </row>
    <row r="329" spans="1:13" x14ac:dyDescent="0.2">
      <c r="A329" s="16">
        <v>200</v>
      </c>
      <c r="B329" s="5" t="s">
        <v>33</v>
      </c>
      <c r="C329" s="25">
        <f t="shared" ref="C329:F329" si="21">C251+C259+C267+C290+C298+C321</f>
        <v>1034562.8639999999</v>
      </c>
      <c r="D329" s="25">
        <f t="shared" si="21"/>
        <v>35139.148999999998</v>
      </c>
      <c r="E329" s="25">
        <f t="shared" si="21"/>
        <v>59907.44</v>
      </c>
      <c r="F329" s="25">
        <f t="shared" si="21"/>
        <v>1129609.453</v>
      </c>
      <c r="G329"/>
      <c r="H329"/>
      <c r="I329"/>
    </row>
    <row r="330" spans="1:13" x14ac:dyDescent="0.2">
      <c r="A330" s="16">
        <v>300</v>
      </c>
      <c r="B330" s="5" t="s">
        <v>34</v>
      </c>
      <c r="C330" s="25">
        <f t="shared" ref="C330:F330" si="22">C252+C260+C268+C291+C299+C322</f>
        <v>2234144.8829999999</v>
      </c>
      <c r="D330" s="25">
        <f t="shared" si="22"/>
        <v>491257.05700000003</v>
      </c>
      <c r="E330" s="25">
        <f t="shared" si="22"/>
        <v>482441.51</v>
      </c>
      <c r="F330" s="25">
        <f t="shared" si="22"/>
        <v>3207843.4499999997</v>
      </c>
      <c r="G330"/>
      <c r="H330"/>
      <c r="I330"/>
    </row>
    <row r="331" spans="1:13" x14ac:dyDescent="0.2">
      <c r="A331" s="16">
        <v>400</v>
      </c>
      <c r="B331" s="5" t="s">
        <v>35</v>
      </c>
      <c r="C331" s="25">
        <f t="shared" ref="C331:F331" si="23">C253+C261+C269+C292+C300+C323</f>
        <v>1306418.4339999999</v>
      </c>
      <c r="D331" s="25">
        <f t="shared" si="23"/>
        <v>188423.27900000001</v>
      </c>
      <c r="E331" s="25">
        <f t="shared" si="23"/>
        <v>204669.33300000001</v>
      </c>
      <c r="F331" s="25">
        <f t="shared" si="23"/>
        <v>1699511.0460000001</v>
      </c>
      <c r="G331"/>
      <c r="H331"/>
      <c r="I331"/>
    </row>
    <row r="332" spans="1:13" x14ac:dyDescent="0.2">
      <c r="A332" s="16">
        <v>500</v>
      </c>
      <c r="B332" s="5" t="s">
        <v>36</v>
      </c>
      <c r="C332" s="25">
        <f t="shared" ref="C332:F332" si="24">C254+C262+C270+C293+C301+C324</f>
        <v>430896.45299999998</v>
      </c>
      <c r="D332" s="25">
        <f t="shared" si="24"/>
        <v>44385.658000000003</v>
      </c>
      <c r="E332" s="25">
        <f t="shared" si="24"/>
        <v>101727.15899999999</v>
      </c>
      <c r="F332" s="25">
        <f t="shared" si="24"/>
        <v>577009.27</v>
      </c>
      <c r="G332"/>
      <c r="H332"/>
      <c r="I332"/>
    </row>
    <row r="333" spans="1:13" x14ac:dyDescent="0.2">
      <c r="C333" s="25"/>
      <c r="D333" s="25"/>
      <c r="G333"/>
      <c r="H333"/>
      <c r="I333"/>
    </row>
    <row r="334" spans="1:13" s="51" customFormat="1" x14ac:dyDescent="0.2">
      <c r="A334" s="45" t="s">
        <v>95</v>
      </c>
      <c r="B334" s="5"/>
      <c r="C334" s="25"/>
      <c r="D334" s="25"/>
      <c r="E334" s="25"/>
      <c r="F334" s="25"/>
      <c r="G334" s="2"/>
      <c r="H334" s="2"/>
      <c r="I334" s="2"/>
    </row>
    <row r="335" spans="1:13" x14ac:dyDescent="0.2">
      <c r="C335" s="54"/>
      <c r="D335" s="25"/>
      <c r="G335"/>
      <c r="H335"/>
      <c r="I335"/>
    </row>
    <row r="336" spans="1:13" x14ac:dyDescent="0.2">
      <c r="A336" s="16">
        <v>100</v>
      </c>
      <c r="B336" s="5" t="s">
        <v>32</v>
      </c>
      <c r="C336" s="49">
        <f>SUMIFS('Annual Totals'!$S:$S,'Annual Totals'!$R:$R,Compilation!$A336,'Annual Totals'!$H:$H,"Compensation: Straight time worked and paid",'Annual Totals'!$O:$O,"AMTK")/1000</f>
        <v>235958.022</v>
      </c>
      <c r="D336" s="49">
        <f>SUMIFS('Annual Totals'!$S:$S,'Annual Totals'!$R:$R,Compilation!$A336,'Annual Totals'!$H:$H,"Compensation: Overtime paid for at punitive rates",'Annual Totals'!$O:$O,"AMTK")/1000</f>
        <v>592.08900000000006</v>
      </c>
      <c r="E336" s="49">
        <f>SUMIFS('Annual Totals'!$S:$S,'Annual Totals'!$R:$R,Compilation!$A336,'Annual Totals'!$H:$H,"Compensation: Time paid but not worked",'Annual Totals'!$O:$O,"AMTK")/1000</f>
        <v>75577.548999999999</v>
      </c>
      <c r="F336" s="25">
        <f>E336+D336+C336</f>
        <v>312127.66000000003</v>
      </c>
      <c r="G336" s="57"/>
      <c r="H336" s="57"/>
      <c r="I336" s="57"/>
      <c r="K336" s="55"/>
      <c r="L336" s="55"/>
      <c r="M336" s="55"/>
    </row>
    <row r="337" spans="1:13" x14ac:dyDescent="0.2">
      <c r="A337" s="16">
        <v>200</v>
      </c>
      <c r="B337" s="5" t="s">
        <v>33</v>
      </c>
      <c r="C337" s="49">
        <f>SUMIFS('Annual Totals'!$S:$S,'Annual Totals'!$R:$R,Compilation!$A337,'Annual Totals'!$H:$H,"Compensation: Straight time worked and paid",'Annual Totals'!$O:$O,"AMTK")/1000</f>
        <v>424599.99300000002</v>
      </c>
      <c r="D337" s="49">
        <f>SUMIFS('Annual Totals'!$S:$S,'Annual Totals'!$R:$R,Compilation!$A337,'Annual Totals'!$H:$H,"Compensation: Overtime paid for at punitive rates",'Annual Totals'!$O:$O,"AMTK")/1000</f>
        <v>28148.152999999998</v>
      </c>
      <c r="E337" s="49">
        <f>SUMIFS('Annual Totals'!$S:$S,'Annual Totals'!$R:$R,Compilation!$A337,'Annual Totals'!$H:$H,"Compensation: Time paid but not worked",'Annual Totals'!$O:$O,"AMTK")/1000</f>
        <v>74934.672000000006</v>
      </c>
      <c r="F337" s="25">
        <f>E337+D337+C337</f>
        <v>527682.81799999997</v>
      </c>
      <c r="G337" s="57"/>
      <c r="H337" s="57"/>
      <c r="I337" s="57"/>
      <c r="K337" s="55"/>
      <c r="L337" s="55"/>
      <c r="M337" s="55"/>
    </row>
    <row r="338" spans="1:13" x14ac:dyDescent="0.2">
      <c r="A338" s="16">
        <v>300</v>
      </c>
      <c r="B338" s="5" t="s">
        <v>34</v>
      </c>
      <c r="C338" s="49">
        <f>SUMIFS('Annual Totals'!$S:$S,'Annual Totals'!$R:$R,Compilation!$A338,'Annual Totals'!$H:$H,"Compensation: Straight time worked and paid",'Annual Totals'!$O:$O,"AMTK")/1000</f>
        <v>363040.55800000002</v>
      </c>
      <c r="D338" s="49">
        <f>SUMIFS('Annual Totals'!$S:$S,'Annual Totals'!$R:$R,Compilation!$A338,'Annual Totals'!$H:$H,"Compensation: Overtime paid for at punitive rates",'Annual Totals'!$O:$O,"AMTK")/1000</f>
        <v>110831.97199999999</v>
      </c>
      <c r="E338" s="49">
        <f>SUMIFS('Annual Totals'!$S:$S,'Annual Totals'!$R:$R,Compilation!$A338,'Annual Totals'!$H:$H,"Compensation: Time paid but not worked",'Annual Totals'!$O:$O,"AMTK")/1000</f>
        <v>62094.709000000003</v>
      </c>
      <c r="F338" s="25">
        <f>E338+D338+C338</f>
        <v>535967.23900000006</v>
      </c>
      <c r="G338" s="57"/>
      <c r="H338" s="57"/>
      <c r="I338" s="57"/>
      <c r="K338" s="55"/>
      <c r="L338" s="55"/>
      <c r="M338" s="55"/>
    </row>
    <row r="339" spans="1:13" x14ac:dyDescent="0.2">
      <c r="A339" s="16">
        <v>400</v>
      </c>
      <c r="B339" s="5" t="s">
        <v>35</v>
      </c>
      <c r="C339" s="49">
        <f>SUMIFS('Annual Totals'!$S:$S,'Annual Totals'!$R:$R,Compilation!$A339,'Annual Totals'!$H:$H,"Compensation: Straight time worked and paid",'Annual Totals'!$O:$O,"AMTK")/1000</f>
        <v>322723.342</v>
      </c>
      <c r="D339" s="49">
        <f>SUMIFS('Annual Totals'!$S:$S,'Annual Totals'!$R:$R,Compilation!$A339,'Annual Totals'!$H:$H,"Compensation: Overtime paid for at punitive rates",'Annual Totals'!$O:$O,"AMTK")/1000</f>
        <v>70982.341</v>
      </c>
      <c r="E339" s="49">
        <f>SUMIFS('Annual Totals'!$S:$S,'Annual Totals'!$R:$R,Compilation!$A339,'Annual Totals'!$H:$H,"Compensation: Time paid but not worked",'Annual Totals'!$O:$O,"AMTK")/1000</f>
        <v>32530.542000000001</v>
      </c>
      <c r="F339" s="25">
        <f>E339+D339+C339</f>
        <v>426236.22499999998</v>
      </c>
      <c r="G339" s="57"/>
      <c r="H339" s="57"/>
      <c r="I339" s="57"/>
      <c r="K339" s="55"/>
      <c r="L339" s="55"/>
      <c r="M339" s="55"/>
    </row>
    <row r="340" spans="1:13" x14ac:dyDescent="0.2">
      <c r="A340" s="16">
        <v>500</v>
      </c>
      <c r="B340" s="5" t="s">
        <v>36</v>
      </c>
      <c r="C340" s="49">
        <f>SUMIFS('Annual Totals'!$S:$S,'Annual Totals'!$R:$R,Compilation!$A340,'Annual Totals'!$H:$H,"Compensation: Straight time worked and paid",'Annual Totals'!$O:$O,"AMTK")/1000</f>
        <v>165361.804</v>
      </c>
      <c r="D340" s="49">
        <f>SUMIFS('Annual Totals'!$S:$S,'Annual Totals'!$R:$R,Compilation!$A340,'Annual Totals'!$H:$H,"Compensation: Overtime paid for at punitive rates",'Annual Totals'!$O:$O,"AMTK")/1000</f>
        <v>25784.561000000002</v>
      </c>
      <c r="E340" s="49">
        <f>SUMIFS('Annual Totals'!$S:$S,'Annual Totals'!$R:$R,Compilation!$A340,'Annual Totals'!$H:$H,"Compensation: Time paid but not worked",'Annual Totals'!$O:$O,"AMTK")/1000</f>
        <v>24813.846000000001</v>
      </c>
      <c r="F340" s="25">
        <f>E340+D340+C340</f>
        <v>215960.21100000001</v>
      </c>
      <c r="G340" s="57"/>
      <c r="H340" s="57"/>
      <c r="I340" s="57"/>
      <c r="K340" s="55"/>
      <c r="L340" s="55"/>
      <c r="M340" s="55"/>
    </row>
    <row r="341" spans="1:13" x14ac:dyDescent="0.2">
      <c r="A341" s="25"/>
      <c r="B341" s="25"/>
      <c r="C341" s="25"/>
      <c r="D341" s="25"/>
      <c r="G341"/>
      <c r="H341"/>
      <c r="I341"/>
    </row>
    <row r="342" spans="1:13" x14ac:dyDescent="0.2">
      <c r="A342" s="30" t="s">
        <v>41</v>
      </c>
      <c r="B342" s="30"/>
      <c r="C342" s="30"/>
      <c r="D342" s="30"/>
      <c r="E342" s="30"/>
      <c r="F342" s="30"/>
      <c r="G342"/>
      <c r="H342"/>
      <c r="I342"/>
    </row>
    <row r="343" spans="1:13" x14ac:dyDescent="0.2">
      <c r="A343" s="30" t="s">
        <v>42</v>
      </c>
      <c r="B343" s="30"/>
      <c r="C343" s="30"/>
      <c r="D343" s="30"/>
      <c r="E343" s="30"/>
      <c r="F343" s="30"/>
      <c r="G343"/>
      <c r="H343"/>
      <c r="I343"/>
    </row>
    <row r="345" spans="1:13" x14ac:dyDescent="0.2">
      <c r="A345" s="25" t="s">
        <v>111</v>
      </c>
      <c r="B345" s="25"/>
      <c r="C345" s="25"/>
      <c r="D345" s="25"/>
      <c r="G345"/>
      <c r="H345"/>
      <c r="I345"/>
    </row>
    <row r="346" spans="1:13" x14ac:dyDescent="0.2">
      <c r="A346"/>
      <c r="B346"/>
      <c r="C346"/>
      <c r="D346"/>
      <c r="E346"/>
      <c r="F346" s="2" t="str">
        <f>F60</f>
        <v>Annual Wage Forms A and B - 2025</v>
      </c>
      <c r="G346"/>
      <c r="H346"/>
      <c r="I346"/>
    </row>
    <row r="347" spans="1:13" x14ac:dyDescent="0.2">
      <c r="A347" s="7" t="s">
        <v>2</v>
      </c>
      <c r="B347" s="7"/>
      <c r="C347" s="7"/>
      <c r="D347" s="7"/>
      <c r="E347" s="7"/>
      <c r="F347" s="7"/>
      <c r="G347" s="7"/>
      <c r="H347" s="7"/>
      <c r="I347" s="5"/>
    </row>
    <row r="348" spans="1:13" x14ac:dyDescent="0.2">
      <c r="A348" s="7" t="s">
        <v>127</v>
      </c>
      <c r="B348" s="7"/>
      <c r="C348" s="7"/>
      <c r="D348" s="7"/>
      <c r="E348" s="7"/>
      <c r="F348" s="7"/>
      <c r="G348" s="7"/>
      <c r="H348" s="7"/>
      <c r="I348" s="5"/>
    </row>
    <row r="349" spans="1:13" x14ac:dyDescent="0.2">
      <c r="A349" s="7" t="s">
        <v>3</v>
      </c>
      <c r="B349" s="7"/>
      <c r="C349" s="7"/>
      <c r="D349" s="7"/>
      <c r="E349" s="7"/>
      <c r="F349" s="7"/>
      <c r="G349" s="7"/>
      <c r="H349" s="7"/>
      <c r="I349" s="5"/>
    </row>
    <row r="350" spans="1:13" x14ac:dyDescent="0.2">
      <c r="A350" s="25"/>
      <c r="B350" s="25"/>
      <c r="C350" s="25"/>
      <c r="D350" s="25"/>
      <c r="G350"/>
      <c r="H350"/>
      <c r="I350"/>
    </row>
    <row r="351" spans="1:13" x14ac:dyDescent="0.2">
      <c r="A351" s="25"/>
      <c r="B351" s="25"/>
      <c r="C351" s="7" t="s">
        <v>130</v>
      </c>
      <c r="D351" s="7"/>
      <c r="E351" s="7"/>
      <c r="F351" s="7"/>
      <c r="G351"/>
      <c r="H351"/>
      <c r="I351"/>
    </row>
    <row r="352" spans="1:13" x14ac:dyDescent="0.2">
      <c r="A352" s="25"/>
      <c r="B352" s="25"/>
      <c r="E352" s="5"/>
      <c r="F352" s="5"/>
      <c r="G352"/>
      <c r="H352"/>
      <c r="I352"/>
    </row>
    <row r="353" spans="1:9" x14ac:dyDescent="0.2">
      <c r="A353" s="25"/>
      <c r="B353" s="25"/>
      <c r="C353" s="16" t="s">
        <v>9</v>
      </c>
      <c r="D353" s="16" t="s">
        <v>112</v>
      </c>
      <c r="E353" s="16" t="s">
        <v>97</v>
      </c>
      <c r="F353" s="16" t="s">
        <v>50</v>
      </c>
      <c r="G353"/>
      <c r="H353"/>
      <c r="I353"/>
    </row>
    <row r="354" spans="1:9" x14ac:dyDescent="0.2">
      <c r="A354" s="25"/>
      <c r="B354" s="25"/>
      <c r="C354" s="16" t="s">
        <v>13</v>
      </c>
      <c r="D354" s="16" t="s">
        <v>13</v>
      </c>
      <c r="E354" s="16" t="s">
        <v>98</v>
      </c>
      <c r="F354" s="16" t="s">
        <v>108</v>
      </c>
      <c r="G354"/>
      <c r="H354"/>
      <c r="I354"/>
    </row>
    <row r="355" spans="1:9" x14ac:dyDescent="0.2">
      <c r="A355" s="25"/>
      <c r="B355" s="25"/>
      <c r="C355" s="16" t="s">
        <v>14</v>
      </c>
      <c r="D355" s="16" t="s">
        <v>14</v>
      </c>
      <c r="E355" s="16" t="s">
        <v>100</v>
      </c>
      <c r="F355" s="16" t="s">
        <v>79</v>
      </c>
      <c r="G355"/>
      <c r="H355"/>
      <c r="I355"/>
    </row>
    <row r="356" spans="1:9" x14ac:dyDescent="0.2">
      <c r="A356" s="25"/>
      <c r="B356" s="25"/>
      <c r="C356" s="16" t="s">
        <v>103</v>
      </c>
      <c r="D356" s="16" t="s">
        <v>103</v>
      </c>
      <c r="E356" s="16" t="s">
        <v>104</v>
      </c>
      <c r="F356" s="16" t="s">
        <v>85</v>
      </c>
      <c r="G356"/>
      <c r="H356"/>
      <c r="I356"/>
    </row>
    <row r="357" spans="1:9" x14ac:dyDescent="0.2">
      <c r="A357" s="45" t="s">
        <v>86</v>
      </c>
      <c r="C357" s="25"/>
      <c r="D357" s="25"/>
      <c r="G357"/>
      <c r="H357"/>
      <c r="I357"/>
    </row>
    <row r="358" spans="1:9" x14ac:dyDescent="0.2">
      <c r="C358" s="25"/>
      <c r="D358" s="25"/>
      <c r="G358"/>
      <c r="H358"/>
      <c r="I358"/>
    </row>
    <row r="359" spans="1:9" x14ac:dyDescent="0.2">
      <c r="A359" s="16">
        <v>600</v>
      </c>
      <c r="B359" s="5" t="s">
        <v>37</v>
      </c>
      <c r="C359" s="49">
        <f>SUMIFS('Annual Totals'!$S:$S,'Annual Totals'!$R:$R,Compilation!$A359,'Annual Totals'!$H:$H,"Compensation: Straight time paid for",'Annual Totals'!$O:$O,"BNSF")/1000</f>
        <v>1323536.665</v>
      </c>
      <c r="D359" s="49">
        <f>SUMIFS('Annual Totals'!$S:$S,'Annual Totals'!$R:$R,Compilation!$A359,'Annual Totals'!$H:$H,"Compensation: Overtime paid",'Annual Totals'!$O:$O,"BNSF")/1000</f>
        <v>124349.144</v>
      </c>
      <c r="E359" s="49">
        <f>SUMIFS('Annual Totals'!$S:$S,'Annual Totals'!$R:$R,Compilation!$A359,'Annual Totals'!$H:$H,"Compensation: constructive allowance, vacations, holidays",'Annual Totals'!$O:$O,"BNSF")/1000</f>
        <v>624921.83499999996</v>
      </c>
      <c r="F359" s="25">
        <f>E359+D359+C359</f>
        <v>2072807.6439999999</v>
      </c>
      <c r="G359"/>
      <c r="H359"/>
      <c r="I359"/>
    </row>
    <row r="360" spans="1:9" x14ac:dyDescent="0.2">
      <c r="A360" s="16">
        <v>700</v>
      </c>
      <c r="B360" s="5" t="s">
        <v>38</v>
      </c>
      <c r="C360" s="25">
        <f>SUM(C250:C254)+C359</f>
        <v>3171948.9610000001</v>
      </c>
      <c r="D360" s="25">
        <f>SUM(D250:D254)+D359</f>
        <v>393919.49199999997</v>
      </c>
      <c r="E360" s="25">
        <f>SUM(E250:E254)+E359</f>
        <v>875068.54299999995</v>
      </c>
      <c r="F360" s="25">
        <f>SUM(F250:F254)+F359</f>
        <v>4440936.9959999993</v>
      </c>
      <c r="G360"/>
      <c r="H360"/>
      <c r="I360"/>
    </row>
    <row r="361" spans="1:9" x14ac:dyDescent="0.2">
      <c r="C361" s="25"/>
      <c r="D361" s="25"/>
      <c r="G361"/>
      <c r="H361"/>
      <c r="I361"/>
    </row>
    <row r="362" spans="1:9" x14ac:dyDescent="0.2">
      <c r="A362" s="16" t="s">
        <v>87</v>
      </c>
      <c r="C362" s="25"/>
      <c r="D362" s="25"/>
      <c r="G362"/>
      <c r="H362"/>
      <c r="I362"/>
    </row>
    <row r="363" spans="1:9" x14ac:dyDescent="0.2">
      <c r="C363" s="25"/>
      <c r="D363" s="25"/>
      <c r="G363"/>
      <c r="H363"/>
      <c r="I363"/>
    </row>
    <row r="364" spans="1:9" x14ac:dyDescent="0.2">
      <c r="A364" s="16">
        <v>600</v>
      </c>
      <c r="B364" s="5" t="s">
        <v>37</v>
      </c>
      <c r="C364" s="49">
        <f>SUMIFS('Annual Totals'!$S:$S,'Annual Totals'!$R:$R,Compilation!$A364,'Annual Totals'!$H:$H,"Compensation: Straight time paid for",'Annual Totals'!$O:$O,"CSXT")/1000</f>
        <v>549091.32499999995</v>
      </c>
      <c r="D364" s="49">
        <f>SUMIFS('Annual Totals'!$S:$S,'Annual Totals'!$R:$R,Compilation!$A364,'Annual Totals'!$H:$H,"Compensation: Overtime paid",'Annual Totals'!$O:$O,"CSXT")/1000</f>
        <v>66702.464999999997</v>
      </c>
      <c r="E364" s="49">
        <f>SUMIFS('Annual Totals'!$S:$S,'Annual Totals'!$R:$R,Compilation!$A364,'Annual Totals'!$H:$H,"Compensation: constructive allowance, vacations, holidays",'Annual Totals'!$O:$O,"CSXT")/1000</f>
        <v>257528.57399999999</v>
      </c>
      <c r="F364" s="25">
        <f>E364+D364+C364</f>
        <v>873322.36399999994</v>
      </c>
      <c r="G364"/>
      <c r="H364"/>
      <c r="I364"/>
    </row>
    <row r="365" spans="1:9" x14ac:dyDescent="0.2">
      <c r="A365" s="16">
        <v>700</v>
      </c>
      <c r="B365" s="5" t="s">
        <v>38</v>
      </c>
      <c r="C365" s="25">
        <f>SUM(C258:C262)+C364</f>
        <v>1609030.9009999998</v>
      </c>
      <c r="D365" s="25">
        <f>SUM(D258:D262)+D364</f>
        <v>229484.06299999999</v>
      </c>
      <c r="E365" s="25">
        <f>SUM(E258:E262)+E364</f>
        <v>467509.603</v>
      </c>
      <c r="F365" s="25">
        <f>SUM(F258:F262)+F364</f>
        <v>2306024.5669999998</v>
      </c>
      <c r="G365"/>
      <c r="H365"/>
      <c r="I365"/>
    </row>
    <row r="366" spans="1:9" x14ac:dyDescent="0.2">
      <c r="C366" s="25"/>
      <c r="D366" s="25"/>
      <c r="G366"/>
      <c r="H366"/>
      <c r="I366"/>
    </row>
    <row r="367" spans="1:9" x14ac:dyDescent="0.2">
      <c r="A367" s="45" t="s">
        <v>88</v>
      </c>
      <c r="C367" s="25"/>
      <c r="D367" s="25"/>
      <c r="G367"/>
      <c r="H367"/>
      <c r="I367"/>
    </row>
    <row r="368" spans="1:9" x14ac:dyDescent="0.2">
      <c r="C368" s="25"/>
      <c r="D368" s="25"/>
      <c r="G368"/>
      <c r="H368"/>
      <c r="I368"/>
    </row>
    <row r="369" spans="1:9" x14ac:dyDescent="0.2">
      <c r="A369" s="16">
        <v>600</v>
      </c>
      <c r="B369" s="5" t="s">
        <v>37</v>
      </c>
      <c r="C369" s="49">
        <f>SUMIFS('Annual Totals'!$S:$S,'Annual Totals'!$R:$R,Compilation!$A369,'Annual Totals'!$H:$H,"Compensation: Straight time paid for",'Annual Totals'!$O:$O,"GTC")/1000</f>
        <v>234363</v>
      </c>
      <c r="D369" s="49">
        <f>SUMIFS('Annual Totals'!$S:$S,'Annual Totals'!$R:$R,Compilation!$A369,'Annual Totals'!$H:$H,"Compensation: Overtime paid",'Annual Totals'!$O:$O,"GTC")/1000</f>
        <v>16686</v>
      </c>
      <c r="E369" s="49">
        <f>SUMIFS('Annual Totals'!$S:$S,'Annual Totals'!$R:$R,Compilation!$A369,'Annual Totals'!$H:$H,"Compensation: constructive allowance, vacations, holidays",'Annual Totals'!$O:$O,"GTC")/1000</f>
        <v>91219</v>
      </c>
      <c r="F369" s="25">
        <f>E369+D369+C369</f>
        <v>342268</v>
      </c>
      <c r="G369"/>
      <c r="H369"/>
      <c r="I369"/>
    </row>
    <row r="370" spans="1:9" x14ac:dyDescent="0.2">
      <c r="A370" s="16">
        <v>700</v>
      </c>
      <c r="B370" s="5" t="s">
        <v>38</v>
      </c>
      <c r="C370" s="25">
        <f>SUM(C266:C270)+C369</f>
        <v>604091</v>
      </c>
      <c r="D370" s="25">
        <f>SUM(D266:D270)+D369</f>
        <v>58814</v>
      </c>
      <c r="E370" s="25">
        <f>SUM(E266:E270)+E369</f>
        <v>130977</v>
      </c>
      <c r="F370" s="25">
        <f>SUM(F266:F270)+F369</f>
        <v>793882</v>
      </c>
      <c r="G370"/>
      <c r="H370"/>
      <c r="I370"/>
    </row>
    <row r="371" spans="1:9" x14ac:dyDescent="0.2">
      <c r="C371" s="25"/>
      <c r="D371" s="25"/>
      <c r="G371"/>
      <c r="H371"/>
      <c r="I371"/>
    </row>
    <row r="372" spans="1:9" x14ac:dyDescent="0.2">
      <c r="A372" s="45" t="s">
        <v>91</v>
      </c>
      <c r="C372" s="25"/>
      <c r="D372" s="25"/>
      <c r="G372"/>
      <c r="H372"/>
      <c r="I372"/>
    </row>
    <row r="373" spans="1:9" x14ac:dyDescent="0.2">
      <c r="C373" s="25"/>
      <c r="D373" s="25"/>
      <c r="G373"/>
      <c r="H373"/>
      <c r="I373"/>
    </row>
    <row r="374" spans="1:9" x14ac:dyDescent="0.2">
      <c r="A374" s="16">
        <v>600</v>
      </c>
      <c r="B374" s="5" t="s">
        <v>37</v>
      </c>
      <c r="C374" s="49">
        <f>SUMIFS('Annual Totals'!$S:$S,'Annual Totals'!$R:$R,Compilation!$A374,'Annual Totals'!$H:$H,"Compensation: Straight time paid for",'Annual Totals'!$O:$O,"NS")/1000</f>
        <v>540485.777</v>
      </c>
      <c r="D374" s="49">
        <f>SUMIFS('Annual Totals'!$S:$S,'Annual Totals'!$R:$R,Compilation!$A374,'Annual Totals'!$H:$H,"Compensation: Overtime paid",'Annual Totals'!$O:$O,"NS")/1000</f>
        <v>108615.486</v>
      </c>
      <c r="E374" s="49">
        <f>SUMIFS('Annual Totals'!$S:$S,'Annual Totals'!$R:$R,Compilation!$A374,'Annual Totals'!$H:$H,"Compensation: constructive allowance, vacations, holidays",'Annual Totals'!$O:$O,"NS")/1000</f>
        <v>197857.041</v>
      </c>
      <c r="F374" s="25">
        <f>E374+D374+C374</f>
        <v>846958.304</v>
      </c>
      <c r="G374"/>
      <c r="H374"/>
      <c r="I374"/>
    </row>
    <row r="375" spans="1:9" x14ac:dyDescent="0.2">
      <c r="A375" s="16">
        <v>700</v>
      </c>
      <c r="B375" s="5" t="s">
        <v>38</v>
      </c>
      <c r="C375" s="25">
        <f>SUM(C289:C293)+C374</f>
        <v>1578706.9729999998</v>
      </c>
      <c r="D375" s="25">
        <f>SUM(D289:D293)+D374</f>
        <v>205688.19099999999</v>
      </c>
      <c r="E375" s="25">
        <f>SUM(E289:E293)+E374</f>
        <v>317115.04099999997</v>
      </c>
      <c r="F375" s="25">
        <f>SUM(F289:F293)+F374</f>
        <v>2101510.2050000001</v>
      </c>
      <c r="G375"/>
      <c r="H375"/>
      <c r="I375"/>
    </row>
    <row r="376" spans="1:9" x14ac:dyDescent="0.2">
      <c r="A376" s="25"/>
      <c r="B376" s="25"/>
      <c r="C376" s="25"/>
      <c r="D376" s="25"/>
      <c r="G376"/>
      <c r="H376"/>
      <c r="I376"/>
    </row>
    <row r="377" spans="1:9" x14ac:dyDescent="0.2">
      <c r="A377" s="30" t="s">
        <v>41</v>
      </c>
      <c r="B377" s="25"/>
      <c r="C377" s="25"/>
      <c r="D377" s="30"/>
      <c r="G377"/>
      <c r="H377"/>
      <c r="I377"/>
    </row>
    <row r="378" spans="1:9" x14ac:dyDescent="0.2">
      <c r="A378" s="30" t="s">
        <v>42</v>
      </c>
      <c r="B378" s="25"/>
      <c r="C378" s="25"/>
      <c r="D378" s="30"/>
      <c r="G378"/>
      <c r="H378"/>
      <c r="I378"/>
    </row>
    <row r="380" spans="1:9" x14ac:dyDescent="0.2">
      <c r="A380" s="25" t="s">
        <v>113</v>
      </c>
      <c r="B380" s="25"/>
      <c r="C380" s="25"/>
      <c r="D380" s="25"/>
      <c r="G380"/>
      <c r="H380"/>
      <c r="I380"/>
    </row>
    <row r="381" spans="1:9" x14ac:dyDescent="0.2">
      <c r="A381"/>
      <c r="B381"/>
      <c r="C381"/>
      <c r="D381"/>
      <c r="E381"/>
      <c r="F381" s="2" t="str">
        <f>F60</f>
        <v>Annual Wage Forms A and B - 2025</v>
      </c>
      <c r="G381"/>
      <c r="H381"/>
      <c r="I381"/>
    </row>
    <row r="382" spans="1:9" x14ac:dyDescent="0.2">
      <c r="A382" s="7" t="s">
        <v>2</v>
      </c>
      <c r="B382" s="7"/>
      <c r="C382" s="7"/>
      <c r="D382" s="7"/>
      <c r="E382" s="7"/>
      <c r="F382" s="7"/>
      <c r="G382" s="7"/>
      <c r="H382" s="7"/>
      <c r="I382" s="5"/>
    </row>
    <row r="383" spans="1:9" x14ac:dyDescent="0.2">
      <c r="A383" s="7" t="s">
        <v>127</v>
      </c>
      <c r="B383" s="7"/>
      <c r="C383" s="7"/>
      <c r="D383" s="7"/>
      <c r="E383" s="7"/>
      <c r="F383" s="7"/>
      <c r="G383" s="7"/>
      <c r="H383" s="7"/>
      <c r="I383" s="5"/>
    </row>
    <row r="384" spans="1:9" x14ac:dyDescent="0.2">
      <c r="A384" s="7" t="s">
        <v>3</v>
      </c>
      <c r="B384" s="7"/>
      <c r="C384" s="7"/>
      <c r="D384" s="7"/>
      <c r="E384" s="7"/>
      <c r="F384" s="7"/>
      <c r="G384" s="7"/>
      <c r="H384" s="7"/>
      <c r="I384" s="5"/>
    </row>
    <row r="385" spans="1:9" x14ac:dyDescent="0.2">
      <c r="A385" s="25"/>
      <c r="B385" s="25"/>
      <c r="C385" s="25"/>
      <c r="D385" s="25"/>
      <c r="G385"/>
      <c r="H385"/>
      <c r="I385"/>
    </row>
    <row r="386" spans="1:9" x14ac:dyDescent="0.2">
      <c r="A386" s="25"/>
      <c r="B386" s="25"/>
      <c r="C386" s="7" t="s">
        <v>130</v>
      </c>
      <c r="D386" s="7"/>
      <c r="E386" s="7"/>
      <c r="F386" s="7"/>
      <c r="G386"/>
      <c r="H386"/>
      <c r="I386"/>
    </row>
    <row r="387" spans="1:9" x14ac:dyDescent="0.2">
      <c r="A387" s="25"/>
      <c r="B387" s="25"/>
      <c r="E387" s="5"/>
      <c r="F387" s="5"/>
      <c r="G387"/>
      <c r="H387"/>
      <c r="I387"/>
    </row>
    <row r="388" spans="1:9" x14ac:dyDescent="0.2">
      <c r="A388" s="25"/>
      <c r="B388" s="25"/>
      <c r="C388" s="16" t="s">
        <v>9</v>
      </c>
      <c r="D388" s="16" t="s">
        <v>112</v>
      </c>
      <c r="E388" s="16" t="s">
        <v>97</v>
      </c>
      <c r="F388" s="16" t="s">
        <v>50</v>
      </c>
      <c r="G388"/>
      <c r="H388"/>
      <c r="I388"/>
    </row>
    <row r="389" spans="1:9" x14ac:dyDescent="0.2">
      <c r="A389" s="25"/>
      <c r="B389" s="25"/>
      <c r="C389" s="16" t="s">
        <v>13</v>
      </c>
      <c r="D389" s="16" t="s">
        <v>13</v>
      </c>
      <c r="E389" s="16" t="s">
        <v>98</v>
      </c>
      <c r="F389" s="16" t="s">
        <v>108</v>
      </c>
      <c r="G389"/>
      <c r="H389"/>
      <c r="I389"/>
    </row>
    <row r="390" spans="1:9" x14ac:dyDescent="0.2">
      <c r="A390" s="25"/>
      <c r="B390" s="25"/>
      <c r="C390" s="16" t="s">
        <v>14</v>
      </c>
      <c r="D390" s="16" t="s">
        <v>14</v>
      </c>
      <c r="E390" s="16" t="s">
        <v>100</v>
      </c>
      <c r="F390" s="16" t="s">
        <v>79</v>
      </c>
      <c r="G390"/>
      <c r="H390"/>
      <c r="I390"/>
    </row>
    <row r="391" spans="1:9" x14ac:dyDescent="0.2">
      <c r="A391" s="25"/>
      <c r="B391" s="25"/>
      <c r="C391" s="16" t="s">
        <v>103</v>
      </c>
      <c r="D391" s="16" t="s">
        <v>103</v>
      </c>
      <c r="E391" s="16" t="s">
        <v>104</v>
      </c>
      <c r="F391" s="16" t="s">
        <v>85</v>
      </c>
      <c r="G391"/>
      <c r="H391"/>
      <c r="I391"/>
    </row>
    <row r="392" spans="1:9" s="51" customFormat="1" x14ac:dyDescent="0.2">
      <c r="A392" s="45" t="s">
        <v>210</v>
      </c>
      <c r="B392" s="5"/>
      <c r="C392" s="25"/>
      <c r="D392" s="25"/>
      <c r="E392" s="25"/>
      <c r="F392" s="25"/>
      <c r="G392" s="2"/>
      <c r="H392" s="2"/>
      <c r="I392" s="2"/>
    </row>
    <row r="393" spans="1:9" x14ac:dyDescent="0.2">
      <c r="C393" s="25"/>
      <c r="D393" s="25"/>
      <c r="G393"/>
      <c r="H393"/>
      <c r="I393"/>
    </row>
    <row r="394" spans="1:9" x14ac:dyDescent="0.2">
      <c r="A394" s="16">
        <v>600</v>
      </c>
      <c r="B394" s="5" t="s">
        <v>37</v>
      </c>
      <c r="C394" s="49">
        <f>SUMIFS('Annual Totals'!$S:$S,'Annual Totals'!$R:$R,Compilation!$A394,'Annual Totals'!$H:$H,"Compensation: Straight time paid for",'Annual Totals'!$O:$O,"CPKC")/1000</f>
        <v>202940.739</v>
      </c>
      <c r="D394" s="49">
        <f>SUMIFS('Annual Totals'!$S:$S,'Annual Totals'!$R:$R,Compilation!$A394,'Annual Totals'!$H:$H,"Compensation: Overtime paid",'Annual Totals'!$O:$O,"CPKC")/1000</f>
        <v>30470.732</v>
      </c>
      <c r="E394" s="49">
        <f>SUMIFS('Annual Totals'!$S:$S,'Annual Totals'!$R:$R,Compilation!$A394,'Annual Totals'!$H:$H,"Compensation: constructive allowance, vacations, holidays",'Annual Totals'!$O:$O,"CPKC")/1000</f>
        <v>58208.383999999998</v>
      </c>
      <c r="F394" s="25">
        <f>E394+D394+C394</f>
        <v>291619.85499999998</v>
      </c>
      <c r="G394"/>
      <c r="H394"/>
      <c r="I394"/>
    </row>
    <row r="395" spans="1:9" x14ac:dyDescent="0.2">
      <c r="A395" s="16">
        <v>700</v>
      </c>
      <c r="B395" s="5" t="s">
        <v>38</v>
      </c>
      <c r="C395" s="25">
        <f>SUM(C297:C301)+C394</f>
        <v>508725.04399999999</v>
      </c>
      <c r="D395" s="25">
        <f>SUM(D297:D301)+D394</f>
        <v>54616.235999999997</v>
      </c>
      <c r="E395" s="25">
        <f>SUM(E297:E301)+E394</f>
        <v>95872.46</v>
      </c>
      <c r="F395" s="25">
        <f>SUM(F297:F301)+F394</f>
        <v>659213.74</v>
      </c>
      <c r="G395"/>
      <c r="H395"/>
      <c r="I395"/>
    </row>
    <row r="396" spans="1:9" x14ac:dyDescent="0.2">
      <c r="C396" s="25"/>
      <c r="D396" s="25"/>
      <c r="G396"/>
      <c r="H396"/>
      <c r="I396"/>
    </row>
    <row r="397" spans="1:9" x14ac:dyDescent="0.2">
      <c r="A397" s="45" t="s">
        <v>93</v>
      </c>
      <c r="C397" s="25"/>
      <c r="D397" s="25"/>
      <c r="G397"/>
      <c r="H397"/>
      <c r="I397"/>
    </row>
    <row r="398" spans="1:9" x14ac:dyDescent="0.2">
      <c r="C398" s="25"/>
      <c r="D398" s="25"/>
      <c r="G398"/>
      <c r="H398"/>
      <c r="I398"/>
    </row>
    <row r="399" spans="1:9" x14ac:dyDescent="0.2">
      <c r="A399" s="16">
        <v>600</v>
      </c>
      <c r="B399" s="5" t="s">
        <v>37</v>
      </c>
      <c r="C399" s="49">
        <f>SUMIFS('Annual Totals'!$S:$S,'Annual Totals'!$R:$R,Compilation!$A399,'Annual Totals'!$H:$H,"Compensation: Straight time paid for",'Annual Totals'!$O:$O,"UP")/1000</f>
        <v>1097735.6189999999</v>
      </c>
      <c r="D399" s="49">
        <f>SUMIFS('Annual Totals'!$S:$S,'Annual Totals'!$R:$R,Compilation!$A399,'Annual Totals'!$H:$H,"Compensation: Overtime paid",'Annual Totals'!$O:$O,"UP")/1000</f>
        <v>157551.43599999999</v>
      </c>
      <c r="E399" s="49">
        <f>SUMIFS('Annual Totals'!$S:$S,'Annual Totals'!$R:$R,Compilation!$A399,'Annual Totals'!$H:$H,"Compensation: constructive allowance, vacations, holidays",'Annual Totals'!$O:$O,"UP")/1000</f>
        <v>556390.98400000005</v>
      </c>
      <c r="F399" s="25">
        <f>E399+D399+C399</f>
        <v>1811678.0389999999</v>
      </c>
      <c r="G399" s="1"/>
      <c r="H399" s="58"/>
      <c r="I399"/>
    </row>
    <row r="400" spans="1:9" x14ac:dyDescent="0.2">
      <c r="A400" s="16">
        <v>700</v>
      </c>
      <c r="B400" s="5" t="s">
        <v>38</v>
      </c>
      <c r="C400" s="25">
        <f>SUM(C320:C324)+C399</f>
        <v>2740918.6379999993</v>
      </c>
      <c r="D400" s="25">
        <f>SUM(D320:D324)+D399</f>
        <v>321078.25799999997</v>
      </c>
      <c r="E400" s="25">
        <f>SUM(E320:E324)+E399</f>
        <v>798819.31300000008</v>
      </c>
      <c r="F400" s="25">
        <f>SUM(F320:F324)+F399</f>
        <v>3860816.2089999998</v>
      </c>
      <c r="G400" s="55"/>
      <c r="H400"/>
      <c r="I400"/>
    </row>
    <row r="401" spans="1:9" x14ac:dyDescent="0.2">
      <c r="C401" s="25"/>
      <c r="D401" s="25"/>
      <c r="G401"/>
      <c r="H401"/>
      <c r="I401"/>
    </row>
    <row r="402" spans="1:9" x14ac:dyDescent="0.2">
      <c r="A402" s="45" t="s">
        <v>94</v>
      </c>
      <c r="C402" s="25"/>
      <c r="D402" s="25"/>
      <c r="G402"/>
      <c r="H402"/>
      <c r="I402"/>
    </row>
    <row r="403" spans="1:9" x14ac:dyDescent="0.2">
      <c r="C403" s="25"/>
      <c r="D403" s="25"/>
      <c r="G403"/>
      <c r="H403"/>
      <c r="I403"/>
    </row>
    <row r="404" spans="1:9" x14ac:dyDescent="0.2">
      <c r="A404" s="16">
        <v>600</v>
      </c>
      <c r="B404" s="5" t="s">
        <v>37</v>
      </c>
      <c r="C404" s="25">
        <f>C359+C364+C369+C374+C394+C399</f>
        <v>3948153.125</v>
      </c>
      <c r="D404" s="25">
        <f t="shared" ref="D404:F404" si="25">D359+D364+D369+D374+D394+D399</f>
        <v>504375.26299999998</v>
      </c>
      <c r="E404" s="25">
        <f t="shared" si="25"/>
        <v>1786125.818</v>
      </c>
      <c r="F404" s="25">
        <f t="shared" si="25"/>
        <v>6238654.2059999993</v>
      </c>
      <c r="G404"/>
      <c r="H404"/>
      <c r="I404"/>
    </row>
    <row r="405" spans="1:9" x14ac:dyDescent="0.2">
      <c r="A405" s="16">
        <v>700</v>
      </c>
      <c r="B405" s="5" t="s">
        <v>38</v>
      </c>
      <c r="C405" s="25">
        <f>+C328+C329+C330+C331+C332+C404</f>
        <v>10213421.516999999</v>
      </c>
      <c r="D405" s="25">
        <f>+D328+D329+D330+D331+D332+D404</f>
        <v>1263600.24</v>
      </c>
      <c r="E405" s="25">
        <f>+E328+E329+E330+E331+E332+E404</f>
        <v>2685361.96</v>
      </c>
      <c r="F405" s="25">
        <f>+F328+F329+F330+F331+F332+F404</f>
        <v>14162383.717</v>
      </c>
      <c r="G405"/>
      <c r="H405"/>
      <c r="I405"/>
    </row>
    <row r="406" spans="1:9" x14ac:dyDescent="0.2">
      <c r="C406" s="25"/>
      <c r="D406" s="25"/>
      <c r="G406"/>
      <c r="H406"/>
      <c r="I406"/>
    </row>
    <row r="407" spans="1:9" s="51" customFormat="1" x14ac:dyDescent="0.2">
      <c r="A407" s="45" t="s">
        <v>95</v>
      </c>
      <c r="B407" s="5"/>
      <c r="C407" s="25"/>
      <c r="D407" s="25"/>
      <c r="E407" s="25"/>
      <c r="F407" s="25"/>
      <c r="G407" s="2"/>
      <c r="H407" s="2"/>
      <c r="I407" s="2"/>
    </row>
    <row r="408" spans="1:9" x14ac:dyDescent="0.2">
      <c r="C408" s="54"/>
      <c r="D408" s="25"/>
      <c r="G408"/>
      <c r="H408"/>
      <c r="I408"/>
    </row>
    <row r="409" spans="1:9" x14ac:dyDescent="0.2">
      <c r="A409" s="16">
        <v>600</v>
      </c>
      <c r="B409" s="5" t="s">
        <v>37</v>
      </c>
      <c r="C409" s="49">
        <f>SUMIFS('Annual Totals'!$S:$S,'Annual Totals'!$R:$R,Compilation!$A409,'Annual Totals'!$H:$H,"Compensation: Straight time paid for",'Annual Totals'!$O:$O,"AMTK")/1000</f>
        <v>278293.386</v>
      </c>
      <c r="D409" s="49">
        <f>SUMIFS('Annual Totals'!$S:$S,'Annual Totals'!$R:$R,Compilation!$A409,'Annual Totals'!$H:$H,"Compensation: Overtime paid",'Annual Totals'!$O:$O,"AMTK")/1000</f>
        <v>86777.221999999994</v>
      </c>
      <c r="E409" s="49">
        <f>SUMIFS('Annual Totals'!$S:$S,'Annual Totals'!$R:$R,Compilation!$A409,'Annual Totals'!$H:$H,"Compensation: constructive allowance, vacations, holidays",'Annual Totals'!$O:$O,"AMTK")/1000</f>
        <v>94783.764999999999</v>
      </c>
      <c r="F409" s="25">
        <f>E409+D409+C409</f>
        <v>459854.37300000002</v>
      </c>
      <c r="G409" s="57"/>
      <c r="H409" s="57"/>
      <c r="I409" s="57"/>
    </row>
    <row r="410" spans="1:9" x14ac:dyDescent="0.2">
      <c r="A410" s="16">
        <v>700</v>
      </c>
      <c r="B410" s="5" t="s">
        <v>38</v>
      </c>
      <c r="C410" s="25">
        <f>SUM(C336:C340)+C409</f>
        <v>1789977.105</v>
      </c>
      <c r="D410" s="25">
        <f>SUM(D336:D340)+D409</f>
        <v>323116.33799999999</v>
      </c>
      <c r="E410" s="25">
        <f>SUM(E336:E340)+E409</f>
        <v>364735.08300000004</v>
      </c>
      <c r="F410" s="25">
        <f>SUM(F336:F340)+F409</f>
        <v>2477828.5260000005</v>
      </c>
      <c r="G410"/>
      <c r="H410"/>
      <c r="I410"/>
    </row>
    <row r="411" spans="1:9" x14ac:dyDescent="0.2">
      <c r="A411" s="25"/>
      <c r="B411" s="25"/>
      <c r="C411" s="25"/>
      <c r="D411" s="25"/>
      <c r="G411"/>
      <c r="H411"/>
      <c r="I411"/>
    </row>
    <row r="412" spans="1:9" x14ac:dyDescent="0.2">
      <c r="A412" s="30" t="s">
        <v>41</v>
      </c>
      <c r="B412" s="25"/>
      <c r="C412" s="25"/>
      <c r="D412" s="30"/>
      <c r="G412"/>
      <c r="H412"/>
      <c r="I412"/>
    </row>
    <row r="413" spans="1:9" x14ac:dyDescent="0.2">
      <c r="A413" s="30" t="s">
        <v>42</v>
      </c>
      <c r="B413" s="25"/>
      <c r="C413" s="25"/>
      <c r="D413" s="30"/>
      <c r="G413"/>
      <c r="H413"/>
      <c r="I413"/>
    </row>
    <row r="415" spans="1:9" x14ac:dyDescent="0.2">
      <c r="A415" s="25" t="s">
        <v>114</v>
      </c>
      <c r="B415" s="25"/>
      <c r="C415" s="25"/>
      <c r="D415" s="25"/>
      <c r="G415"/>
      <c r="H415"/>
    </row>
    <row r="416" spans="1:9" x14ac:dyDescent="0.2">
      <c r="A416"/>
      <c r="B416"/>
      <c r="C416"/>
      <c r="D416"/>
      <c r="E416"/>
      <c r="F416" s="2" t="str">
        <f>F60</f>
        <v>Annual Wage Forms A and B - 2025</v>
      </c>
      <c r="G416"/>
      <c r="H416"/>
    </row>
    <row r="417" spans="1:8" x14ac:dyDescent="0.2">
      <c r="A417" s="7" t="s">
        <v>2</v>
      </c>
      <c r="B417" s="7"/>
      <c r="C417" s="7"/>
      <c r="D417" s="7"/>
      <c r="E417" s="7"/>
      <c r="F417" s="7"/>
      <c r="G417" s="7"/>
      <c r="H417" s="7"/>
    </row>
    <row r="418" spans="1:8" x14ac:dyDescent="0.2">
      <c r="A418" s="7" t="s">
        <v>127</v>
      </c>
      <c r="B418" s="7"/>
      <c r="C418" s="7"/>
      <c r="D418" s="7"/>
      <c r="E418" s="7"/>
      <c r="F418" s="7"/>
      <c r="G418" s="7"/>
      <c r="H418" s="7"/>
    </row>
    <row r="419" spans="1:8" ht="14.25" customHeight="1" x14ac:dyDescent="0.2">
      <c r="A419" s="7" t="s">
        <v>3</v>
      </c>
      <c r="B419" s="7"/>
      <c r="C419" s="7"/>
      <c r="D419" s="7"/>
      <c r="E419" s="7"/>
      <c r="F419" s="7"/>
      <c r="G419" s="7"/>
      <c r="H419" s="7"/>
    </row>
    <row r="420" spans="1:8" ht="14.25" customHeight="1" x14ac:dyDescent="0.2">
      <c r="A420" s="7"/>
      <c r="B420" s="7"/>
      <c r="C420" s="7"/>
      <c r="D420" s="7"/>
      <c r="E420" s="7"/>
      <c r="F420" s="7"/>
      <c r="G420" s="7"/>
      <c r="H420" s="7"/>
    </row>
    <row r="421" spans="1:8" x14ac:dyDescent="0.2">
      <c r="C421" s="7" t="s">
        <v>115</v>
      </c>
      <c r="D421" s="7"/>
      <c r="E421" s="7"/>
    </row>
    <row r="422" spans="1:8" x14ac:dyDescent="0.2">
      <c r="E422" s="16" t="s">
        <v>116</v>
      </c>
    </row>
    <row r="423" spans="1:8" x14ac:dyDescent="0.2">
      <c r="D423" s="16" t="s">
        <v>117</v>
      </c>
      <c r="E423" s="16" t="s">
        <v>118</v>
      </c>
    </row>
    <row r="424" spans="1:8" x14ac:dyDescent="0.2">
      <c r="C424" s="16" t="s">
        <v>99</v>
      </c>
      <c r="D424" s="16" t="s">
        <v>119</v>
      </c>
      <c r="E424" s="16" t="s">
        <v>120</v>
      </c>
    </row>
    <row r="425" spans="1:8" x14ac:dyDescent="0.2">
      <c r="C425" s="16" t="s">
        <v>121</v>
      </c>
      <c r="D425" s="16" t="s">
        <v>122</v>
      </c>
      <c r="E425" s="16" t="s">
        <v>123</v>
      </c>
    </row>
    <row r="426" spans="1:8" x14ac:dyDescent="0.2">
      <c r="C426" s="45"/>
      <c r="D426" s="45"/>
      <c r="E426" s="45"/>
    </row>
    <row r="427" spans="1:8" x14ac:dyDescent="0.2">
      <c r="C427" s="16" t="s">
        <v>124</v>
      </c>
      <c r="D427" s="16" t="s">
        <v>125</v>
      </c>
      <c r="E427" s="16" t="s">
        <v>126</v>
      </c>
    </row>
    <row r="429" spans="1:8" x14ac:dyDescent="0.2">
      <c r="A429" s="45" t="s">
        <v>86</v>
      </c>
      <c r="C429" s="49">
        <f>SUMIFS('Annual Totals'!$S:$S,'Annual Totals'!$H:$H,"Total miles actually run",'Annual Totals'!$O:$O,"BNSF")</f>
        <v>406090122</v>
      </c>
      <c r="D429" s="49">
        <f>SUMIFS('Annual Totals'!$S:$S,'Annual Totals'!$H:$H,"Miles paid for but not run",'Annual Totals'!$O:$O,"BNSF")</f>
        <v>7513967</v>
      </c>
      <c r="E429" s="49">
        <f>SUMIFS('Annual Totals'!$S:$S,'Annual Totals'!$H:$H,"Total number of trips for which not less than a minimum day was paid",'Annual Totals'!$O:$O,"BNSF")</f>
        <v>2671496</v>
      </c>
      <c r="F429" s="59"/>
      <c r="G429" s="59"/>
    </row>
    <row r="430" spans="1:8" x14ac:dyDescent="0.2">
      <c r="A430" s="45" t="s">
        <v>87</v>
      </c>
      <c r="C430" s="49">
        <f>SUMIFS('Annual Totals'!$S:$S,'Annual Totals'!$H:$H,"Total miles actually run",'Annual Totals'!$O:$O,"CSXT")</f>
        <v>130968837</v>
      </c>
      <c r="D430" s="49">
        <f>SUMIFS('Annual Totals'!$S:$S,'Annual Totals'!$H:$H,"Miles paid for but not run",'Annual Totals'!$O:$O,"CSXT")</f>
        <v>23265562</v>
      </c>
      <c r="E430" s="49">
        <f>SUMIFS('Annual Totals'!$S:$S,'Annual Totals'!$H:$H,"Total number of trips for which not less than a minimum day was paid",'Annual Totals'!$O:$O,"CSXT")</f>
        <v>1256440</v>
      </c>
      <c r="F430" s="59"/>
      <c r="G430" s="59"/>
    </row>
    <row r="431" spans="1:8" x14ac:dyDescent="0.2">
      <c r="A431" s="45" t="s">
        <v>88</v>
      </c>
      <c r="C431" s="49">
        <f>SUMIFS('Annual Totals'!$S:$S,'Annual Totals'!$H:$H,"Total miles actually run",'Annual Totals'!$O:$O,"GTC")</f>
        <v>40738415</v>
      </c>
      <c r="D431" s="49">
        <f>SUMIFS('Annual Totals'!$S:$S,'Annual Totals'!$H:$H,"Miles paid for but not run",'Annual Totals'!$O:$O,"GTC")</f>
        <v>0</v>
      </c>
      <c r="E431" s="49">
        <f>SUMIFS('Annual Totals'!$S:$S,'Annual Totals'!$H:$H,"Total number of trips for which not less than a minimum day was paid",'Annual Totals'!$O:$O,"GTC")</f>
        <v>752066</v>
      </c>
      <c r="F431" s="59"/>
      <c r="G431" s="59"/>
    </row>
    <row r="432" spans="1:8" x14ac:dyDescent="0.2">
      <c r="A432" s="45" t="s">
        <v>91</v>
      </c>
      <c r="C432" s="49">
        <f>SUMIFS('Annual Totals'!$S:$S,'Annual Totals'!$H:$H,"Total miles actually run",'Annual Totals'!$O:$O,"NS")</f>
        <v>171500866</v>
      </c>
      <c r="D432" s="49">
        <f>SUMIFS('Annual Totals'!$S:$S,'Annual Totals'!$H:$H,"Miles paid for but not run",'Annual Totals'!$O:$O,"NS")</f>
        <v>45328409</v>
      </c>
      <c r="E432" s="49">
        <f>SUMIFS('Annual Totals'!$S:$S,'Annual Totals'!$H:$H,"Total number of trips for which not less than a minimum day was paid",'Annual Totals'!$O:$O,"NS")</f>
        <v>1510389</v>
      </c>
      <c r="F432" s="59"/>
      <c r="G432" s="59"/>
    </row>
    <row r="433" spans="1:9" s="51" customFormat="1" x14ac:dyDescent="0.2">
      <c r="A433" s="45" t="s">
        <v>210</v>
      </c>
      <c r="B433" s="5"/>
      <c r="C433" s="49">
        <f>SUMIFS('Annual Totals'!$S:$S,'Annual Totals'!$H:$H,"Total miles actually run",'Annual Totals'!$O:$O,"CPKC")</f>
        <v>40934917</v>
      </c>
      <c r="D433" s="49">
        <f>SUMIFS('Annual Totals'!$S:$S,'Annual Totals'!$H:$H,"Miles paid for but not run",'Annual Totals'!$O:$O,"CPKC")</f>
        <v>2319773</v>
      </c>
      <c r="E433" s="49">
        <f>SUMIFS('Annual Totals'!$S:$S,'Annual Totals'!$H:$H,"Total number of trips for which not less than a minimum day was paid",'Annual Totals'!$O:$O,"CPKC")</f>
        <v>394021</v>
      </c>
      <c r="F433" s="59"/>
      <c r="G433" s="59"/>
      <c r="H433" s="25"/>
      <c r="I433" s="25"/>
    </row>
    <row r="434" spans="1:9" x14ac:dyDescent="0.2">
      <c r="A434" s="45" t="s">
        <v>93</v>
      </c>
      <c r="C434" s="49">
        <f>SUMIFS('Annual Totals'!$S:$S,'Annual Totals'!$H:$H,"Total miles actually run",'Annual Totals'!$O:$O,"UP")</f>
        <v>360920464</v>
      </c>
      <c r="D434" s="49">
        <f>SUMIFS('Annual Totals'!$S:$S,'Annual Totals'!$H:$H,"Miles paid for but not run",'Annual Totals'!$O:$O,"UP")</f>
        <v>9614585</v>
      </c>
      <c r="E434" s="49">
        <f>SUMIFS('Annual Totals'!$S:$S,'Annual Totals'!$H:$H,"Total number of trips for which not less than a minimum day was paid",'Annual Totals'!$O:$O,"UP")</f>
        <v>2235778</v>
      </c>
      <c r="F434" s="59"/>
      <c r="G434" s="59"/>
    </row>
    <row r="435" spans="1:9" x14ac:dyDescent="0.2">
      <c r="C435" s="59"/>
      <c r="D435" s="59"/>
      <c r="E435" s="59"/>
      <c r="F435" s="59"/>
      <c r="G435" s="59"/>
    </row>
    <row r="436" spans="1:9" x14ac:dyDescent="0.2">
      <c r="A436" s="16" t="s">
        <v>50</v>
      </c>
      <c r="C436" s="59">
        <f>SUM(C429:C434)</f>
        <v>1151153621</v>
      </c>
      <c r="D436" s="59">
        <f>SUM(D429:D434)</f>
        <v>88042296</v>
      </c>
      <c r="E436" s="59">
        <f>SUM(E429:E434)</f>
        <v>8820190</v>
      </c>
      <c r="F436" s="59"/>
    </row>
    <row r="437" spans="1:9" x14ac:dyDescent="0.2">
      <c r="C437" s="59"/>
      <c r="D437" s="59"/>
      <c r="E437" s="59"/>
    </row>
    <row r="438" spans="1:9" x14ac:dyDescent="0.2">
      <c r="A438" s="2" t="s">
        <v>41</v>
      </c>
      <c r="B438" s="56"/>
      <c r="C438" s="56"/>
      <c r="D438" s="2"/>
      <c r="G438"/>
      <c r="H438"/>
      <c r="I438"/>
    </row>
    <row r="439" spans="1:9" x14ac:dyDescent="0.2">
      <c r="A439" s="2" t="s">
        <v>42</v>
      </c>
      <c r="B439" s="56"/>
      <c r="C439" s="56"/>
      <c r="D439" s="2"/>
      <c r="G439"/>
      <c r="H439"/>
      <c r="I439"/>
    </row>
  </sheetData>
  <phoneticPr fontId="4" type="noConversion"/>
  <pageMargins left="0.75" right="0.75" top="1" bottom="1" header="0.5" footer="0.5"/>
  <pageSetup scale="69" fitToHeight="0" orientation="portrait" r:id="rId1"/>
  <headerFooter alignWithMargins="0"/>
  <rowBreaks count="12" manualBreakCount="12">
    <brk id="27" max="16383" man="1"/>
    <brk id="57" max="16383" man="1"/>
    <brk id="96" max="16383" man="1"/>
    <brk id="127" max="16383" man="1"/>
    <brk id="167" max="16383" man="1"/>
    <brk id="201" max="16383" man="1"/>
    <brk id="234" max="16383" man="1"/>
    <brk id="273" max="16383" man="1"/>
    <brk id="304" max="16383" man="1"/>
    <brk id="343" max="16383" man="1"/>
    <brk id="378" max="16383" man="1"/>
    <brk id="4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STB-1245-ALL-CARRIERS-2025</vt:lpstr>
      <vt:lpstr>Annual Totals</vt:lpstr>
      <vt:lpstr>Compilation</vt:lpstr>
      <vt:lpstr>Compilation!Print_Area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Skomial</dc:creator>
  <cp:lastModifiedBy>Pelsey, Douglas</cp:lastModifiedBy>
  <cp:lastPrinted>2018-02-23T14:35:15Z</cp:lastPrinted>
  <dcterms:created xsi:type="dcterms:W3CDTF">1996-10-14T23:33:28Z</dcterms:created>
  <dcterms:modified xsi:type="dcterms:W3CDTF">2026-09-17T20:39:11Z</dcterms:modified>
</cp:coreProperties>
</file>