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bookViews>
  <sheets>
    <sheet name="Sheet1" sheetId="1" r:id="rId1"/>
    <sheet name="Sheet2" sheetId="2" r:id="rId2"/>
    <sheet name="Sheet3" sheetId="3" r:id="rId3"/>
  </sheets>
  <externalReferences>
    <externalReference r:id="rId4"/>
    <externalReference r:id="rId5"/>
    <externalReference r:id="rId6"/>
  </externalReferences>
  <calcPr calcId="125725"/>
</workbook>
</file>

<file path=xl/calcChain.xml><?xml version="1.0" encoding="utf-8"?>
<calcChain xmlns="http://schemas.openxmlformats.org/spreadsheetml/2006/main">
  <c r="L48" i="1"/>
  <c r="K48"/>
  <c r="I48"/>
  <c r="H48"/>
  <c r="L42"/>
  <c r="L40"/>
  <c r="L33"/>
  <c r="L26"/>
  <c r="L20"/>
  <c r="L51"/>
  <c r="K51"/>
  <c r="Q51" s="1"/>
  <c r="R51" s="1"/>
  <c r="L50"/>
  <c r="K50"/>
  <c r="Q50" s="1"/>
  <c r="R50" s="1"/>
  <c r="Q47"/>
  <c r="R47" s="1"/>
  <c r="Q46"/>
  <c r="R46" s="1"/>
  <c r="S46"/>
  <c r="N42"/>
  <c r="N40"/>
  <c r="V39"/>
  <c r="W39" s="1"/>
  <c r="S39"/>
  <c r="Q39"/>
  <c r="R39" s="1"/>
  <c r="N39"/>
  <c r="O39" s="1"/>
  <c r="K39"/>
  <c r="X39" s="1"/>
  <c r="W38"/>
  <c r="N38"/>
  <c r="N37"/>
  <c r="N36"/>
  <c r="N35"/>
  <c r="X34"/>
  <c r="W34"/>
  <c r="N33"/>
  <c r="N32"/>
  <c r="N31"/>
  <c r="W30"/>
  <c r="N30"/>
  <c r="N29"/>
  <c r="N28"/>
  <c r="X27"/>
  <c r="W27"/>
  <c r="N26"/>
  <c r="N43" s="1"/>
  <c r="N25"/>
  <c r="N24"/>
  <c r="N23"/>
  <c r="N22"/>
  <c r="N21"/>
  <c r="N20"/>
  <c r="N19"/>
  <c r="N18"/>
  <c r="N17"/>
  <c r="N16"/>
  <c r="N15"/>
  <c r="N14"/>
  <c r="S51" l="1"/>
  <c r="S47"/>
  <c r="Q48"/>
  <c r="R48" s="1"/>
  <c r="S50"/>
  <c r="S48" l="1"/>
  <c r="K38" l="1"/>
  <c r="K36"/>
  <c r="K30"/>
  <c r="Q15" l="1"/>
  <c r="R15" s="1"/>
  <c r="X15"/>
  <c r="S15"/>
  <c r="V15"/>
  <c r="W15" s="1"/>
  <c r="O15"/>
  <c r="S24"/>
  <c r="V24"/>
  <c r="W24" s="1"/>
  <c r="O24"/>
  <c r="Q24"/>
  <c r="R24" s="1"/>
  <c r="X24"/>
  <c r="X30"/>
  <c r="O30"/>
  <c r="S30"/>
  <c r="O38"/>
  <c r="X38"/>
  <c r="S17"/>
  <c r="O17"/>
  <c r="Q17"/>
  <c r="R17" s="1"/>
  <c r="X17"/>
  <c r="V17"/>
  <c r="W17" s="1"/>
  <c r="X21"/>
  <c r="S21"/>
  <c r="V21"/>
  <c r="W21" s="1"/>
  <c r="O21"/>
  <c r="Q21"/>
  <c r="R21" s="1"/>
  <c r="X18"/>
  <c r="V18"/>
  <c r="W18" s="1"/>
  <c r="O18"/>
  <c r="Q18"/>
  <c r="R18" s="1"/>
  <c r="S18"/>
  <c r="X36"/>
  <c r="S36"/>
  <c r="V36"/>
  <c r="W36" s="1"/>
  <c r="O36"/>
  <c r="Q36"/>
  <c r="R36" s="1"/>
  <c r="V23"/>
  <c r="W23" s="1"/>
  <c r="O23"/>
  <c r="Q23"/>
  <c r="R23" s="1"/>
  <c r="X23"/>
  <c r="S23"/>
  <c r="K31"/>
  <c r="X25" l="1"/>
  <c r="S25"/>
  <c r="V25"/>
  <c r="W25" s="1"/>
  <c r="O25"/>
  <c r="Q25"/>
  <c r="R25" s="1"/>
  <c r="Q31"/>
  <c r="R31" s="1"/>
  <c r="X31"/>
  <c r="S31"/>
  <c r="V31"/>
  <c r="W31" s="1"/>
  <c r="O31"/>
  <c r="X14"/>
  <c r="V14"/>
  <c r="W14" s="1"/>
  <c r="O14"/>
  <c r="Q14"/>
  <c r="R14" s="1"/>
  <c r="S14"/>
  <c r="K26" l="1"/>
  <c r="Q22" l="1"/>
  <c r="R22" s="1"/>
  <c r="X22"/>
  <c r="S22"/>
  <c r="V22"/>
  <c r="W22" s="1"/>
  <c r="O22"/>
  <c r="Q19" l="1"/>
  <c r="R19" s="1"/>
  <c r="X19"/>
  <c r="S19"/>
  <c r="V19"/>
  <c r="W19" s="1"/>
  <c r="O19"/>
  <c r="K35"/>
  <c r="S35" l="1"/>
  <c r="V35"/>
  <c r="W35" s="1"/>
  <c r="O35"/>
  <c r="Q35"/>
  <c r="R35" s="1"/>
  <c r="X35"/>
  <c r="K29" l="1"/>
  <c r="K28"/>
  <c r="K32"/>
  <c r="K33" l="1"/>
  <c r="Q28"/>
  <c r="R28" s="1"/>
  <c r="X28"/>
  <c r="S28"/>
  <c r="V28"/>
  <c r="W28" s="1"/>
  <c r="O28"/>
  <c r="V29"/>
  <c r="W29" s="1"/>
  <c r="O29"/>
  <c r="Q29"/>
  <c r="R29" s="1"/>
  <c r="X29"/>
  <c r="S29"/>
  <c r="V32"/>
  <c r="W32" s="1"/>
  <c r="O32"/>
  <c r="Q32"/>
  <c r="R32" s="1"/>
  <c r="X32"/>
  <c r="S32"/>
  <c r="K20"/>
  <c r="V16" l="1"/>
  <c r="W16" s="1"/>
  <c r="O16"/>
  <c r="Q16"/>
  <c r="R16" s="1"/>
  <c r="X16"/>
  <c r="S16"/>
  <c r="X33" l="1"/>
  <c r="S33"/>
  <c r="V33"/>
  <c r="W33" s="1"/>
  <c r="O33"/>
  <c r="Q33"/>
  <c r="R33" s="1"/>
  <c r="S20"/>
  <c r="V20"/>
  <c r="W20" s="1"/>
  <c r="O20"/>
  <c r="Q20"/>
  <c r="R20" s="1"/>
  <c r="X20"/>
  <c r="V26" l="1"/>
  <c r="W26" s="1"/>
  <c r="O26"/>
  <c r="Q26"/>
  <c r="R26" s="1"/>
  <c r="X26"/>
  <c r="S26"/>
  <c r="K37" l="1"/>
  <c r="K40" s="1"/>
  <c r="K42" s="1"/>
  <c r="Q37" l="1"/>
  <c r="R37" s="1"/>
  <c r="X37"/>
  <c r="S37"/>
  <c r="V37"/>
  <c r="W37" s="1"/>
  <c r="O37"/>
  <c r="Q40" l="1"/>
  <c r="R40" s="1"/>
  <c r="X40"/>
  <c r="S40"/>
  <c r="V40"/>
  <c r="W40" s="1"/>
  <c r="O40"/>
  <c r="Q42" l="1"/>
  <c r="R42" s="1"/>
  <c r="S42"/>
</calcChain>
</file>

<file path=xl/sharedStrings.xml><?xml version="1.0" encoding="utf-8"?>
<sst xmlns="http://schemas.openxmlformats.org/spreadsheetml/2006/main" count="120" uniqueCount="109">
  <si>
    <t>FOR STB USE ONLY</t>
  </si>
  <si>
    <t>FORM</t>
  </si>
  <si>
    <t>QUARTER</t>
  </si>
  <si>
    <t>YEAR</t>
  </si>
  <si>
    <t>SURFACE TRANSPORTATION BOARD</t>
  </si>
  <si>
    <t>CBS</t>
  </si>
  <si>
    <t>1       2       3       4</t>
  </si>
  <si>
    <t>QUARTERLY CONDENSED BALANCE SHEET</t>
  </si>
  <si>
    <t xml:space="preserve">            X</t>
  </si>
  <si>
    <t>RAILROADS</t>
  </si>
  <si>
    <t>FULL NAME AND ADDRESS OF REPORTING RAILROAD (If a system report, name of all operating</t>
  </si>
  <si>
    <t>OMB Clearance No.</t>
  </si>
  <si>
    <t>roads included should be shown</t>
  </si>
  <si>
    <t>2140-0012</t>
  </si>
  <si>
    <t>under (REMARKS))</t>
  </si>
  <si>
    <t>Expires 8/31/2015</t>
  </si>
  <si>
    <t>UNION PACIFIC RAILROAD COMPANY</t>
  </si>
  <si>
    <t>1400 DOUGLAS STREET</t>
  </si>
  <si>
    <t>AMENDED:  NO</t>
  </si>
  <si>
    <t>OMAHA, NEBRASKA  68179</t>
  </si>
  <si>
    <t>REVISED</t>
  </si>
  <si>
    <t>BALANCE AT END OF QUARTER</t>
  </si>
  <si>
    <t>DESCRIPTIONS</t>
  </si>
  <si>
    <t>CODE</t>
  </si>
  <si>
    <t>THIS YEAR</t>
  </si>
  <si>
    <t>LAST YEAR</t>
  </si>
  <si>
    <t>(a)</t>
  </si>
  <si>
    <t>NO.</t>
  </si>
  <si>
    <t>(b)</t>
  </si>
  <si>
    <t>(c)</t>
  </si>
  <si>
    <t>ASSETS</t>
  </si>
  <si>
    <t>R-1 Sch. 200</t>
  </si>
  <si>
    <t>Check</t>
  </si>
  <si>
    <t>Significance Test to PY</t>
  </si>
  <si>
    <t>Significance Test to PQ</t>
  </si>
  <si>
    <t>Cash (Account 701)</t>
  </si>
  <si>
    <t>Temporary cash investments and Special Deposits (Accounts 702 &amp; 703)</t>
  </si>
  <si>
    <t>Accounts Receivable (Accounts 704-709.5)</t>
  </si>
  <si>
    <t>Prepayments and working funds (Accounts 710, 711 and 714)</t>
  </si>
  <si>
    <t>Materials and supplies (Account 712)</t>
  </si>
  <si>
    <t>Other Current assets (Account 713)</t>
  </si>
  <si>
    <t>FIT Accruals</t>
  </si>
  <si>
    <t>Total Current Assets</t>
  </si>
  <si>
    <t>Special funds and other investments and advances (Accounts 715-717 &amp; 722-724)</t>
  </si>
  <si>
    <t>Investments and advances affiliated companies (Accounts 721, 721.5)</t>
  </si>
  <si>
    <t>Transportation property - net (Accounts 731-736)</t>
  </si>
  <si>
    <t>Property used in other than carrier operations less depreciation (Accounts 737 and 738)</t>
  </si>
  <si>
    <t>$57 M Increase in Acct 137000 - Misc Physical Property</t>
  </si>
  <si>
    <t>Other assets and deferred debits (Accounts 739, 741, 743 and 744)</t>
  </si>
  <si>
    <t>Increases in Random Accounts (Road Retired 135-114, Suspense-Streamline 143-407, Suspense-Property Acct 143-006, FIN 45-Equip. 141-155)</t>
  </si>
  <si>
    <t>Total Assets</t>
  </si>
  <si>
    <t>LIABILITIES</t>
  </si>
  <si>
    <t>Current liabilities (Accounts 751-761.5, 762, 763 and 764)</t>
  </si>
  <si>
    <t>Long term debt due after one year (Accounts 765-770.2)</t>
  </si>
  <si>
    <t>$1 Billion increase in Intercompany Receivable</t>
  </si>
  <si>
    <t>Deferred revenues - Transfers from governmental authorities (Account 783)</t>
  </si>
  <si>
    <t>Accumulated deferred income tax credits (Account 786)</t>
  </si>
  <si>
    <t>Other liabilities and deferred credits (Accounts 771, 772, 774, 775, 781, 782, &amp; 784)</t>
  </si>
  <si>
    <t>Total Liabilities</t>
  </si>
  <si>
    <t>SHAREHOLDERS EQUITY</t>
  </si>
  <si>
    <t>Capital stock (Accounts 791-793)</t>
  </si>
  <si>
    <t>Change in Preference Shares FRA</t>
  </si>
  <si>
    <t>Additional capital (Accounts 794 and 795)</t>
  </si>
  <si>
    <t>Retained earnings (Accounts 797, 798 and 798.1)</t>
  </si>
  <si>
    <t>Change in RE Beginning Balance Acct (Net Income)</t>
  </si>
  <si>
    <t xml:space="preserve"> </t>
  </si>
  <si>
    <t>Less: Treasury stock (Account 798.5)</t>
  </si>
  <si>
    <t>Equity in undistributed earnings (losses) of affiliated companies</t>
  </si>
  <si>
    <t>Total Shareholders Equity</t>
  </si>
  <si>
    <t>Total Liabilities and Shareholders Equity</t>
  </si>
  <si>
    <t>Total Liab. &amp; SHE</t>
  </si>
  <si>
    <t>Total</t>
  </si>
  <si>
    <t>GROSS EXPENDITURES FOR</t>
  </si>
  <si>
    <t>FIGURES FOR THE QUARTER</t>
  </si>
  <si>
    <t>CUMULATIVE FIGURES</t>
  </si>
  <si>
    <t>ADDITIONS AND BETTERMENTS</t>
  </si>
  <si>
    <t>(Accounts 731 and 732)</t>
  </si>
  <si>
    <t>Road</t>
  </si>
  <si>
    <t>Equipment</t>
  </si>
  <si>
    <t>FIGURES FOR 
QUARTER</t>
  </si>
  <si>
    <t>No. of Revenue Tons Carried</t>
  </si>
  <si>
    <t>No. of Revenue Tons Carried One Mile (thousands)</t>
  </si>
  <si>
    <t>1.</t>
  </si>
  <si>
    <t>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</si>
  <si>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t>
  </si>
  <si>
    <t>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</si>
  <si>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t>
  </si>
  <si>
    <t xml:space="preserve">Unusual transactions or items which reflect an important change in the financial condition of the carrier should be identified and explained in a footnote </t>
  </si>
  <si>
    <t>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</si>
  <si>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</si>
  <si>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</si>
  <si>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t>REMARKS</t>
  </si>
  <si>
    <t xml:space="preserve">I, the undersigned, </t>
  </si>
  <si>
    <t>Heidi J. Brammer, Sr. Manager - Fin. Reporting</t>
  </si>
  <si>
    <t xml:space="preserve"> of  UNION PACIFIC RAILROAD COMPANY        </t>
  </si>
  <si>
    <t>(Name and Title of officer in</t>
  </si>
  <si>
    <t>(Full name of reporting company)</t>
  </si>
  <si>
    <t xml:space="preserve">  charge of account)</t>
  </si>
  <si>
    <t>state that this report was prepared by me or under my supervision; that I have carefully examined it; and on the basis of my</t>
  </si>
  <si>
    <t>knowledge, belief and verification (when necessary), I declare it to be a full, true and correct statement of the balance sheet accounts</t>
  </si>
  <si>
    <t xml:space="preserve">named, and that the various items here reported were determined in accordance with effective rules promulgated by the </t>
  </si>
  <si>
    <t>Surface Transportation Board.</t>
  </si>
  <si>
    <t>Signature:</t>
  </si>
  <si>
    <t>Telephone No.</t>
  </si>
  <si>
    <t>(402)</t>
  </si>
  <si>
    <t>544-4887</t>
  </si>
  <si>
    <t>(Area Code)</t>
  </si>
  <si>
    <t>(Number)</t>
  </si>
  <si>
    <r>
      <t xml:space="preserve">Date:         </t>
    </r>
    <r>
      <rPr>
        <u/>
        <sz val="8"/>
        <rFont val="Arial"/>
        <family val="2"/>
      </rPr>
      <t xml:space="preserve"> July 31, 2013</t>
    </r>
  </si>
</sst>
</file>

<file path=xl/styles.xml><?xml version="1.0" encoding="utf-8"?>
<styleSheet xmlns="http://schemas.openxmlformats.org/spreadsheetml/2006/main">
  <numFmts count="2">
    <numFmt numFmtId="5" formatCode="&quot;$&quot;#,##0_);\(&quot;$&quot;#,##0\)"/>
    <numFmt numFmtId="7" formatCode="&quot;$&quot;#,##0.00_);\(&quot;$&quot;#,##0.00\)"/>
  </numFmts>
  <fonts count="19">
    <font>
      <sz val="11"/>
      <color theme="1"/>
      <name val="Calibri"/>
      <family val="2"/>
      <scheme val="minor"/>
    </font>
    <font>
      <sz val="11"/>
      <color theme="1"/>
      <name val="Calibri"/>
      <family val="2"/>
      <scheme val="minor"/>
    </font>
    <font>
      <sz val="10"/>
      <name val="Arial"/>
      <family val="2"/>
    </font>
    <font>
      <sz val="9"/>
      <name val="Arial"/>
      <family val="2"/>
    </font>
    <font>
      <b/>
      <sz val="10"/>
      <name val="Arial"/>
      <family val="2"/>
    </font>
    <font>
      <b/>
      <u/>
      <sz val="10"/>
      <name val="Arial"/>
      <family val="2"/>
    </font>
    <font>
      <b/>
      <sz val="9"/>
      <name val="Arial"/>
      <family val="2"/>
    </font>
    <font>
      <sz val="8"/>
      <name val="Arial"/>
      <family val="2"/>
    </font>
    <font>
      <sz val="10"/>
      <color rgb="FF000000"/>
      <name val="Times New Roman"/>
      <family val="1"/>
    </font>
    <font>
      <b/>
      <sz val="9"/>
      <name val="Arial"/>
      <family val="34"/>
    </font>
    <font>
      <sz val="9"/>
      <name val="Arial"/>
      <family val="34"/>
    </font>
    <font>
      <u/>
      <sz val="8"/>
      <name val="Arial"/>
      <family val="2"/>
    </font>
    <font>
      <u/>
      <sz val="9"/>
      <name val="Arial"/>
      <family val="2"/>
    </font>
    <font>
      <i/>
      <sz val="9"/>
      <name val="Arial"/>
      <family val="2"/>
    </font>
    <font>
      <b/>
      <sz val="20"/>
      <name val="Ribbon131 Bd BT"/>
      <family val="4"/>
    </font>
    <font>
      <b/>
      <sz val="12"/>
      <name val="Ribbon131 Bd BT"/>
      <family val="4"/>
    </font>
    <font>
      <sz val="12"/>
      <name val="Ribbon131 Bd BT"/>
      <family val="4"/>
    </font>
    <font>
      <b/>
      <i/>
      <sz val="9"/>
      <name val="Arial"/>
      <family val="2"/>
    </font>
    <font>
      <sz val="11"/>
      <name val="Calibri"/>
      <family val="2"/>
      <scheme val="minor"/>
    </font>
  </fonts>
  <fills count="4">
    <fill>
      <patternFill patternType="none"/>
    </fill>
    <fill>
      <patternFill patternType="gray125"/>
    </fill>
    <fill>
      <patternFill patternType="solid">
        <fgColor indexed="65"/>
        <bgColor indexed="64"/>
      </patternFill>
    </fill>
    <fill>
      <patternFill patternType="solid">
        <fgColor rgb="FFFFFFFF"/>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s>
  <cellStyleXfs count="5">
    <xf numFmtId="0" fontId="0" fillId="0" borderId="0"/>
    <xf numFmtId="9" fontId="1" fillId="0" borderId="0" applyFont="0" applyFill="0" applyBorder="0" applyAlignment="0" applyProtection="0"/>
    <xf numFmtId="0" fontId="2" fillId="0" borderId="0"/>
    <xf numFmtId="0" fontId="8" fillId="0" borderId="0"/>
    <xf numFmtId="0" fontId="8" fillId="0" borderId="0"/>
  </cellStyleXfs>
  <cellXfs count="114">
    <xf numFmtId="0" fontId="0" fillId="0" borderId="0" xfId="0"/>
    <xf numFmtId="0" fontId="3" fillId="0" borderId="1" xfId="2" applyFont="1" applyBorder="1" applyAlignment="1">
      <alignment horizontal="centerContinuous"/>
    </xf>
    <xf numFmtId="0" fontId="3" fillId="0" borderId="2" xfId="2" applyFont="1" applyBorder="1" applyAlignment="1">
      <alignment horizontal="centerContinuous"/>
    </xf>
    <xf numFmtId="0" fontId="3" fillId="0" borderId="3" xfId="2" applyFont="1" applyBorder="1" applyAlignment="1">
      <alignment horizontal="centerContinuous"/>
    </xf>
    <xf numFmtId="0" fontId="3" fillId="0" borderId="4" xfId="2" applyFont="1" applyBorder="1" applyAlignment="1">
      <alignment horizontal="centerContinuous"/>
    </xf>
    <xf numFmtId="0" fontId="3" fillId="0" borderId="5" xfId="2" applyFont="1" applyBorder="1" applyAlignment="1">
      <alignment horizontal="centerContinuous"/>
    </xf>
    <xf numFmtId="0" fontId="3" fillId="0" borderId="4" xfId="2" applyFont="1" applyBorder="1" applyAlignment="1">
      <alignment horizontal="center"/>
    </xf>
    <xf numFmtId="0" fontId="3" fillId="2" borderId="3" xfId="2" applyFont="1" applyFill="1" applyBorder="1" applyAlignment="1">
      <alignment horizontal="centerContinuous"/>
    </xf>
    <xf numFmtId="0" fontId="2" fillId="0" borderId="0" xfId="2" applyFont="1"/>
    <xf numFmtId="4" fontId="2" fillId="0" borderId="0" xfId="2" applyNumberFormat="1" applyFont="1"/>
    <xf numFmtId="0" fontId="4" fillId="0" borderId="0" xfId="2" applyFont="1"/>
    <xf numFmtId="0" fontId="3" fillId="0" borderId="4" xfId="2" applyFont="1" applyBorder="1"/>
    <xf numFmtId="0" fontId="3" fillId="0" borderId="6" xfId="2" applyFont="1" applyBorder="1" applyAlignment="1">
      <alignment horizontal="centerContinuous"/>
    </xf>
    <xf numFmtId="0" fontId="3" fillId="0" borderId="7" xfId="2" applyFont="1" applyBorder="1" applyAlignment="1">
      <alignment horizontal="center"/>
    </xf>
    <xf numFmtId="0" fontId="3" fillId="0" borderId="7" xfId="2" applyFont="1" applyBorder="1" applyAlignment="1">
      <alignment horizontal="centerContinuous"/>
    </xf>
    <xf numFmtId="0" fontId="3" fillId="0" borderId="0" xfId="2" applyFont="1" applyBorder="1" applyAlignment="1">
      <alignment horizontal="centerContinuous"/>
    </xf>
    <xf numFmtId="0" fontId="3" fillId="2" borderId="8" xfId="2" applyFont="1" applyFill="1" applyBorder="1" applyAlignment="1">
      <alignment horizontal="centerContinuous"/>
    </xf>
    <xf numFmtId="0" fontId="3" fillId="0" borderId="9" xfId="2" applyFont="1" applyBorder="1"/>
    <xf numFmtId="0" fontId="3" fillId="0" borderId="11" xfId="2" applyFont="1" applyBorder="1" applyAlignment="1">
      <alignment horizontal="centerContinuous"/>
    </xf>
    <xf numFmtId="0" fontId="3" fillId="0" borderId="12" xfId="2" applyFont="1" applyBorder="1" applyAlignment="1">
      <alignment horizontal="centerContinuous"/>
    </xf>
    <xf numFmtId="0" fontId="3" fillId="2" borderId="13" xfId="2" applyFont="1" applyFill="1" applyBorder="1" applyAlignment="1">
      <alignment horizontal="centerContinuous"/>
    </xf>
    <xf numFmtId="0" fontId="3" fillId="0" borderId="1" xfId="2" applyFont="1" applyBorder="1"/>
    <xf numFmtId="0" fontId="3" fillId="0" borderId="2" xfId="2" applyFont="1" applyBorder="1"/>
    <xf numFmtId="0" fontId="3" fillId="2" borderId="3" xfId="2" applyFont="1" applyFill="1" applyBorder="1" applyAlignment="1">
      <alignment horizontal="center"/>
    </xf>
    <xf numFmtId="0" fontId="3" fillId="0" borderId="7" xfId="2" applyFont="1" applyBorder="1"/>
    <xf numFmtId="0" fontId="3" fillId="0" borderId="0" xfId="2" applyFont="1" applyBorder="1"/>
    <xf numFmtId="0" fontId="3" fillId="2" borderId="8" xfId="2" applyFont="1" applyFill="1" applyBorder="1" applyAlignment="1">
      <alignment horizontal="center"/>
    </xf>
    <xf numFmtId="0" fontId="3" fillId="0" borderId="0" xfId="2" applyFont="1" applyFill="1" applyBorder="1"/>
    <xf numFmtId="0" fontId="3" fillId="0" borderId="8" xfId="2" applyFont="1" applyFill="1" applyBorder="1" applyAlignment="1">
      <alignment horizontal="center"/>
    </xf>
    <xf numFmtId="0" fontId="3" fillId="0" borderId="8" xfId="2" applyFont="1" applyFill="1" applyBorder="1"/>
    <xf numFmtId="4" fontId="5" fillId="0" borderId="0" xfId="2" applyNumberFormat="1" applyFont="1" applyAlignment="1">
      <alignment horizontal="center"/>
    </xf>
    <xf numFmtId="0" fontId="3" fillId="0" borderId="14" xfId="2" applyFont="1" applyFill="1" applyBorder="1"/>
    <xf numFmtId="0" fontId="3" fillId="0" borderId="11" xfId="2" applyFont="1" applyBorder="1"/>
    <xf numFmtId="0" fontId="3" fillId="0" borderId="12" xfId="2" applyFont="1" applyBorder="1"/>
    <xf numFmtId="0" fontId="3" fillId="0" borderId="12" xfId="2" applyFont="1" applyFill="1" applyBorder="1"/>
    <xf numFmtId="0" fontId="3" fillId="0" borderId="13" xfId="2" applyFont="1" applyFill="1" applyBorder="1"/>
    <xf numFmtId="0" fontId="6" fillId="0" borderId="1" xfId="2" applyFont="1" applyBorder="1" applyAlignment="1">
      <alignment horizontal="centerContinuous"/>
    </xf>
    <xf numFmtId="0" fontId="6" fillId="0" borderId="2" xfId="2" applyFont="1" applyBorder="1" applyAlignment="1">
      <alignment horizontal="centerContinuous"/>
    </xf>
    <xf numFmtId="0" fontId="3" fillId="0" borderId="2" xfId="2" applyFont="1" applyFill="1" applyBorder="1" applyAlignment="1">
      <alignment horizontal="centerContinuous"/>
    </xf>
    <xf numFmtId="0" fontId="3" fillId="0" borderId="4" xfId="2" applyFont="1" applyFill="1" applyBorder="1"/>
    <xf numFmtId="0" fontId="3" fillId="0" borderId="14" xfId="2" applyFont="1" applyFill="1" applyBorder="1" applyAlignment="1">
      <alignment horizontal="centerContinuous"/>
    </xf>
    <xf numFmtId="0" fontId="3" fillId="0" borderId="0" xfId="2" applyFont="1" applyFill="1" applyBorder="1" applyAlignment="1">
      <alignment horizontal="centerContinuous"/>
    </xf>
    <xf numFmtId="0" fontId="3" fillId="0" borderId="6" xfId="2" applyFont="1" applyFill="1" applyBorder="1" applyAlignment="1">
      <alignment horizontal="center"/>
    </xf>
    <xf numFmtId="0" fontId="6" fillId="0" borderId="4" xfId="2" applyFont="1" applyFill="1" applyBorder="1" applyAlignment="1">
      <alignment horizontal="center"/>
    </xf>
    <xf numFmtId="0" fontId="3" fillId="0" borderId="12" xfId="2" applyFont="1" applyFill="1" applyBorder="1" applyAlignment="1">
      <alignment horizontal="centerContinuous"/>
    </xf>
    <xf numFmtId="0" fontId="3" fillId="0" borderId="9" xfId="2" applyFont="1" applyFill="1" applyBorder="1" applyAlignment="1">
      <alignment horizontal="center"/>
    </xf>
    <xf numFmtId="0" fontId="6" fillId="0" borderId="9" xfId="2" applyFont="1" applyFill="1" applyBorder="1" applyAlignment="1">
      <alignment horizontal="center"/>
    </xf>
    <xf numFmtId="0" fontId="3" fillId="0" borderId="13" xfId="2" applyFont="1" applyFill="1" applyBorder="1" applyAlignment="1">
      <alignment horizontal="center"/>
    </xf>
    <xf numFmtId="10" fontId="2" fillId="0" borderId="0" xfId="1" applyNumberFormat="1" applyFont="1"/>
    <xf numFmtId="0" fontId="3" fillId="0" borderId="6" xfId="2" applyFont="1" applyFill="1" applyBorder="1"/>
    <xf numFmtId="0" fontId="5" fillId="0" borderId="0" xfId="2" applyFont="1" applyAlignment="1">
      <alignment horizontal="center"/>
    </xf>
    <xf numFmtId="0" fontId="4" fillId="0" borderId="0" xfId="2" applyFont="1" applyAlignment="1">
      <alignment horizontal="center"/>
    </xf>
    <xf numFmtId="5" fontId="6" fillId="0" borderId="9" xfId="2" applyNumberFormat="1" applyFont="1" applyFill="1" applyBorder="1"/>
    <xf numFmtId="10" fontId="2" fillId="0" borderId="0" xfId="1" applyNumberFormat="1" applyFont="1" applyAlignment="1">
      <alignment horizontal="center"/>
    </xf>
    <xf numFmtId="10" fontId="4" fillId="0" borderId="0" xfId="1" applyNumberFormat="1" applyFont="1" applyAlignment="1">
      <alignment horizontal="center"/>
    </xf>
    <xf numFmtId="38" fontId="6" fillId="0" borderId="9" xfId="2" applyNumberFormat="1" applyFont="1" applyFill="1" applyBorder="1"/>
    <xf numFmtId="4" fontId="2" fillId="0" borderId="12" xfId="2" applyNumberFormat="1" applyFont="1" applyBorder="1"/>
    <xf numFmtId="38" fontId="3" fillId="0" borderId="9" xfId="2" applyNumberFormat="1" applyFont="1" applyFill="1" applyBorder="1"/>
    <xf numFmtId="4" fontId="2" fillId="0" borderId="15" xfId="2" applyNumberFormat="1" applyFont="1" applyBorder="1"/>
    <xf numFmtId="37" fontId="6" fillId="0" borderId="9" xfId="2" applyNumberFormat="1" applyFont="1" applyFill="1" applyBorder="1"/>
    <xf numFmtId="0" fontId="6" fillId="0" borderId="6" xfId="2" applyFont="1" applyFill="1" applyBorder="1"/>
    <xf numFmtId="37" fontId="2" fillId="0" borderId="0" xfId="2" applyNumberFormat="1" applyFont="1"/>
    <xf numFmtId="0" fontId="3" fillId="0" borderId="5" xfId="2" applyFont="1" applyFill="1" applyBorder="1" applyAlignment="1">
      <alignment horizontal="centerContinuous"/>
    </xf>
    <xf numFmtId="0" fontId="3" fillId="0" borderId="10" xfId="2" applyFont="1" applyFill="1" applyBorder="1" applyAlignment="1">
      <alignment horizontal="centerContinuous"/>
    </xf>
    <xf numFmtId="0" fontId="3" fillId="0" borderId="8" xfId="2" applyFont="1" applyBorder="1" applyAlignment="1">
      <alignment horizontal="centerContinuous"/>
    </xf>
    <xf numFmtId="0" fontId="3" fillId="0" borderId="13" xfId="2" applyFont="1" applyFill="1" applyBorder="1" applyAlignment="1">
      <alignment horizontal="centerContinuous"/>
    </xf>
    <xf numFmtId="0" fontId="7" fillId="0" borderId="0" xfId="2" applyFont="1" applyAlignment="1">
      <alignment horizontal="centerContinuous"/>
    </xf>
    <xf numFmtId="4" fontId="7" fillId="0" borderId="0" xfId="2" applyNumberFormat="1" applyFont="1" applyAlignment="1">
      <alignment horizontal="centerContinuous"/>
    </xf>
    <xf numFmtId="0" fontId="3" fillId="0" borderId="13" xfId="2" applyFont="1" applyBorder="1" applyAlignment="1">
      <alignment horizontal="centerContinuous"/>
    </xf>
    <xf numFmtId="0" fontId="3" fillId="0" borderId="13" xfId="2" quotePrefix="1" applyFont="1" applyFill="1" applyBorder="1" applyAlignment="1">
      <alignment horizontal="center"/>
    </xf>
    <xf numFmtId="0" fontId="3" fillId="0" borderId="9" xfId="2" applyFont="1" applyFill="1" applyBorder="1"/>
    <xf numFmtId="0" fontId="7" fillId="0" borderId="0" xfId="2" applyFont="1"/>
    <xf numFmtId="4" fontId="7" fillId="0" borderId="0" xfId="2" applyNumberFormat="1" applyFont="1"/>
    <xf numFmtId="0" fontId="3" fillId="0" borderId="13" xfId="2" applyFont="1" applyBorder="1"/>
    <xf numFmtId="38" fontId="6" fillId="0" borderId="13" xfId="2" applyNumberFormat="1" applyFont="1" applyFill="1" applyBorder="1"/>
    <xf numFmtId="37" fontId="3" fillId="0" borderId="9" xfId="0" applyNumberFormat="1" applyFont="1" applyFill="1" applyBorder="1"/>
    <xf numFmtId="38" fontId="7" fillId="0" borderId="0" xfId="2" applyNumberFormat="1" applyFont="1"/>
    <xf numFmtId="38" fontId="3" fillId="0" borderId="13" xfId="2" applyNumberFormat="1" applyFont="1" applyFill="1" applyBorder="1"/>
    <xf numFmtId="0" fontId="3" fillId="0" borderId="9" xfId="2" applyFont="1" applyFill="1" applyBorder="1" applyAlignment="1">
      <alignment horizontal="center" wrapText="1"/>
    </xf>
    <xf numFmtId="0" fontId="3" fillId="0" borderId="13" xfId="2" applyFont="1" applyFill="1" applyBorder="1" applyAlignment="1">
      <alignment horizontal="center" wrapText="1"/>
    </xf>
    <xf numFmtId="37" fontId="7" fillId="0" borderId="0" xfId="2" applyNumberFormat="1" applyFont="1"/>
    <xf numFmtId="0" fontId="2" fillId="0" borderId="0" xfId="2" applyFont="1" applyAlignment="1">
      <alignment horizontal="center"/>
    </xf>
    <xf numFmtId="0" fontId="3" fillId="0" borderId="0" xfId="2" quotePrefix="1" applyFont="1" applyBorder="1" applyAlignment="1">
      <alignment vertical="top"/>
    </xf>
    <xf numFmtId="0" fontId="3" fillId="0" borderId="0" xfId="2" applyFont="1" applyBorder="1" applyAlignment="1">
      <alignment horizontal="left" vertical="top" wrapText="1"/>
    </xf>
    <xf numFmtId="0" fontId="3" fillId="0" borderId="0" xfId="2" quotePrefix="1" applyFont="1" applyAlignment="1">
      <alignment vertical="top"/>
    </xf>
    <xf numFmtId="0" fontId="3" fillId="0" borderId="0" xfId="2" applyNumberFormat="1" applyFont="1" applyAlignment="1">
      <alignment horizontal="left" vertical="top" wrapText="1"/>
    </xf>
    <xf numFmtId="0" fontId="3" fillId="0" borderId="0" xfId="2" applyFont="1" applyAlignment="1">
      <alignment horizontal="left" vertical="top" wrapText="1"/>
    </xf>
    <xf numFmtId="0" fontId="9" fillId="0" borderId="0" xfId="3" applyFont="1" applyFill="1" applyBorder="1" applyAlignment="1">
      <alignment horizontal="center" vertical="top"/>
    </xf>
    <xf numFmtId="0" fontId="10" fillId="3" borderId="0" xfId="4" applyFont="1" applyFill="1" applyBorder="1" applyAlignment="1">
      <alignment horizontal="left" vertical="top" wrapText="1"/>
    </xf>
    <xf numFmtId="0" fontId="3" fillId="0" borderId="0" xfId="2" applyFont="1"/>
    <xf numFmtId="0" fontId="3" fillId="0" borderId="16" xfId="2" applyFont="1" applyBorder="1"/>
    <xf numFmtId="0" fontId="11" fillId="0" borderId="0" xfId="2" applyFont="1" applyBorder="1" applyAlignment="1"/>
    <xf numFmtId="0" fontId="12" fillId="0" borderId="0" xfId="2" applyFont="1" applyBorder="1" applyAlignment="1"/>
    <xf numFmtId="0" fontId="3" fillId="0" borderId="0" xfId="2" applyFont="1" applyBorder="1" applyAlignment="1"/>
    <xf numFmtId="0" fontId="2" fillId="0" borderId="0" xfId="2" applyFont="1" applyBorder="1" applyAlignment="1">
      <alignment horizontal="centerContinuous"/>
    </xf>
    <xf numFmtId="0" fontId="13" fillId="0" borderId="0" xfId="2" applyFont="1" applyAlignment="1">
      <alignment horizontal="centerContinuous"/>
    </xf>
    <xf numFmtId="0" fontId="3" fillId="0" borderId="0" xfId="2" applyFont="1" applyAlignment="1">
      <alignment horizontal="centerContinuous"/>
    </xf>
    <xf numFmtId="0" fontId="13" fillId="0" borderId="0" xfId="2" applyFont="1" applyAlignment="1">
      <alignment horizontal="center"/>
    </xf>
    <xf numFmtId="0" fontId="7" fillId="0" borderId="0" xfId="2" applyFont="1" applyFill="1"/>
    <xf numFmtId="0" fontId="3" fillId="0" borderId="0" xfId="2" applyFont="1" applyFill="1"/>
    <xf numFmtId="0" fontId="14" fillId="0" borderId="12" xfId="2" applyFont="1" applyBorder="1" applyAlignment="1">
      <alignment horizontal="centerContinuous"/>
    </xf>
    <xf numFmtId="0" fontId="15" fillId="0" borderId="12" xfId="2" applyFont="1" applyBorder="1" applyAlignment="1">
      <alignment horizontal="centerContinuous"/>
    </xf>
    <xf numFmtId="0" fontId="16" fillId="0" borderId="12" xfId="2" applyFont="1" applyBorder="1" applyAlignment="1">
      <alignment horizontal="centerContinuous"/>
    </xf>
    <xf numFmtId="0" fontId="3" fillId="0" borderId="12" xfId="2" quotePrefix="1" applyFont="1" applyBorder="1"/>
    <xf numFmtId="0" fontId="13" fillId="0" borderId="0" xfId="2" applyFont="1"/>
    <xf numFmtId="0" fontId="3" fillId="0" borderId="6" xfId="2" applyFont="1" applyBorder="1" applyAlignment="1">
      <alignment horizontal="center"/>
    </xf>
    <xf numFmtId="0" fontId="6" fillId="0" borderId="10" xfId="2" applyFont="1" applyBorder="1" applyAlignment="1">
      <alignment horizontal="left"/>
    </xf>
    <xf numFmtId="0" fontId="17" fillId="0" borderId="5" xfId="2" applyFont="1" applyFill="1" applyBorder="1"/>
    <xf numFmtId="7" fontId="2" fillId="0" borderId="0" xfId="2" applyNumberFormat="1" applyFont="1"/>
    <xf numFmtId="5" fontId="3" fillId="0" borderId="9" xfId="2" applyNumberFormat="1" applyFont="1" applyFill="1" applyBorder="1"/>
    <xf numFmtId="37" fontId="3" fillId="0" borderId="9" xfId="2" applyNumberFormat="1" applyFont="1" applyFill="1" applyBorder="1"/>
    <xf numFmtId="0" fontId="18" fillId="0" borderId="0" xfId="2" applyFont="1"/>
    <xf numFmtId="0" fontId="3" fillId="3" borderId="0" xfId="4" applyFont="1" applyFill="1" applyBorder="1" applyAlignment="1">
      <alignment horizontal="left" vertical="top" wrapText="1"/>
    </xf>
    <xf numFmtId="0" fontId="18" fillId="0" borderId="0" xfId="0" applyFont="1"/>
  </cellXfs>
  <cellStyles count="5">
    <cellStyle name="Normal" xfId="0" builtinId="0"/>
    <cellStyle name="Normal 4" xfId="3"/>
    <cellStyle name="Normal 5" xfId="4"/>
    <cellStyle name="Normal_Q4 CBS &amp; REI" xfId="2"/>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Q-2013%20Wkpr%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2012/Reports/External%20Reports/STB%20&amp;%20AAR%20Reporting/R-1/Publish/2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ANCE/2012/Reports/External%20Reports/STB%20&amp;%20AAR%20Reporting/R-1/Publish/2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BS"/>
      <sheetName val="REI"/>
      <sheetName val="CBS WPs"/>
      <sheetName val="REI WPs"/>
      <sheetName val="310 WP"/>
      <sheetName val="310a"/>
      <sheetName val="RE Rec"/>
      <sheetName val="JE's"/>
      <sheetName val="v SEC"/>
      <sheetName val="ECC Data"/>
      <sheetName val="Ekanet &amp; MCC"/>
      <sheetName val="BEx 210-16"/>
      <sheetName val="BEx 210-17"/>
      <sheetName val="BEx 410-Freight"/>
      <sheetName val="Checks"/>
    </sheetNames>
    <sheetDataSet>
      <sheetData sheetId="0"/>
      <sheetData sheetId="1"/>
      <sheetData sheetId="2">
        <row r="28">
          <cell r="K28">
            <v>2724195</v>
          </cell>
        </row>
        <row r="29">
          <cell r="K29">
            <v>2126793.3447399982</v>
          </cell>
        </row>
        <row r="31">
          <cell r="K31">
            <v>0</v>
          </cell>
        </row>
        <row r="32">
          <cell r="K32">
            <v>12820324</v>
          </cell>
        </row>
        <row r="33">
          <cell r="K33">
            <v>2057345</v>
          </cell>
        </row>
        <row r="38">
          <cell r="K38">
            <v>48</v>
          </cell>
        </row>
        <row r="39">
          <cell r="K39">
            <v>4781906</v>
          </cell>
        </row>
        <row r="40">
          <cell r="K40">
            <v>22547200</v>
          </cell>
        </row>
        <row r="41">
          <cell r="K41">
            <v>0</v>
          </cell>
        </row>
        <row r="42">
          <cell r="K42">
            <v>937253</v>
          </cell>
        </row>
        <row r="43">
          <cell r="K43">
            <v>-1148042</v>
          </cell>
        </row>
        <row r="58">
          <cell r="E58">
            <v>136408000</v>
          </cell>
          <cell r="F58">
            <v>134909000</v>
          </cell>
        </row>
        <row r="59">
          <cell r="E59">
            <v>127414000</v>
          </cell>
          <cell r="F59">
            <v>126629000</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00-5"/>
      <sheetName val="200-6"/>
      <sheetName val="200-7"/>
      <sheetName val="200-8"/>
    </sheetNames>
    <sheetDataSet>
      <sheetData sheetId="0">
        <row r="9">
          <cell r="E9">
            <v>273971</v>
          </cell>
        </row>
        <row r="10">
          <cell r="E10">
            <v>40664</v>
          </cell>
        </row>
        <row r="11">
          <cell r="E11">
            <v>4807</v>
          </cell>
        </row>
        <row r="13">
          <cell r="E13">
            <v>867</v>
          </cell>
        </row>
        <row r="14">
          <cell r="E14">
            <v>93000</v>
          </cell>
        </row>
        <row r="15">
          <cell r="E15">
            <v>994091</v>
          </cell>
        </row>
        <row r="16">
          <cell r="E16">
            <v>157802</v>
          </cell>
        </row>
        <row r="17">
          <cell r="E17">
            <v>240510</v>
          </cell>
        </row>
        <row r="18">
          <cell r="E18">
            <v>34</v>
          </cell>
        </row>
        <row r="19">
          <cell r="E19">
            <v>-4176</v>
          </cell>
        </row>
        <row r="20">
          <cell r="E20">
            <v>295690</v>
          </cell>
        </row>
        <row r="21">
          <cell r="E21">
            <v>659781</v>
          </cell>
        </row>
        <row r="22">
          <cell r="E22">
            <v>57650</v>
          </cell>
        </row>
        <row r="23">
          <cell r="E23">
            <v>2814691</v>
          </cell>
        </row>
        <row r="25">
          <cell r="E25">
            <v>4505</v>
          </cell>
        </row>
        <row r="26">
          <cell r="E26">
            <v>1486714</v>
          </cell>
        </row>
        <row r="28">
          <cell r="E28">
            <v>859</v>
          </cell>
        </row>
        <row r="32">
          <cell r="E32">
            <v>372581</v>
          </cell>
        </row>
        <row r="33">
          <cell r="E33">
            <v>184105</v>
          </cell>
        </row>
        <row r="34">
          <cell r="E34">
            <v>42389</v>
          </cell>
        </row>
        <row r="35">
          <cell r="E35">
            <v>642</v>
          </cell>
        </row>
        <row r="38">
          <cell r="E38">
            <v>45608924</v>
          </cell>
        </row>
        <row r="39">
          <cell r="E39">
            <v>10404673</v>
          </cell>
        </row>
        <row r="40">
          <cell r="E40">
            <v>844572</v>
          </cell>
        </row>
        <row r="41">
          <cell r="E41">
            <v>-16768377</v>
          </cell>
        </row>
        <row r="44">
          <cell r="E44">
            <v>44996278</v>
          </cell>
        </row>
      </sheetData>
      <sheetData sheetId="1">
        <row r="10">
          <cell r="E10">
            <v>0</v>
          </cell>
        </row>
        <row r="11">
          <cell r="E11">
            <v>30393</v>
          </cell>
        </row>
        <row r="12">
          <cell r="E12">
            <v>201474</v>
          </cell>
        </row>
        <row r="13">
          <cell r="E13">
            <v>42319</v>
          </cell>
        </row>
        <row r="14">
          <cell r="E14">
            <v>45822</v>
          </cell>
        </row>
        <row r="15">
          <cell r="E15">
            <v>0</v>
          </cell>
        </row>
        <row r="16">
          <cell r="E16">
            <v>1872569</v>
          </cell>
        </row>
        <row r="17">
          <cell r="E17">
            <v>395654</v>
          </cell>
        </row>
        <row r="18">
          <cell r="E18">
            <v>7872</v>
          </cell>
        </row>
        <row r="19">
          <cell r="E19">
            <v>196309</v>
          </cell>
        </row>
        <row r="21">
          <cell r="E21">
            <v>2792412</v>
          </cell>
        </row>
        <row r="23">
          <cell r="E23">
            <v>276914</v>
          </cell>
        </row>
        <row r="24">
          <cell r="E24">
            <v>109994</v>
          </cell>
        </row>
        <row r="25">
          <cell r="E25">
            <v>1665591</v>
          </cell>
        </row>
        <row r="26">
          <cell r="E26">
            <v>0</v>
          </cell>
        </row>
        <row r="27">
          <cell r="E27">
            <v>0</v>
          </cell>
        </row>
        <row r="28">
          <cell r="E28">
            <v>-95958</v>
          </cell>
        </row>
        <row r="29">
          <cell r="E29">
            <v>0</v>
          </cell>
        </row>
        <row r="30">
          <cell r="E30">
            <v>0</v>
          </cell>
        </row>
        <row r="31">
          <cell r="E31">
            <v>12474139</v>
          </cell>
        </row>
        <row r="32">
          <cell r="E32">
            <v>2188413</v>
          </cell>
        </row>
        <row r="34">
          <cell r="E34">
            <v>16619093</v>
          </cell>
        </row>
        <row r="36">
          <cell r="E36">
            <v>126</v>
          </cell>
        </row>
        <row r="40">
          <cell r="E40">
            <v>4781906</v>
          </cell>
        </row>
        <row r="42">
          <cell r="E42">
            <v>811</v>
          </cell>
        </row>
        <row r="43">
          <cell r="E43">
            <v>21988549</v>
          </cell>
        </row>
        <row r="44">
          <cell r="E44">
            <v>-1186619</v>
          </cell>
        </row>
        <row r="45">
          <cell r="E45">
            <v>0</v>
          </cell>
        </row>
        <row r="46">
          <cell r="E46">
            <v>25584773</v>
          </cell>
        </row>
        <row r="47">
          <cell r="E47">
            <v>44996278</v>
          </cell>
        </row>
      </sheetData>
      <sheetData sheetId="2"/>
      <sheetData sheetId="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220"/>
    </sheetNames>
    <sheetDataSet>
      <sheetData sheetId="0" refreshError="1">
        <row r="15">
          <cell r="F15">
            <v>0</v>
          </cell>
        </row>
        <row r="40">
          <cell r="F40">
            <v>905452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82"/>
  <sheetViews>
    <sheetView tabSelected="1" workbookViewId="0">
      <selection activeCell="H10" sqref="H10"/>
    </sheetView>
  </sheetViews>
  <sheetFormatPr defaultRowHeight="12.75"/>
  <cols>
    <col min="1" max="6" width="4.7109375" style="8" customWidth="1"/>
    <col min="7" max="7" width="8.7109375" style="8" customWidth="1"/>
    <col min="8" max="9" width="15.7109375" style="8" customWidth="1"/>
    <col min="10" max="10" width="5.7109375" style="8" customWidth="1"/>
    <col min="11" max="12" width="16.7109375" style="8" customWidth="1"/>
    <col min="13" max="13" width="3.140625" style="8" customWidth="1"/>
    <col min="14" max="14" width="14.140625" style="9" hidden="1" customWidth="1"/>
    <col min="15" max="15" width="17.140625" style="8" hidden="1" customWidth="1"/>
    <col min="16" max="16" width="4.42578125" style="8" hidden="1" customWidth="1"/>
    <col min="17" max="17" width="15.140625" style="8" hidden="1" customWidth="1"/>
    <col min="18" max="18" width="2" style="10" hidden="1" customWidth="1"/>
    <col min="19" max="19" width="15.140625" style="8" hidden="1" customWidth="1"/>
    <col min="20" max="20" width="11.42578125" style="8" hidden="1" customWidth="1"/>
    <col min="21" max="21" width="13.5703125" style="8" hidden="1" customWidth="1"/>
    <col min="22" max="22" width="7.28515625" style="8" hidden="1" customWidth="1"/>
    <col min="23" max="23" width="1.7109375" style="8" hidden="1" customWidth="1"/>
    <col min="24" max="24" width="14" style="8" hidden="1" customWidth="1"/>
    <col min="25" max="25" width="9.140625" style="8" customWidth="1"/>
    <col min="26" max="16384" width="9.140625" style="8"/>
  </cols>
  <sheetData>
    <row r="1" spans="1:26">
      <c r="A1" s="1" t="s">
        <v>0</v>
      </c>
      <c r="B1" s="2"/>
      <c r="C1" s="2"/>
      <c r="D1" s="2"/>
      <c r="E1" s="2"/>
      <c r="F1" s="3"/>
      <c r="G1" s="4" t="s">
        <v>1</v>
      </c>
      <c r="H1" s="5" t="s">
        <v>2</v>
      </c>
      <c r="I1" s="6" t="s">
        <v>3</v>
      </c>
      <c r="J1" s="1" t="s">
        <v>4</v>
      </c>
      <c r="K1" s="2"/>
      <c r="L1" s="7"/>
    </row>
    <row r="2" spans="1:26">
      <c r="A2" s="11"/>
      <c r="B2" s="11"/>
      <c r="C2" s="11"/>
      <c r="D2" s="11"/>
      <c r="E2" s="11"/>
      <c r="F2" s="11"/>
      <c r="G2" s="12" t="s">
        <v>5</v>
      </c>
      <c r="H2" s="13" t="s">
        <v>6</v>
      </c>
      <c r="I2" s="105">
        <v>2013</v>
      </c>
      <c r="J2" s="14" t="s">
        <v>7</v>
      </c>
      <c r="K2" s="15"/>
      <c r="L2" s="16"/>
    </row>
    <row r="3" spans="1:26">
      <c r="A3" s="17"/>
      <c r="B3" s="17"/>
      <c r="C3" s="17"/>
      <c r="D3" s="17"/>
      <c r="E3" s="17"/>
      <c r="F3" s="17"/>
      <c r="G3" s="17"/>
      <c r="H3" s="106" t="s">
        <v>8</v>
      </c>
      <c r="I3" s="17"/>
      <c r="J3" s="18" t="s">
        <v>9</v>
      </c>
      <c r="K3" s="19"/>
      <c r="L3" s="20"/>
    </row>
    <row r="4" spans="1:26">
      <c r="A4" s="21" t="s">
        <v>10</v>
      </c>
      <c r="B4" s="22"/>
      <c r="C4" s="22"/>
      <c r="D4" s="22"/>
      <c r="E4" s="22"/>
      <c r="F4" s="22"/>
      <c r="G4" s="22"/>
      <c r="H4" s="22"/>
      <c r="I4" s="22"/>
      <c r="J4" s="22"/>
      <c r="K4" s="22"/>
      <c r="L4" s="23" t="s">
        <v>11</v>
      </c>
    </row>
    <row r="5" spans="1:26">
      <c r="A5" s="24"/>
      <c r="B5" s="25"/>
      <c r="C5" s="25"/>
      <c r="D5" s="25"/>
      <c r="E5" s="25"/>
      <c r="F5" s="25"/>
      <c r="G5" s="25"/>
      <c r="H5" s="25"/>
      <c r="I5" s="25" t="s">
        <v>12</v>
      </c>
      <c r="J5" s="25"/>
      <c r="K5" s="25"/>
      <c r="L5" s="26" t="s">
        <v>13</v>
      </c>
    </row>
    <row r="6" spans="1:26">
      <c r="A6" s="24"/>
      <c r="B6" s="25"/>
      <c r="C6" s="25"/>
      <c r="D6" s="25"/>
      <c r="E6" s="25"/>
      <c r="F6" s="25"/>
      <c r="G6" s="25"/>
      <c r="H6" s="27"/>
      <c r="I6" s="27" t="s">
        <v>14</v>
      </c>
      <c r="J6" s="27"/>
      <c r="K6" s="27"/>
      <c r="L6" s="28" t="s">
        <v>15</v>
      </c>
    </row>
    <row r="7" spans="1:26">
      <c r="A7" s="24" t="s">
        <v>16</v>
      </c>
      <c r="B7" s="25"/>
      <c r="C7" s="25"/>
      <c r="D7" s="25"/>
      <c r="E7" s="25"/>
      <c r="F7" s="25"/>
      <c r="G7" s="25"/>
      <c r="H7" s="27"/>
      <c r="I7" s="27"/>
      <c r="J7" s="27"/>
      <c r="K7" s="27"/>
      <c r="L7" s="29"/>
      <c r="N7" s="30"/>
    </row>
    <row r="8" spans="1:26">
      <c r="A8" s="24" t="s">
        <v>17</v>
      </c>
      <c r="B8" s="25"/>
      <c r="C8" s="25"/>
      <c r="D8" s="25"/>
      <c r="E8" s="25"/>
      <c r="F8" s="25"/>
      <c r="G8" s="25"/>
      <c r="H8" s="27"/>
      <c r="I8" s="27"/>
      <c r="J8" s="107" t="s">
        <v>18</v>
      </c>
      <c r="K8" s="31"/>
      <c r="L8" s="29"/>
    </row>
    <row r="9" spans="1:26">
      <c r="A9" s="32" t="s">
        <v>19</v>
      </c>
      <c r="B9" s="33"/>
      <c r="C9" s="33"/>
      <c r="D9" s="33"/>
      <c r="E9" s="33"/>
      <c r="F9" s="33"/>
      <c r="G9" s="33"/>
      <c r="H9" s="34"/>
      <c r="I9" s="34"/>
      <c r="J9" s="34"/>
      <c r="K9" s="34"/>
      <c r="L9" s="35"/>
    </row>
    <row r="10" spans="1:26">
      <c r="A10" s="36" t="s">
        <v>20</v>
      </c>
      <c r="B10" s="2"/>
      <c r="C10" s="2"/>
      <c r="D10" s="2"/>
      <c r="E10" s="2"/>
      <c r="F10" s="2"/>
      <c r="G10" s="37"/>
      <c r="H10" s="38"/>
      <c r="I10" s="38"/>
      <c r="J10" s="39"/>
      <c r="K10" s="38" t="s">
        <v>21</v>
      </c>
      <c r="L10" s="40"/>
    </row>
    <row r="11" spans="1:26">
      <c r="A11" s="14" t="s">
        <v>22</v>
      </c>
      <c r="B11" s="15"/>
      <c r="C11" s="15"/>
      <c r="D11" s="15"/>
      <c r="E11" s="15"/>
      <c r="F11" s="15"/>
      <c r="G11" s="15"/>
      <c r="H11" s="41"/>
      <c r="I11" s="41"/>
      <c r="J11" s="42" t="s">
        <v>23</v>
      </c>
      <c r="K11" s="43" t="s">
        <v>24</v>
      </c>
      <c r="L11" s="28" t="s">
        <v>25</v>
      </c>
    </row>
    <row r="12" spans="1:26">
      <c r="A12" s="18" t="s">
        <v>26</v>
      </c>
      <c r="B12" s="19"/>
      <c r="C12" s="19"/>
      <c r="D12" s="19"/>
      <c r="E12" s="19"/>
      <c r="F12" s="19"/>
      <c r="G12" s="19"/>
      <c r="H12" s="44"/>
      <c r="I12" s="44"/>
      <c r="J12" s="45" t="s">
        <v>27</v>
      </c>
      <c r="K12" s="46" t="s">
        <v>28</v>
      </c>
      <c r="L12" s="47" t="s">
        <v>29</v>
      </c>
      <c r="Z12" s="48"/>
    </row>
    <row r="13" spans="1:26">
      <c r="A13" s="14" t="s">
        <v>30</v>
      </c>
      <c r="B13" s="15"/>
      <c r="C13" s="15"/>
      <c r="D13" s="15"/>
      <c r="E13" s="15"/>
      <c r="F13" s="15"/>
      <c r="G13" s="15"/>
      <c r="H13" s="41"/>
      <c r="I13" s="41"/>
      <c r="J13" s="49"/>
      <c r="K13" s="49"/>
      <c r="L13" s="29"/>
      <c r="N13" s="30" t="s">
        <v>31</v>
      </c>
      <c r="O13" s="50" t="s">
        <v>32</v>
      </c>
      <c r="Q13" s="51" t="s">
        <v>33</v>
      </c>
      <c r="R13" s="51"/>
      <c r="S13" s="108"/>
      <c r="T13" s="48"/>
      <c r="U13" s="51" t="s">
        <v>34</v>
      </c>
      <c r="V13" s="51"/>
      <c r="W13" s="51"/>
      <c r="X13" s="108"/>
    </row>
    <row r="14" spans="1:26">
      <c r="A14" s="32" t="s">
        <v>35</v>
      </c>
      <c r="B14" s="33"/>
      <c r="C14" s="33"/>
      <c r="D14" s="33"/>
      <c r="E14" s="33"/>
      <c r="F14" s="33"/>
      <c r="G14" s="33"/>
      <c r="H14" s="34"/>
      <c r="I14" s="34"/>
      <c r="J14" s="45">
        <v>1</v>
      </c>
      <c r="K14" s="52">
        <v>413344</v>
      </c>
      <c r="L14" s="109">
        <v>164541</v>
      </c>
      <c r="N14" s="9">
        <f>'[2]200-5'!$E$9</f>
        <v>273971</v>
      </c>
      <c r="O14" s="9">
        <f t="shared" ref="O14:O26" si="0">+K14-N14</f>
        <v>139373</v>
      </c>
      <c r="Q14" s="53">
        <f>+(ABS(K14-L14))/L14</f>
        <v>1.5121033663342267</v>
      </c>
      <c r="R14" s="54" t="str">
        <f>IF(Q14&gt;0.1,"*","")</f>
        <v>*</v>
      </c>
      <c r="S14" s="108">
        <f>+K14-L14</f>
        <v>248803</v>
      </c>
      <c r="T14" s="48"/>
      <c r="U14" s="52">
        <v>428340</v>
      </c>
      <c r="V14" s="53">
        <f>+(ABS(K14-U14))/U14</f>
        <v>3.5009571835457817E-2</v>
      </c>
      <c r="W14" s="54" t="str">
        <f>IF(V14&gt;0.2,"*","")</f>
        <v/>
      </c>
      <c r="X14" s="108">
        <f>+K14-U14</f>
        <v>-14996</v>
      </c>
      <c r="Y14" s="48"/>
    </row>
    <row r="15" spans="1:26">
      <c r="A15" s="32" t="s">
        <v>36</v>
      </c>
      <c r="B15" s="33"/>
      <c r="C15" s="33"/>
      <c r="D15" s="33"/>
      <c r="E15" s="33"/>
      <c r="F15" s="33"/>
      <c r="G15" s="33"/>
      <c r="H15" s="34"/>
      <c r="I15" s="34"/>
      <c r="J15" s="45">
        <v>2</v>
      </c>
      <c r="K15" s="55">
        <v>224193</v>
      </c>
      <c r="L15" s="57">
        <v>225227</v>
      </c>
      <c r="N15" s="9">
        <f>'[2]200-5'!$E$10+'[2]200-5'!$E$11</f>
        <v>45471</v>
      </c>
      <c r="O15" s="9">
        <f t="shared" si="0"/>
        <v>178722</v>
      </c>
      <c r="Q15" s="53">
        <f t="shared" ref="Q15:Q42" si="1">+(ABS(K15-L15))/L15</f>
        <v>4.5909238235202704E-3</v>
      </c>
      <c r="R15" s="54" t="str">
        <f t="shared" ref="R15:R42" si="2">IF(Q15&gt;0.1,"*","")</f>
        <v/>
      </c>
      <c r="S15" s="108">
        <f t="shared" ref="S15:S51" si="3">+K15-L15</f>
        <v>-1034</v>
      </c>
      <c r="U15" s="55">
        <v>219418</v>
      </c>
      <c r="V15" s="53">
        <f t="shared" ref="V15:V26" si="4">+(ABS(K15-U15))/U15</f>
        <v>2.1762116143616294E-2</v>
      </c>
      <c r="W15" s="54" t="str">
        <f t="shared" ref="W15:W40" si="5">IF(V15&gt;0.2,"*","")</f>
        <v/>
      </c>
      <c r="X15" s="108">
        <f t="shared" ref="X15:X40" si="6">+K15-U15</f>
        <v>4775</v>
      </c>
    </row>
    <row r="16" spans="1:26">
      <c r="A16" s="32" t="s">
        <v>37</v>
      </c>
      <c r="B16" s="33"/>
      <c r="C16" s="33"/>
      <c r="D16" s="33"/>
      <c r="E16" s="33"/>
      <c r="F16" s="33"/>
      <c r="G16" s="33"/>
      <c r="H16" s="34"/>
      <c r="I16" s="34"/>
      <c r="J16" s="45">
        <v>3</v>
      </c>
      <c r="K16" s="55">
        <v>1618512</v>
      </c>
      <c r="L16" s="57">
        <v>1601175</v>
      </c>
      <c r="N16" s="9">
        <f>'[2]200-5'!$E$13+'[2]200-5'!$E$14+'[2]200-5'!$E$15+'[2]200-5'!$E$16+'[2]200-5'!$E$17+'[2]200-5'!$E$18+'[2]200-5'!$E$19</f>
        <v>1482128</v>
      </c>
      <c r="O16" s="9">
        <f t="shared" si="0"/>
        <v>136384</v>
      </c>
      <c r="Q16" s="53">
        <f t="shared" si="1"/>
        <v>1.0827673427326807E-2</v>
      </c>
      <c r="R16" s="54" t="str">
        <f t="shared" si="2"/>
        <v/>
      </c>
      <c r="S16" s="108">
        <f t="shared" si="3"/>
        <v>17337</v>
      </c>
      <c r="U16" s="55">
        <v>1661001</v>
      </c>
      <c r="V16" s="53">
        <f t="shared" si="4"/>
        <v>2.5580357868538309E-2</v>
      </c>
      <c r="W16" s="54" t="str">
        <f t="shared" si="5"/>
        <v/>
      </c>
      <c r="X16" s="108">
        <f t="shared" si="6"/>
        <v>-42489</v>
      </c>
    </row>
    <row r="17" spans="1:24">
      <c r="A17" s="32" t="s">
        <v>38</v>
      </c>
      <c r="B17" s="33"/>
      <c r="C17" s="33"/>
      <c r="D17" s="33"/>
      <c r="E17" s="33"/>
      <c r="F17" s="33"/>
      <c r="G17" s="33"/>
      <c r="H17" s="34"/>
      <c r="I17" s="34"/>
      <c r="J17" s="45">
        <v>4</v>
      </c>
      <c r="K17" s="55">
        <v>312314</v>
      </c>
      <c r="L17" s="57">
        <v>395780</v>
      </c>
      <c r="N17" s="9">
        <f>'[2]200-5'!$E$20</f>
        <v>295690</v>
      </c>
      <c r="O17" s="9">
        <f t="shared" si="0"/>
        <v>16624</v>
      </c>
      <c r="Q17" s="53">
        <f t="shared" si="1"/>
        <v>0.21088988832179495</v>
      </c>
      <c r="R17" s="54" t="str">
        <f t="shared" si="2"/>
        <v>*</v>
      </c>
      <c r="S17" s="108">
        <f>+K17-L17</f>
        <v>-83466</v>
      </c>
      <c r="U17" s="55">
        <v>317102</v>
      </c>
      <c r="V17" s="53">
        <f t="shared" si="4"/>
        <v>1.5099242515026711E-2</v>
      </c>
      <c r="W17" s="54" t="str">
        <f t="shared" si="5"/>
        <v/>
      </c>
      <c r="X17" s="108">
        <f t="shared" si="6"/>
        <v>-4788</v>
      </c>
    </row>
    <row r="18" spans="1:24">
      <c r="A18" s="32" t="s">
        <v>39</v>
      </c>
      <c r="B18" s="33"/>
      <c r="C18" s="33"/>
      <c r="D18" s="33"/>
      <c r="E18" s="33"/>
      <c r="F18" s="33"/>
      <c r="G18" s="33"/>
      <c r="H18" s="34"/>
      <c r="I18" s="34"/>
      <c r="J18" s="45">
        <v>5</v>
      </c>
      <c r="K18" s="55">
        <v>653970</v>
      </c>
      <c r="L18" s="57">
        <v>645817</v>
      </c>
      <c r="N18" s="9">
        <f>'[2]200-5'!$E$21</f>
        <v>659781</v>
      </c>
      <c r="O18" s="9">
        <f t="shared" si="0"/>
        <v>-5811</v>
      </c>
      <c r="Q18" s="53">
        <f t="shared" si="1"/>
        <v>1.2624319273106779E-2</v>
      </c>
      <c r="R18" s="54" t="str">
        <f t="shared" si="2"/>
        <v/>
      </c>
      <c r="S18" s="108">
        <f t="shared" si="3"/>
        <v>8153</v>
      </c>
      <c r="U18" s="55">
        <v>654824</v>
      </c>
      <c r="V18" s="53">
        <f t="shared" si="4"/>
        <v>1.3041672266135634E-3</v>
      </c>
      <c r="W18" s="54" t="str">
        <f t="shared" si="5"/>
        <v/>
      </c>
      <c r="X18" s="108">
        <f t="shared" si="6"/>
        <v>-854</v>
      </c>
    </row>
    <row r="19" spans="1:24">
      <c r="A19" s="32" t="s">
        <v>40</v>
      </c>
      <c r="B19" s="33"/>
      <c r="C19" s="33"/>
      <c r="D19" s="33"/>
      <c r="E19" s="33"/>
      <c r="F19" s="33"/>
      <c r="G19" s="33"/>
      <c r="H19" s="34"/>
      <c r="I19" s="34"/>
      <c r="J19" s="45">
        <v>6</v>
      </c>
      <c r="K19" s="55">
        <v>18752</v>
      </c>
      <c r="L19" s="57">
        <v>8277</v>
      </c>
      <c r="N19" s="56">
        <f>'[2]200-5'!$E$22</f>
        <v>57650</v>
      </c>
      <c r="O19" s="9">
        <f t="shared" si="0"/>
        <v>-38898</v>
      </c>
      <c r="Q19" s="53">
        <f t="shared" si="1"/>
        <v>1.2655551528331521</v>
      </c>
      <c r="R19" s="54" t="str">
        <f t="shared" si="2"/>
        <v>*</v>
      </c>
      <c r="S19" s="108">
        <f>+K19-L19</f>
        <v>10475</v>
      </c>
      <c r="T19" s="8" t="s">
        <v>41</v>
      </c>
      <c r="U19" s="55">
        <v>31136</v>
      </c>
      <c r="V19" s="53">
        <f t="shared" si="4"/>
        <v>0.39773895169578621</v>
      </c>
      <c r="W19" s="54" t="str">
        <f t="shared" si="5"/>
        <v>*</v>
      </c>
      <c r="X19" s="108">
        <f t="shared" si="6"/>
        <v>-12384</v>
      </c>
    </row>
    <row r="20" spans="1:24" ht="13.5" thickBot="1">
      <c r="A20" s="32"/>
      <c r="B20" s="33" t="s">
        <v>42</v>
      </c>
      <c r="C20" s="33"/>
      <c r="D20" s="33"/>
      <c r="E20" s="33"/>
      <c r="F20" s="33"/>
      <c r="G20" s="33"/>
      <c r="H20" s="34"/>
      <c r="I20" s="34"/>
      <c r="J20" s="45">
        <v>7</v>
      </c>
      <c r="K20" s="55">
        <f>SUM(K14:K19)</f>
        <v>3241085</v>
      </c>
      <c r="L20" s="57">
        <f>SUM(L14:L19)</f>
        <v>3040817</v>
      </c>
      <c r="N20" s="58">
        <f>'[2]200-5'!$E$23</f>
        <v>2814691</v>
      </c>
      <c r="O20" s="9">
        <f t="shared" si="0"/>
        <v>426394</v>
      </c>
      <c r="Q20" s="53">
        <f t="shared" si="1"/>
        <v>6.5859931722296997E-2</v>
      </c>
      <c r="R20" s="54" t="str">
        <f t="shared" si="2"/>
        <v/>
      </c>
      <c r="S20" s="108">
        <f t="shared" si="3"/>
        <v>200268</v>
      </c>
      <c r="U20" s="55">
        <v>3311821</v>
      </c>
      <c r="V20" s="53">
        <f t="shared" si="4"/>
        <v>2.1358642269615417E-2</v>
      </c>
      <c r="W20" s="54" t="str">
        <f t="shared" si="5"/>
        <v/>
      </c>
      <c r="X20" s="108">
        <f t="shared" si="6"/>
        <v>-70736</v>
      </c>
    </row>
    <row r="21" spans="1:24">
      <c r="A21" s="32" t="s">
        <v>43</v>
      </c>
      <c r="B21" s="33"/>
      <c r="C21" s="33"/>
      <c r="D21" s="33"/>
      <c r="E21" s="33"/>
      <c r="F21" s="33"/>
      <c r="G21" s="33"/>
      <c r="H21" s="34"/>
      <c r="I21" s="34"/>
      <c r="J21" s="45">
        <v>8</v>
      </c>
      <c r="K21" s="59">
        <v>4934</v>
      </c>
      <c r="L21" s="110">
        <v>5533</v>
      </c>
      <c r="N21" s="9">
        <f>'[2]200-5'!$E$25+'[2]200-5'!$E$28</f>
        <v>5364</v>
      </c>
      <c r="O21" s="9">
        <f t="shared" si="0"/>
        <v>-430</v>
      </c>
      <c r="Q21" s="53">
        <f t="shared" si="1"/>
        <v>0.10825953370684981</v>
      </c>
      <c r="R21" s="54" t="str">
        <f t="shared" si="2"/>
        <v>*</v>
      </c>
      <c r="S21" s="108">
        <f t="shared" si="3"/>
        <v>-599</v>
      </c>
      <c r="U21" s="59">
        <v>5173</v>
      </c>
      <c r="V21" s="53">
        <f t="shared" si="4"/>
        <v>4.6201430504542819E-2</v>
      </c>
      <c r="W21" s="54" t="str">
        <f t="shared" si="5"/>
        <v/>
      </c>
      <c r="X21" s="108">
        <f t="shared" si="6"/>
        <v>-239</v>
      </c>
    </row>
    <row r="22" spans="1:24">
      <c r="A22" s="32" t="s">
        <v>44</v>
      </c>
      <c r="B22" s="33"/>
      <c r="C22" s="33"/>
      <c r="D22" s="33"/>
      <c r="E22" s="33"/>
      <c r="F22" s="33"/>
      <c r="G22" s="33"/>
      <c r="H22" s="34"/>
      <c r="I22" s="34"/>
      <c r="J22" s="45">
        <v>9</v>
      </c>
      <c r="K22" s="59">
        <v>2059534.3447399982</v>
      </c>
      <c r="L22" s="110">
        <v>1153720</v>
      </c>
      <c r="N22" s="9">
        <f>'[2]200-5'!$E$26</f>
        <v>1486714</v>
      </c>
      <c r="O22" s="9">
        <f t="shared" si="0"/>
        <v>572820.34473999823</v>
      </c>
      <c r="Q22" s="53">
        <f t="shared" si="1"/>
        <v>0.78512493910134018</v>
      </c>
      <c r="R22" s="54" t="str">
        <f t="shared" si="2"/>
        <v>*</v>
      </c>
      <c r="S22" s="108">
        <f t="shared" si="3"/>
        <v>905814.34473999823</v>
      </c>
      <c r="U22" s="59">
        <v>1775416.5111399954</v>
      </c>
      <c r="V22" s="53">
        <f t="shared" si="4"/>
        <v>0.16002883369467522</v>
      </c>
      <c r="W22" s="54" t="str">
        <f t="shared" si="5"/>
        <v/>
      </c>
      <c r="X22" s="108">
        <f t="shared" si="6"/>
        <v>284117.83360000281</v>
      </c>
    </row>
    <row r="23" spans="1:24">
      <c r="A23" s="32" t="s">
        <v>45</v>
      </c>
      <c r="B23" s="33"/>
      <c r="C23" s="33"/>
      <c r="D23" s="33"/>
      <c r="E23" s="33"/>
      <c r="F23" s="33"/>
      <c r="G23" s="33"/>
      <c r="H23" s="34"/>
      <c r="I23" s="34"/>
      <c r="J23" s="45">
        <v>10</v>
      </c>
      <c r="K23" s="59">
        <v>40927223</v>
      </c>
      <c r="L23" s="110">
        <v>39300401</v>
      </c>
      <c r="N23" s="9">
        <f>'[2]200-5'!$E$38+'[2]200-5'!$E$39+'[2]200-5'!$E$40+'[2]200-5'!$E$41</f>
        <v>40089792</v>
      </c>
      <c r="O23" s="9">
        <f t="shared" si="0"/>
        <v>837431</v>
      </c>
      <c r="Q23" s="53">
        <f t="shared" si="1"/>
        <v>4.1394539460297107E-2</v>
      </c>
      <c r="R23" s="54" t="str">
        <f t="shared" si="2"/>
        <v/>
      </c>
      <c r="S23" s="108">
        <f t="shared" si="3"/>
        <v>1626822</v>
      </c>
      <c r="U23" s="59">
        <v>40430788</v>
      </c>
      <c r="V23" s="53">
        <f t="shared" si="4"/>
        <v>1.2278637754970297E-2</v>
      </c>
      <c r="W23" s="54" t="str">
        <f t="shared" si="5"/>
        <v/>
      </c>
      <c r="X23" s="108">
        <f t="shared" si="6"/>
        <v>496435</v>
      </c>
    </row>
    <row r="24" spans="1:24">
      <c r="A24" s="32" t="s">
        <v>46</v>
      </c>
      <c r="B24" s="33"/>
      <c r="C24" s="33"/>
      <c r="D24" s="33"/>
      <c r="E24" s="33"/>
      <c r="F24" s="33"/>
      <c r="G24" s="33"/>
      <c r="H24" s="34"/>
      <c r="I24" s="34"/>
      <c r="J24" s="45">
        <v>11</v>
      </c>
      <c r="K24" s="59">
        <v>373670</v>
      </c>
      <c r="L24" s="110">
        <v>187655</v>
      </c>
      <c r="N24" s="9">
        <f>'[2]200-5'!$E$32</f>
        <v>372581</v>
      </c>
      <c r="O24" s="9">
        <f t="shared" si="0"/>
        <v>1089</v>
      </c>
      <c r="Q24" s="53">
        <f t="shared" si="1"/>
        <v>0.99126055793877066</v>
      </c>
      <c r="R24" s="54" t="str">
        <f t="shared" si="2"/>
        <v>*</v>
      </c>
      <c r="S24" s="108">
        <f t="shared" si="3"/>
        <v>186015</v>
      </c>
      <c r="T24" s="8" t="s">
        <v>47</v>
      </c>
      <c r="U24" s="59">
        <v>372443</v>
      </c>
      <c r="V24" s="53">
        <f t="shared" si="4"/>
        <v>3.2944638508442901E-3</v>
      </c>
      <c r="W24" s="54" t="str">
        <f t="shared" si="5"/>
        <v/>
      </c>
      <c r="X24" s="108">
        <f t="shared" si="6"/>
        <v>1227</v>
      </c>
    </row>
    <row r="25" spans="1:24">
      <c r="A25" s="32" t="s">
        <v>48</v>
      </c>
      <c r="B25" s="33"/>
      <c r="C25" s="33"/>
      <c r="D25" s="33"/>
      <c r="E25" s="33"/>
      <c r="F25" s="33"/>
      <c r="G25" s="33"/>
      <c r="H25" s="34"/>
      <c r="I25" s="34"/>
      <c r="J25" s="45">
        <v>12</v>
      </c>
      <c r="K25" s="59">
        <v>240576</v>
      </c>
      <c r="L25" s="110">
        <v>213115</v>
      </c>
      <c r="N25" s="9">
        <f>'[2]200-5'!$E$33+'[2]200-5'!$E$34+'[2]200-5'!$E$35</f>
        <v>227136</v>
      </c>
      <c r="O25" s="9">
        <f t="shared" si="0"/>
        <v>13440</v>
      </c>
      <c r="Q25" s="53">
        <f t="shared" si="1"/>
        <v>0.12885531285925439</v>
      </c>
      <c r="R25" s="54" t="str">
        <f t="shared" si="2"/>
        <v>*</v>
      </c>
      <c r="S25" s="108">
        <f t="shared" si="3"/>
        <v>27461</v>
      </c>
      <c r="T25" s="8" t="s">
        <v>49</v>
      </c>
      <c r="U25" s="59">
        <v>238457</v>
      </c>
      <c r="V25" s="53">
        <f t="shared" si="4"/>
        <v>8.8862981585778565E-3</v>
      </c>
      <c r="W25" s="54" t="str">
        <f t="shared" si="5"/>
        <v/>
      </c>
      <c r="X25" s="108">
        <f t="shared" si="6"/>
        <v>2119</v>
      </c>
    </row>
    <row r="26" spans="1:24" ht="13.5" thickBot="1">
      <c r="A26" s="32"/>
      <c r="B26" s="33" t="s">
        <v>50</v>
      </c>
      <c r="C26" s="33"/>
      <c r="D26" s="33"/>
      <c r="E26" s="33"/>
      <c r="F26" s="33"/>
      <c r="G26" s="33"/>
      <c r="H26" s="34"/>
      <c r="I26" s="34"/>
      <c r="J26" s="45">
        <v>13</v>
      </c>
      <c r="K26" s="59">
        <f>SUM(K20:K25)</f>
        <v>46847022.344739996</v>
      </c>
      <c r="L26" s="57">
        <f>SUM(L20:L25)</f>
        <v>43901241</v>
      </c>
      <c r="N26" s="58">
        <f>'[2]200-5'!$E$44</f>
        <v>44996278</v>
      </c>
      <c r="O26" s="9">
        <f t="shared" si="0"/>
        <v>1850744.3447399959</v>
      </c>
      <c r="Q26" s="53">
        <f t="shared" si="1"/>
        <v>6.7100183904596128E-2</v>
      </c>
      <c r="R26" s="54" t="str">
        <f t="shared" si="2"/>
        <v/>
      </c>
      <c r="S26" s="108">
        <f t="shared" si="3"/>
        <v>2945781.3447399959</v>
      </c>
      <c r="U26" s="59">
        <v>46134098.511139996</v>
      </c>
      <c r="V26" s="53">
        <f t="shared" si="4"/>
        <v>1.5453294994544E-2</v>
      </c>
      <c r="W26" s="54" t="str">
        <f t="shared" si="5"/>
        <v/>
      </c>
      <c r="X26" s="108">
        <f t="shared" si="6"/>
        <v>712923.83359999955</v>
      </c>
    </row>
    <row r="27" spans="1:24">
      <c r="A27" s="14" t="s">
        <v>51</v>
      </c>
      <c r="B27" s="15"/>
      <c r="C27" s="15"/>
      <c r="D27" s="15"/>
      <c r="E27" s="15"/>
      <c r="F27" s="15"/>
      <c r="G27" s="15"/>
      <c r="H27" s="41"/>
      <c r="I27" s="41"/>
      <c r="J27" s="42"/>
      <c r="K27" s="60"/>
      <c r="L27" s="49"/>
      <c r="O27" s="9"/>
      <c r="Q27" s="53"/>
      <c r="R27" s="54"/>
      <c r="S27" s="108"/>
      <c r="U27" s="60"/>
      <c r="V27" s="53"/>
      <c r="W27" s="54" t="str">
        <f t="shared" si="5"/>
        <v/>
      </c>
      <c r="X27" s="108">
        <f t="shared" si="6"/>
        <v>0</v>
      </c>
    </row>
    <row r="28" spans="1:24">
      <c r="A28" s="32" t="s">
        <v>52</v>
      </c>
      <c r="B28" s="33"/>
      <c r="C28" s="33"/>
      <c r="D28" s="33"/>
      <c r="E28" s="33"/>
      <c r="F28" s="33"/>
      <c r="G28" s="33"/>
      <c r="H28" s="34"/>
      <c r="I28" s="34"/>
      <c r="J28" s="45">
        <v>14</v>
      </c>
      <c r="K28" s="59">
        <f ca="1">'[1]CBS WPs'!K28</f>
        <v>2724195</v>
      </c>
      <c r="L28" s="110">
        <v>3031412</v>
      </c>
      <c r="N28" s="9">
        <f>'[2]200-6'!$E$10+'[2]200-6'!$E$11+'[2]200-6'!$E$12+'[2]200-6'!$E$13+'[2]200-6'!$E$14+'[2]200-6'!$E$15+'[2]200-6'!$E$16+'[2]200-6'!$E$17+'[2]200-6'!$E$18+'[2]200-6'!$E$19</f>
        <v>2792412</v>
      </c>
      <c r="O28" s="9">
        <f t="shared" ref="O28:O33" ca="1" si="7">+K28-N28</f>
        <v>-68217</v>
      </c>
      <c r="Q28" s="53">
        <f t="shared" ca="1" si="1"/>
        <v>0.10134452195874398</v>
      </c>
      <c r="R28" s="54" t="str">
        <f t="shared" ca="1" si="2"/>
        <v>*</v>
      </c>
      <c r="S28" s="108">
        <f t="shared" ca="1" si="3"/>
        <v>-307217</v>
      </c>
      <c r="U28" s="59">
        <v>2910541</v>
      </c>
      <c r="V28" s="53">
        <f ca="1">+(ABS(K28-U28))/U28</f>
        <v>6.4024523275913306E-2</v>
      </c>
      <c r="W28" s="54" t="str">
        <f t="shared" ca="1" si="5"/>
        <v/>
      </c>
      <c r="X28" s="108">
        <f t="shared" ca="1" si="6"/>
        <v>-186346</v>
      </c>
    </row>
    <row r="29" spans="1:24">
      <c r="A29" s="32" t="s">
        <v>53</v>
      </c>
      <c r="B29" s="33"/>
      <c r="C29" s="33"/>
      <c r="D29" s="33"/>
      <c r="E29" s="33"/>
      <c r="F29" s="33"/>
      <c r="G29" s="33"/>
      <c r="H29" s="34"/>
      <c r="I29" s="34"/>
      <c r="J29" s="45">
        <v>15</v>
      </c>
      <c r="K29" s="59">
        <f ca="1">'[1]CBS WPs'!K29</f>
        <v>2126793.3447399982</v>
      </c>
      <c r="L29" s="110">
        <v>2543701</v>
      </c>
      <c r="N29" s="9">
        <f>'[2]200-6'!$E$23+'[2]200-6'!$E$24+'[2]200-6'!$E$25+'[2]200-6'!$E$26+'[2]200-6'!$E$27+'[2]200-6'!$E$28</f>
        <v>1956541</v>
      </c>
      <c r="O29" s="9">
        <f t="shared" ca="1" si="7"/>
        <v>170252.34473999823</v>
      </c>
      <c r="Q29" s="53">
        <f t="shared" ca="1" si="1"/>
        <v>0.16389805848250316</v>
      </c>
      <c r="R29" s="54" t="str">
        <f t="shared" ca="1" si="2"/>
        <v>*</v>
      </c>
      <c r="S29" s="108">
        <f t="shared" ca="1" si="3"/>
        <v>-416907.65526000177</v>
      </c>
      <c r="T29" s="8" t="s">
        <v>54</v>
      </c>
      <c r="U29" s="59">
        <v>2168758.5111399954</v>
      </c>
      <c r="V29" s="53">
        <f ca="1">+(ABS(K29-U29))/U29</f>
        <v>1.9349856696556984E-2</v>
      </c>
      <c r="W29" s="54" t="str">
        <f t="shared" ca="1" si="5"/>
        <v/>
      </c>
      <c r="X29" s="108">
        <f t="shared" ca="1" si="6"/>
        <v>-41965.166399997193</v>
      </c>
    </row>
    <row r="30" spans="1:24">
      <c r="A30" s="32" t="s">
        <v>55</v>
      </c>
      <c r="B30" s="33"/>
      <c r="C30" s="33"/>
      <c r="D30" s="33"/>
      <c r="E30" s="33"/>
      <c r="F30" s="33"/>
      <c r="G30" s="33"/>
      <c r="H30" s="34"/>
      <c r="I30" s="34"/>
      <c r="J30" s="45">
        <v>16</v>
      </c>
      <c r="K30" s="59">
        <f ca="1">'[1]CBS WPs'!K31</f>
        <v>0</v>
      </c>
      <c r="L30" s="110">
        <v>0</v>
      </c>
      <c r="N30" s="9">
        <f>'[2]200-6'!$E$30</f>
        <v>0</v>
      </c>
      <c r="O30" s="9">
        <f t="shared" ca="1" si="7"/>
        <v>0</v>
      </c>
      <c r="Q30" s="53"/>
      <c r="R30" s="54"/>
      <c r="S30" s="108">
        <f t="shared" ca="1" si="3"/>
        <v>0</v>
      </c>
      <c r="U30" s="59">
        <v>0</v>
      </c>
      <c r="V30" s="53"/>
      <c r="W30" s="54" t="str">
        <f t="shared" si="5"/>
        <v/>
      </c>
      <c r="X30" s="108">
        <f t="shared" ca="1" si="6"/>
        <v>0</v>
      </c>
    </row>
    <row r="31" spans="1:24">
      <c r="A31" s="32" t="s">
        <v>56</v>
      </c>
      <c r="B31" s="33"/>
      <c r="C31" s="33"/>
      <c r="D31" s="33"/>
      <c r="E31" s="33"/>
      <c r="F31" s="33"/>
      <c r="G31" s="33"/>
      <c r="H31" s="34"/>
      <c r="I31" s="34"/>
      <c r="J31" s="45">
        <v>17</v>
      </c>
      <c r="K31" s="59">
        <f ca="1">'[1]CBS WPs'!K32</f>
        <v>12820324</v>
      </c>
      <c r="L31" s="110">
        <v>12042483</v>
      </c>
      <c r="N31" s="9">
        <f>'[2]200-6'!$E$31</f>
        <v>12474139</v>
      </c>
      <c r="O31" s="9">
        <f t="shared" ca="1" si="7"/>
        <v>346185</v>
      </c>
      <c r="Q31" s="53">
        <f t="shared" ca="1" si="1"/>
        <v>6.4591413581401774E-2</v>
      </c>
      <c r="R31" s="54" t="str">
        <f t="shared" ca="1" si="2"/>
        <v/>
      </c>
      <c r="S31" s="108">
        <f t="shared" ca="1" si="3"/>
        <v>777841</v>
      </c>
      <c r="U31" s="59">
        <v>12642594</v>
      </c>
      <c r="V31" s="53">
        <f ca="1">+(ABS(K31-U31))/U31</f>
        <v>1.4058032710692125E-2</v>
      </c>
      <c r="W31" s="54" t="str">
        <f t="shared" ca="1" si="5"/>
        <v/>
      </c>
      <c r="X31" s="108">
        <f t="shared" ca="1" si="6"/>
        <v>177730</v>
      </c>
    </row>
    <row r="32" spans="1:24">
      <c r="A32" s="32" t="s">
        <v>57</v>
      </c>
      <c r="B32" s="33"/>
      <c r="C32" s="33"/>
      <c r="D32" s="33"/>
      <c r="E32" s="33"/>
      <c r="F32" s="33"/>
      <c r="G32" s="33"/>
      <c r="H32" s="34"/>
      <c r="I32" s="34"/>
      <c r="J32" s="45">
        <v>18</v>
      </c>
      <c r="K32" s="59">
        <f ca="1">'[1]CBS WPs'!K33</f>
        <v>2057345</v>
      </c>
      <c r="L32" s="110">
        <v>2099978</v>
      </c>
      <c r="N32" s="9">
        <f>'[2]200-6'!$E$29+'[2]200-6'!$E$32</f>
        <v>2188413</v>
      </c>
      <c r="O32" s="9">
        <f t="shared" ca="1" si="7"/>
        <v>-131068</v>
      </c>
      <c r="Q32" s="53">
        <f t="shared" ca="1" si="1"/>
        <v>2.030164125528934E-2</v>
      </c>
      <c r="R32" s="54" t="str">
        <f t="shared" ca="1" si="2"/>
        <v/>
      </c>
      <c r="S32" s="108">
        <f t="shared" ca="1" si="3"/>
        <v>-42633</v>
      </c>
      <c r="U32" s="59">
        <v>2135815</v>
      </c>
      <c r="V32" s="53">
        <f ca="1">+(ABS(K32-U32))/U32</f>
        <v>3.6740073461418707E-2</v>
      </c>
      <c r="W32" s="54" t="str">
        <f t="shared" ca="1" si="5"/>
        <v/>
      </c>
      <c r="X32" s="108">
        <f t="shared" ca="1" si="6"/>
        <v>-78470</v>
      </c>
    </row>
    <row r="33" spans="1:26" ht="13.5" thickBot="1">
      <c r="A33" s="32"/>
      <c r="B33" s="33" t="s">
        <v>58</v>
      </c>
      <c r="C33" s="33"/>
      <c r="D33" s="33"/>
      <c r="E33" s="33"/>
      <c r="F33" s="33"/>
      <c r="G33" s="33"/>
      <c r="H33" s="34"/>
      <c r="I33" s="34"/>
      <c r="J33" s="45">
        <v>19</v>
      </c>
      <c r="K33" s="59">
        <f ca="1">SUM(K28:K32)</f>
        <v>19728657.344739996</v>
      </c>
      <c r="L33" s="57">
        <f>SUM(L28:L32)</f>
        <v>19717574</v>
      </c>
      <c r="N33" s="58">
        <f>'[2]200-6'!$E$21+'[2]200-6'!$E$34</f>
        <v>19411505</v>
      </c>
      <c r="O33" s="9">
        <f t="shared" ca="1" si="7"/>
        <v>317152.3447399959</v>
      </c>
      <c r="Q33" s="53">
        <f t="shared" ca="1" si="1"/>
        <v>5.6210488876551942E-4</v>
      </c>
      <c r="R33" s="54" t="str">
        <f t="shared" ca="1" si="2"/>
        <v/>
      </c>
      <c r="S33" s="108">
        <f t="shared" ca="1" si="3"/>
        <v>11083.344739995897</v>
      </c>
      <c r="U33" s="59">
        <v>19857708.511139996</v>
      </c>
      <c r="V33" s="53">
        <f ca="1">+(ABS(K33-U33))/U33</f>
        <v>6.498794477097088E-3</v>
      </c>
      <c r="W33" s="54" t="str">
        <f t="shared" ca="1" si="5"/>
        <v/>
      </c>
      <c r="X33" s="108">
        <f t="shared" ca="1" si="6"/>
        <v>-129051.16640000045</v>
      </c>
    </row>
    <row r="34" spans="1:26">
      <c r="A34" s="14" t="s">
        <v>59</v>
      </c>
      <c r="B34" s="15"/>
      <c r="C34" s="15"/>
      <c r="D34" s="15"/>
      <c r="E34" s="15"/>
      <c r="F34" s="15"/>
      <c r="G34" s="15"/>
      <c r="H34" s="41"/>
      <c r="I34" s="41"/>
      <c r="J34" s="42"/>
      <c r="K34" s="60"/>
      <c r="L34" s="49"/>
      <c r="O34" s="9"/>
      <c r="Q34" s="53"/>
      <c r="R34" s="54"/>
      <c r="S34" s="108"/>
      <c r="U34" s="60"/>
      <c r="V34" s="53"/>
      <c r="W34" s="54" t="str">
        <f t="shared" si="5"/>
        <v/>
      </c>
      <c r="X34" s="108">
        <f t="shared" si="6"/>
        <v>0</v>
      </c>
    </row>
    <row r="35" spans="1:26">
      <c r="A35" s="32" t="s">
        <v>60</v>
      </c>
      <c r="B35" s="33"/>
      <c r="C35" s="33"/>
      <c r="D35" s="33"/>
      <c r="E35" s="33"/>
      <c r="F35" s="33"/>
      <c r="G35" s="33"/>
      <c r="H35" s="34"/>
      <c r="I35" s="34"/>
      <c r="J35" s="45">
        <v>20</v>
      </c>
      <c r="K35" s="59">
        <f ca="1">'[1]CBS WPs'!K38</f>
        <v>48</v>
      </c>
      <c r="L35" s="110">
        <v>125</v>
      </c>
      <c r="N35" s="9">
        <f>'[2]200-6'!$E$36</f>
        <v>126</v>
      </c>
      <c r="O35" s="9">
        <f t="shared" ref="O35:O40" ca="1" si="8">+K35-N35</f>
        <v>-78</v>
      </c>
      <c r="Q35" s="53">
        <f t="shared" ca="1" si="1"/>
        <v>0.61599999999999999</v>
      </c>
      <c r="R35" s="54" t="str">
        <f t="shared" ca="1" si="2"/>
        <v>*</v>
      </c>
      <c r="S35" s="108">
        <f t="shared" ca="1" si="3"/>
        <v>-77</v>
      </c>
      <c r="T35" s="8" t="s">
        <v>61</v>
      </c>
      <c r="U35" s="59">
        <v>126</v>
      </c>
      <c r="V35" s="53">
        <f ca="1">+(ABS(K35-U35))/U35</f>
        <v>0.61904761904761907</v>
      </c>
      <c r="W35" s="54" t="str">
        <f t="shared" ca="1" si="5"/>
        <v>*</v>
      </c>
      <c r="X35" s="108">
        <f t="shared" ca="1" si="6"/>
        <v>-78</v>
      </c>
    </row>
    <row r="36" spans="1:26">
      <c r="A36" s="32" t="s">
        <v>62</v>
      </c>
      <c r="B36" s="33"/>
      <c r="C36" s="33"/>
      <c r="D36" s="33"/>
      <c r="E36" s="33"/>
      <c r="F36" s="33"/>
      <c r="G36" s="33"/>
      <c r="H36" s="34"/>
      <c r="I36" s="34"/>
      <c r="J36" s="45">
        <v>21</v>
      </c>
      <c r="K36" s="59">
        <f ca="1">'[1]CBS WPs'!K39</f>
        <v>4781906</v>
      </c>
      <c r="L36" s="110">
        <v>4781906</v>
      </c>
      <c r="N36" s="9">
        <f>'[2]200-6'!$E$40</f>
        <v>4781906</v>
      </c>
      <c r="O36" s="9">
        <f t="shared" ca="1" si="8"/>
        <v>0</v>
      </c>
      <c r="Q36" s="53">
        <f t="shared" ca="1" si="1"/>
        <v>0</v>
      </c>
      <c r="R36" s="54" t="str">
        <f t="shared" ca="1" si="2"/>
        <v/>
      </c>
      <c r="S36" s="108">
        <f t="shared" ca="1" si="3"/>
        <v>0</v>
      </c>
      <c r="U36" s="59">
        <v>4781906</v>
      </c>
      <c r="V36" s="53">
        <f ca="1">+(ABS(K36-U36))/U36</f>
        <v>0</v>
      </c>
      <c r="W36" s="54" t="str">
        <f t="shared" ca="1" si="5"/>
        <v/>
      </c>
      <c r="X36" s="108">
        <f t="shared" ca="1" si="6"/>
        <v>0</v>
      </c>
    </row>
    <row r="37" spans="1:26">
      <c r="A37" s="32" t="s">
        <v>63</v>
      </c>
      <c r="B37" s="33"/>
      <c r="C37" s="33"/>
      <c r="D37" s="33"/>
      <c r="E37" s="33"/>
      <c r="F37" s="33"/>
      <c r="G37" s="33"/>
      <c r="H37" s="34"/>
      <c r="I37" s="34"/>
      <c r="J37" s="45">
        <v>22</v>
      </c>
      <c r="K37" s="59">
        <f ca="1">'[1]CBS WPs'!K40+'[1]CBS WPs'!K43</f>
        <v>21399158</v>
      </c>
      <c r="L37" s="110">
        <v>18561053</v>
      </c>
      <c r="N37" s="9">
        <f>'[2]200-6'!$E$42+'[2]200-6'!$E$43+'[2]200-6'!$E$44-N39</f>
        <v>19897289</v>
      </c>
      <c r="O37" s="9">
        <f t="shared" ca="1" si="8"/>
        <v>1501869</v>
      </c>
      <c r="Q37" s="53">
        <f t="shared" ca="1" si="1"/>
        <v>0.1529064649510995</v>
      </c>
      <c r="R37" s="54" t="str">
        <f t="shared" ca="1" si="2"/>
        <v>*</v>
      </c>
      <c r="S37" s="108">
        <f t="shared" ca="1" si="3"/>
        <v>2838105</v>
      </c>
      <c r="T37" s="8" t="s">
        <v>64</v>
      </c>
      <c r="U37" s="59">
        <v>20586023</v>
      </c>
      <c r="V37" s="53">
        <f ca="1">+(ABS(K37-U37))/U37</f>
        <v>3.9499372948334895E-2</v>
      </c>
      <c r="W37" s="54" t="str">
        <f t="shared" ca="1" si="5"/>
        <v/>
      </c>
      <c r="X37" s="108">
        <f t="shared" ca="1" si="6"/>
        <v>813135</v>
      </c>
    </row>
    <row r="38" spans="1:26">
      <c r="A38" s="32" t="s">
        <v>65</v>
      </c>
      <c r="B38" s="33" t="s">
        <v>66</v>
      </c>
      <c r="C38" s="33"/>
      <c r="D38" s="33"/>
      <c r="E38" s="33"/>
      <c r="F38" s="33"/>
      <c r="G38" s="33"/>
      <c r="H38" s="34"/>
      <c r="I38" s="34"/>
      <c r="J38" s="45">
        <v>23</v>
      </c>
      <c r="K38" s="59">
        <f ca="1">'[1]CBS WPs'!K41</f>
        <v>0</v>
      </c>
      <c r="L38" s="110">
        <v>0</v>
      </c>
      <c r="N38" s="9">
        <f>'[2]200-6'!$E$45</f>
        <v>0</v>
      </c>
      <c r="O38" s="9">
        <f t="shared" ca="1" si="8"/>
        <v>0</v>
      </c>
      <c r="Q38" s="53"/>
      <c r="R38" s="54"/>
      <c r="S38" s="108"/>
      <c r="U38" s="59">
        <v>0</v>
      </c>
      <c r="V38" s="53"/>
      <c r="W38" s="54" t="str">
        <f t="shared" si="5"/>
        <v/>
      </c>
      <c r="X38" s="108">
        <f t="shared" ca="1" si="6"/>
        <v>0</v>
      </c>
      <c r="Z38" s="61"/>
    </row>
    <row r="39" spans="1:26">
      <c r="A39" s="32" t="s">
        <v>67</v>
      </c>
      <c r="B39" s="33"/>
      <c r="C39" s="33"/>
      <c r="D39" s="33"/>
      <c r="E39" s="33"/>
      <c r="F39" s="33"/>
      <c r="G39" s="33"/>
      <c r="H39" s="34"/>
      <c r="I39" s="34"/>
      <c r="J39" s="45">
        <v>24</v>
      </c>
      <c r="K39" s="59">
        <f>'[1]CBS WPs'!K42</f>
        <v>937253</v>
      </c>
      <c r="L39" s="110">
        <v>840583</v>
      </c>
      <c r="N39" s="9">
        <f>'[3]220'!$F$40</f>
        <v>905452</v>
      </c>
      <c r="O39" s="9">
        <f t="shared" si="8"/>
        <v>31801</v>
      </c>
      <c r="Q39" s="53">
        <f t="shared" si="1"/>
        <v>0.11500351541727587</v>
      </c>
      <c r="R39" s="54" t="str">
        <f t="shared" si="2"/>
        <v>*</v>
      </c>
      <c r="S39" s="108">
        <f t="shared" si="3"/>
        <v>96670</v>
      </c>
      <c r="U39" s="59">
        <v>908335</v>
      </c>
      <c r="V39" s="53">
        <f>+(ABS(K39-U39))/U39</f>
        <v>3.1836271860051633E-2</v>
      </c>
      <c r="W39" s="54" t="str">
        <f t="shared" si="5"/>
        <v/>
      </c>
      <c r="X39" s="108">
        <f t="shared" si="6"/>
        <v>28918</v>
      </c>
    </row>
    <row r="40" spans="1:26" ht="13.5" thickBot="1">
      <c r="A40" s="32"/>
      <c r="B40" s="33" t="s">
        <v>68</v>
      </c>
      <c r="C40" s="33"/>
      <c r="D40" s="33"/>
      <c r="E40" s="33"/>
      <c r="F40" s="33"/>
      <c r="G40" s="33"/>
      <c r="H40" s="34"/>
      <c r="I40" s="34"/>
      <c r="J40" s="45">
        <v>25</v>
      </c>
      <c r="K40" s="55">
        <f ca="1">SUM(K35:K39)</f>
        <v>27118365</v>
      </c>
      <c r="L40" s="57">
        <f>SUM(L35:L39)</f>
        <v>24183667</v>
      </c>
      <c r="N40" s="58">
        <f>'[2]200-6'!$E$46</f>
        <v>25584773</v>
      </c>
      <c r="O40" s="9">
        <f t="shared" ca="1" si="8"/>
        <v>1533592</v>
      </c>
      <c r="Q40" s="53">
        <f t="shared" ca="1" si="1"/>
        <v>0.12135041389711494</v>
      </c>
      <c r="R40" s="54" t="str">
        <f t="shared" ca="1" si="2"/>
        <v>*</v>
      </c>
      <c r="S40" s="108">
        <f t="shared" ca="1" si="3"/>
        <v>2934698</v>
      </c>
      <c r="U40" s="55">
        <v>26276390</v>
      </c>
      <c r="V40" s="53">
        <f ca="1">+(ABS(K40-U40))/U40</f>
        <v>3.204302417493423E-2</v>
      </c>
      <c r="W40" s="54" t="str">
        <f t="shared" ca="1" si="5"/>
        <v/>
      </c>
      <c r="X40" s="108">
        <f t="shared" ca="1" si="6"/>
        <v>841975</v>
      </c>
    </row>
    <row r="41" spans="1:26">
      <c r="A41" s="24"/>
      <c r="B41" s="25"/>
      <c r="C41" s="25"/>
      <c r="D41" s="25"/>
      <c r="E41" s="25"/>
      <c r="F41" s="25"/>
      <c r="G41" s="25"/>
      <c r="H41" s="27"/>
      <c r="I41" s="27"/>
      <c r="J41" s="42"/>
      <c r="K41" s="60"/>
      <c r="L41" s="49"/>
      <c r="Q41" s="53"/>
      <c r="R41" s="54"/>
      <c r="S41" s="108"/>
      <c r="U41" s="60"/>
      <c r="V41" s="53"/>
      <c r="W41" s="54"/>
      <c r="X41" s="108"/>
    </row>
    <row r="42" spans="1:26">
      <c r="A42" s="32" t="s">
        <v>69</v>
      </c>
      <c r="B42" s="33"/>
      <c r="C42" s="33"/>
      <c r="D42" s="33"/>
      <c r="E42" s="33"/>
      <c r="F42" s="33"/>
      <c r="G42" s="33"/>
      <c r="H42" s="34"/>
      <c r="I42" s="34"/>
      <c r="J42" s="45">
        <v>26</v>
      </c>
      <c r="K42" s="59">
        <f ca="1">+K40+K33</f>
        <v>46847022.344739996</v>
      </c>
      <c r="L42" s="57">
        <f>+L40+L33</f>
        <v>43901241</v>
      </c>
      <c r="N42" s="9">
        <f>'[2]200-6'!$E$47</f>
        <v>44996278</v>
      </c>
      <c r="O42" s="10" t="s">
        <v>70</v>
      </c>
      <c r="Q42" s="53">
        <f t="shared" ca="1" si="1"/>
        <v>6.7100183904596128E-2</v>
      </c>
      <c r="R42" s="54" t="str">
        <f t="shared" ca="1" si="2"/>
        <v/>
      </c>
      <c r="S42" s="108">
        <f t="shared" ca="1" si="3"/>
        <v>2945781.3447399959</v>
      </c>
      <c r="T42" s="8" t="s">
        <v>71</v>
      </c>
      <c r="U42" s="59">
        <v>46134098.511139996</v>
      </c>
      <c r="V42" s="53"/>
      <c r="W42" s="54"/>
      <c r="X42" s="108"/>
    </row>
    <row r="43" spans="1:26" ht="15">
      <c r="A43" s="1" t="s">
        <v>72</v>
      </c>
      <c r="B43" s="2"/>
      <c r="C43" s="2"/>
      <c r="D43" s="2"/>
      <c r="E43" s="2"/>
      <c r="F43" s="2"/>
      <c r="G43" s="3"/>
      <c r="H43" s="62" t="s">
        <v>73</v>
      </c>
      <c r="I43" s="40"/>
      <c r="J43" s="49"/>
      <c r="K43" s="63" t="s">
        <v>74</v>
      </c>
      <c r="L43" s="40"/>
      <c r="M43" s="111"/>
      <c r="N43" s="9">
        <f>+N26-N42</f>
        <v>0</v>
      </c>
      <c r="O43" s="10" t="s">
        <v>32</v>
      </c>
      <c r="Q43" s="53"/>
      <c r="R43" s="54"/>
      <c r="S43" s="108"/>
    </row>
    <row r="44" spans="1:26">
      <c r="A44" s="14" t="s">
        <v>75</v>
      </c>
      <c r="B44" s="15"/>
      <c r="C44" s="15"/>
      <c r="D44" s="15"/>
      <c r="E44" s="15"/>
      <c r="F44" s="15"/>
      <c r="G44" s="64"/>
      <c r="H44" s="45" t="s">
        <v>24</v>
      </c>
      <c r="I44" s="65" t="s">
        <v>25</v>
      </c>
      <c r="J44" s="49"/>
      <c r="K44" s="45" t="s">
        <v>24</v>
      </c>
      <c r="L44" s="47" t="s">
        <v>25</v>
      </c>
      <c r="M44" s="66"/>
      <c r="N44" s="67"/>
      <c r="O44" s="66"/>
      <c r="P44" s="66"/>
      <c r="Q44" s="53"/>
      <c r="R44" s="54"/>
      <c r="S44" s="108"/>
    </row>
    <row r="45" spans="1:26">
      <c r="A45" s="18" t="s">
        <v>76</v>
      </c>
      <c r="B45" s="19"/>
      <c r="C45" s="19"/>
      <c r="D45" s="19"/>
      <c r="E45" s="19"/>
      <c r="F45" s="19"/>
      <c r="G45" s="68"/>
      <c r="H45" s="45" t="s">
        <v>26</v>
      </c>
      <c r="I45" s="69" t="s">
        <v>28</v>
      </c>
      <c r="J45" s="70"/>
      <c r="K45" s="45" t="s">
        <v>29</v>
      </c>
      <c r="L45" s="47" t="s">
        <v>29</v>
      </c>
      <c r="M45" s="71"/>
      <c r="N45" s="72"/>
      <c r="O45" s="71"/>
      <c r="P45" s="71"/>
      <c r="Q45" s="53"/>
      <c r="R45" s="54"/>
      <c r="S45" s="108"/>
    </row>
    <row r="46" spans="1:26">
      <c r="A46" s="32" t="s">
        <v>77</v>
      </c>
      <c r="B46" s="33"/>
      <c r="C46" s="33"/>
      <c r="D46" s="33"/>
      <c r="E46" s="33"/>
      <c r="F46" s="33"/>
      <c r="G46" s="73"/>
      <c r="H46" s="74">
        <v>618831</v>
      </c>
      <c r="I46" s="75">
        <v>624390</v>
      </c>
      <c r="J46" s="45">
        <v>27</v>
      </c>
      <c r="K46" s="74">
        <v>1116669</v>
      </c>
      <c r="L46" s="75">
        <v>1007620</v>
      </c>
      <c r="M46" s="76"/>
      <c r="N46" s="72"/>
      <c r="O46" s="76"/>
      <c r="P46" s="76"/>
      <c r="Q46" s="53">
        <f t="shared" ref="Q46:Q48" si="9">+(ABS(K46-L46))/L46</f>
        <v>0.10822433060082173</v>
      </c>
      <c r="R46" s="54" t="str">
        <f t="shared" ref="R46:R48" si="10">IF(Q46&gt;0.1,"*","")</f>
        <v>*</v>
      </c>
      <c r="S46" s="108">
        <f t="shared" si="3"/>
        <v>109049</v>
      </c>
    </row>
    <row r="47" spans="1:26">
      <c r="A47" s="32" t="s">
        <v>78</v>
      </c>
      <c r="B47" s="33"/>
      <c r="C47" s="33"/>
      <c r="D47" s="33"/>
      <c r="E47" s="33"/>
      <c r="F47" s="33"/>
      <c r="G47" s="73"/>
      <c r="H47" s="74">
        <v>359496</v>
      </c>
      <c r="I47" s="75">
        <v>396569</v>
      </c>
      <c r="J47" s="45">
        <v>28</v>
      </c>
      <c r="K47" s="74">
        <v>628630</v>
      </c>
      <c r="L47" s="75">
        <v>794860</v>
      </c>
      <c r="M47" s="76"/>
      <c r="N47" s="72"/>
      <c r="O47" s="76"/>
      <c r="P47" s="76"/>
      <c r="Q47" s="53">
        <f t="shared" si="9"/>
        <v>0.20913116775281182</v>
      </c>
      <c r="R47" s="54" t="str">
        <f t="shared" si="10"/>
        <v>*</v>
      </c>
      <c r="S47" s="108">
        <f t="shared" si="3"/>
        <v>-166230</v>
      </c>
    </row>
    <row r="48" spans="1:26">
      <c r="A48" s="32"/>
      <c r="B48" s="33" t="s">
        <v>71</v>
      </c>
      <c r="C48" s="33"/>
      <c r="D48" s="33"/>
      <c r="E48" s="33"/>
      <c r="F48" s="33"/>
      <c r="G48" s="73"/>
      <c r="H48" s="74">
        <f>SUM(H46:H47)</f>
        <v>978327</v>
      </c>
      <c r="I48" s="77">
        <f>SUM(I46:I47)</f>
        <v>1020959</v>
      </c>
      <c r="J48" s="45">
        <v>29</v>
      </c>
      <c r="K48" s="74">
        <f>SUM(K46:K47)</f>
        <v>1745299</v>
      </c>
      <c r="L48" s="57">
        <f>SUM(L46:L47)</f>
        <v>1802480</v>
      </c>
      <c r="M48" s="76"/>
      <c r="N48" s="72"/>
      <c r="O48" s="76"/>
      <c r="P48" s="76"/>
      <c r="Q48" s="53">
        <f t="shared" si="9"/>
        <v>3.1723514269229064E-2</v>
      </c>
      <c r="R48" s="54" t="str">
        <f t="shared" si="10"/>
        <v/>
      </c>
      <c r="S48" s="108">
        <f t="shared" si="3"/>
        <v>-57181</v>
      </c>
    </row>
    <row r="49" spans="1:19" ht="25.5" customHeight="1">
      <c r="A49" s="24"/>
      <c r="B49" s="25"/>
      <c r="C49" s="25"/>
      <c r="D49" s="25"/>
      <c r="E49" s="25"/>
      <c r="F49" s="25"/>
      <c r="G49" s="25"/>
      <c r="H49" s="27"/>
      <c r="I49" s="27"/>
      <c r="J49" s="49"/>
      <c r="K49" s="78" t="s">
        <v>79</v>
      </c>
      <c r="L49" s="79" t="s">
        <v>79</v>
      </c>
      <c r="M49" s="71"/>
      <c r="N49" s="72"/>
      <c r="O49" s="71"/>
      <c r="P49" s="71"/>
      <c r="Q49" s="53"/>
      <c r="R49" s="54"/>
      <c r="S49" s="108"/>
    </row>
    <row r="50" spans="1:19">
      <c r="A50" s="32" t="s">
        <v>80</v>
      </c>
      <c r="B50" s="33"/>
      <c r="C50" s="33"/>
      <c r="D50" s="33"/>
      <c r="E50" s="33"/>
      <c r="F50" s="33"/>
      <c r="G50" s="33"/>
      <c r="H50" s="34"/>
      <c r="I50" s="34"/>
      <c r="J50" s="45">
        <v>30</v>
      </c>
      <c r="K50" s="59">
        <f>'[1]CBS WPs'!E58</f>
        <v>136408000</v>
      </c>
      <c r="L50" s="75">
        <f>+'[1]CBS WPs'!F58</f>
        <v>134909000</v>
      </c>
      <c r="M50" s="80"/>
      <c r="N50" s="72"/>
      <c r="O50" s="76"/>
      <c r="P50" s="71"/>
      <c r="Q50" s="53">
        <f t="shared" ref="Q50:Q51" si="11">+(ABS(K50-L50))/L50</f>
        <v>1.1111193471154629E-2</v>
      </c>
      <c r="R50" s="54" t="str">
        <f t="shared" ref="R50:R51" si="12">IF(Q50&gt;0.1,"*","")</f>
        <v/>
      </c>
      <c r="S50" s="108">
        <f t="shared" si="3"/>
        <v>1499000</v>
      </c>
    </row>
    <row r="51" spans="1:19">
      <c r="A51" s="32" t="s">
        <v>81</v>
      </c>
      <c r="B51" s="33"/>
      <c r="C51" s="33"/>
      <c r="D51" s="33"/>
      <c r="E51" s="33"/>
      <c r="F51" s="33"/>
      <c r="G51" s="33"/>
      <c r="H51" s="34"/>
      <c r="I51" s="34"/>
      <c r="J51" s="45">
        <v>31</v>
      </c>
      <c r="K51" s="59">
        <f>'[1]CBS WPs'!E59</f>
        <v>127414000</v>
      </c>
      <c r="L51" s="75">
        <f>+'[1]CBS WPs'!F59</f>
        <v>126629000</v>
      </c>
      <c r="M51" s="80"/>
      <c r="N51" s="72"/>
      <c r="O51" s="76"/>
      <c r="P51" s="71"/>
      <c r="Q51" s="53">
        <f t="shared" si="11"/>
        <v>6.1992118708984511E-3</v>
      </c>
      <c r="R51" s="54" t="str">
        <f t="shared" si="12"/>
        <v/>
      </c>
      <c r="S51" s="108">
        <f t="shared" si="3"/>
        <v>785000</v>
      </c>
    </row>
    <row r="52" spans="1:19">
      <c r="A52" s="24"/>
      <c r="B52" s="25"/>
      <c r="C52" s="25"/>
      <c r="D52" s="25"/>
      <c r="E52" s="25"/>
      <c r="F52" s="25"/>
      <c r="G52" s="25"/>
      <c r="H52" s="27"/>
      <c r="I52" s="27"/>
      <c r="J52" s="27"/>
      <c r="K52" s="27"/>
      <c r="L52" s="29"/>
      <c r="Q52" s="81"/>
      <c r="R52" s="51"/>
    </row>
    <row r="53" spans="1:19">
      <c r="A53" s="25"/>
      <c r="B53" s="25"/>
      <c r="C53" s="25"/>
      <c r="D53" s="25"/>
      <c r="E53" s="25"/>
      <c r="F53" s="25"/>
      <c r="G53" s="25"/>
      <c r="H53" s="27"/>
      <c r="I53" s="27"/>
      <c r="J53" s="27"/>
      <c r="K53" s="27"/>
      <c r="L53" s="27"/>
    </row>
    <row r="54" spans="1:19" ht="49.5" customHeight="1">
      <c r="A54" s="82" t="s">
        <v>82</v>
      </c>
      <c r="B54" s="83" t="s">
        <v>83</v>
      </c>
      <c r="C54" s="83"/>
      <c r="D54" s="83"/>
      <c r="E54" s="83"/>
      <c r="F54" s="83"/>
      <c r="G54" s="83"/>
      <c r="H54" s="83"/>
      <c r="I54" s="83"/>
      <c r="J54" s="83"/>
      <c r="K54" s="83"/>
      <c r="L54" s="83"/>
    </row>
    <row r="55" spans="1:19" ht="60.75" customHeight="1">
      <c r="A55" s="84" t="s">
        <v>84</v>
      </c>
      <c r="B55" s="85" t="s">
        <v>85</v>
      </c>
      <c r="C55" s="85"/>
      <c r="D55" s="85"/>
      <c r="E55" s="85"/>
      <c r="F55" s="85"/>
      <c r="G55" s="85"/>
      <c r="H55" s="85"/>
      <c r="I55" s="85"/>
      <c r="J55" s="85"/>
      <c r="K55" s="85"/>
      <c r="L55" s="85"/>
    </row>
    <row r="56" spans="1:19" ht="25.5" customHeight="1">
      <c r="A56" s="84" t="s">
        <v>86</v>
      </c>
      <c r="B56" s="86" t="s">
        <v>87</v>
      </c>
      <c r="C56" s="86"/>
      <c r="D56" s="86"/>
      <c r="E56" s="86"/>
      <c r="F56" s="86"/>
      <c r="G56" s="86"/>
      <c r="H56" s="86"/>
      <c r="I56" s="86"/>
      <c r="J56" s="86"/>
      <c r="K56" s="86"/>
      <c r="L56" s="86"/>
    </row>
    <row r="57" spans="1:19">
      <c r="A57" s="87" t="s">
        <v>88</v>
      </c>
      <c r="B57" s="87"/>
      <c r="C57" s="87"/>
      <c r="D57" s="87"/>
      <c r="E57" s="87"/>
      <c r="F57" s="87"/>
      <c r="G57" s="87"/>
      <c r="H57" s="87"/>
      <c r="I57" s="87"/>
      <c r="J57" s="87"/>
      <c r="K57" s="87"/>
      <c r="L57" s="87"/>
    </row>
    <row r="58" spans="1:19" ht="24.75" customHeight="1">
      <c r="A58" s="88" t="s">
        <v>89</v>
      </c>
      <c r="B58" s="88"/>
      <c r="C58" s="88"/>
      <c r="D58" s="88"/>
      <c r="E58" s="88"/>
      <c r="F58" s="88"/>
      <c r="G58" s="88"/>
      <c r="H58" s="88"/>
      <c r="I58" s="88"/>
      <c r="J58" s="88"/>
      <c r="K58" s="88"/>
      <c r="L58" s="88"/>
    </row>
    <row r="59" spans="1:19">
      <c r="A59" s="89"/>
      <c r="B59" s="89"/>
      <c r="C59" s="89"/>
      <c r="D59" s="89"/>
      <c r="E59" s="89"/>
      <c r="F59" s="89"/>
      <c r="G59" s="89"/>
      <c r="H59" s="89"/>
      <c r="I59" s="89"/>
      <c r="J59" s="89"/>
      <c r="K59" s="89"/>
      <c r="L59" s="89"/>
    </row>
    <row r="60" spans="1:19" ht="158.25" customHeight="1">
      <c r="A60" s="112" t="s">
        <v>90</v>
      </c>
      <c r="B60" s="112"/>
      <c r="C60" s="112"/>
      <c r="D60" s="112"/>
      <c r="E60" s="112"/>
      <c r="F60" s="112"/>
      <c r="G60" s="112"/>
      <c r="H60" s="112"/>
      <c r="I60" s="112"/>
      <c r="J60" s="112"/>
      <c r="K60" s="112"/>
      <c r="L60" s="112"/>
    </row>
    <row r="61" spans="1:19" ht="13.5" thickBot="1">
      <c r="A61" s="90"/>
      <c r="B61" s="90"/>
      <c r="C61" s="90"/>
      <c r="D61" s="90"/>
      <c r="E61" s="90"/>
      <c r="F61" s="90"/>
      <c r="G61" s="89"/>
      <c r="H61" s="89"/>
      <c r="I61" s="89"/>
      <c r="J61" s="89"/>
      <c r="K61" s="89"/>
      <c r="L61" s="89"/>
    </row>
    <row r="62" spans="1:19">
      <c r="A62" s="89" t="s">
        <v>91</v>
      </c>
      <c r="B62" s="89"/>
      <c r="C62" s="89"/>
      <c r="D62" s="89"/>
      <c r="E62" s="89"/>
      <c r="F62" s="89"/>
      <c r="G62" s="89"/>
      <c r="H62" s="89"/>
      <c r="I62" s="89"/>
      <c r="J62" s="89"/>
      <c r="K62" s="89"/>
      <c r="L62" s="89"/>
    </row>
    <row r="63" spans="1:19">
      <c r="A63" s="89"/>
      <c r="B63" s="89"/>
      <c r="C63" s="89"/>
      <c r="D63" s="89"/>
      <c r="E63" s="89"/>
      <c r="F63" s="89"/>
      <c r="G63" s="89"/>
      <c r="H63" s="89"/>
      <c r="I63" s="89"/>
      <c r="J63" s="89"/>
      <c r="K63" s="89"/>
      <c r="L63" s="89"/>
    </row>
    <row r="64" spans="1:19">
      <c r="A64" s="89"/>
      <c r="B64" s="89"/>
      <c r="C64" s="89"/>
      <c r="D64" s="89"/>
      <c r="E64" s="89"/>
      <c r="F64" s="89"/>
      <c r="G64" s="89"/>
      <c r="H64" s="89"/>
      <c r="I64" s="89"/>
      <c r="J64" s="89"/>
      <c r="K64" s="89"/>
      <c r="L64" s="89"/>
    </row>
    <row r="65" spans="1:12" ht="15.75" customHeight="1">
      <c r="A65" s="89" t="s">
        <v>92</v>
      </c>
      <c r="B65" s="89"/>
      <c r="C65" s="89"/>
      <c r="D65" s="89"/>
      <c r="E65" s="91" t="s">
        <v>93</v>
      </c>
      <c r="F65" s="92"/>
      <c r="G65" s="15"/>
      <c r="H65" s="15"/>
      <c r="I65" s="93" t="s">
        <v>94</v>
      </c>
      <c r="J65" s="94"/>
      <c r="K65" s="94"/>
      <c r="L65" s="15"/>
    </row>
    <row r="66" spans="1:12">
      <c r="A66" s="89"/>
      <c r="B66" s="89"/>
      <c r="C66" s="89"/>
      <c r="D66" s="89"/>
      <c r="E66" s="95" t="s">
        <v>95</v>
      </c>
      <c r="F66" s="95"/>
      <c r="G66" s="95"/>
      <c r="H66" s="96"/>
      <c r="I66" s="97" t="s">
        <v>96</v>
      </c>
      <c r="J66" s="97"/>
      <c r="K66" s="97"/>
      <c r="L66" s="96"/>
    </row>
    <row r="67" spans="1:12">
      <c r="A67" s="89"/>
      <c r="B67" s="89"/>
      <c r="C67" s="89"/>
      <c r="D67" s="89"/>
      <c r="E67" s="95" t="s">
        <v>97</v>
      </c>
      <c r="F67" s="95"/>
      <c r="G67" s="96"/>
      <c r="H67" s="96"/>
      <c r="I67" s="89"/>
      <c r="J67" s="89"/>
      <c r="K67" s="89"/>
      <c r="L67" s="89"/>
    </row>
    <row r="68" spans="1:12">
      <c r="A68" s="89" t="s">
        <v>98</v>
      </c>
      <c r="B68" s="89"/>
      <c r="C68" s="89"/>
      <c r="D68" s="89"/>
      <c r="E68" s="89"/>
      <c r="F68" s="89"/>
      <c r="G68" s="89"/>
      <c r="H68" s="89"/>
      <c r="I68" s="89"/>
      <c r="J68" s="89"/>
      <c r="K68" s="89"/>
      <c r="L68" s="89"/>
    </row>
    <row r="69" spans="1:12">
      <c r="A69" s="89" t="s">
        <v>99</v>
      </c>
      <c r="B69" s="89"/>
      <c r="C69" s="89"/>
      <c r="D69" s="89"/>
      <c r="E69" s="89"/>
      <c r="F69" s="89"/>
      <c r="G69" s="89"/>
      <c r="H69" s="89"/>
      <c r="I69" s="89"/>
      <c r="J69" s="89"/>
      <c r="K69" s="89"/>
      <c r="L69" s="89"/>
    </row>
    <row r="70" spans="1:12">
      <c r="A70" s="89" t="s">
        <v>100</v>
      </c>
      <c r="B70" s="89"/>
      <c r="C70" s="89"/>
      <c r="D70" s="89"/>
      <c r="E70" s="89"/>
      <c r="F70" s="89"/>
      <c r="G70" s="89"/>
      <c r="H70" s="89"/>
      <c r="I70" s="89"/>
      <c r="J70" s="89"/>
      <c r="K70" s="89"/>
      <c r="L70" s="89"/>
    </row>
    <row r="71" spans="1:12">
      <c r="A71" s="89" t="s">
        <v>101</v>
      </c>
      <c r="B71" s="89"/>
      <c r="C71" s="89"/>
      <c r="D71" s="89"/>
      <c r="E71" s="89"/>
      <c r="F71" s="89"/>
      <c r="G71" s="89"/>
      <c r="H71" s="89"/>
      <c r="I71" s="89"/>
      <c r="J71" s="89"/>
      <c r="K71" s="89"/>
      <c r="L71" s="89"/>
    </row>
    <row r="72" spans="1:12" ht="5.25" customHeight="1">
      <c r="A72" s="89"/>
      <c r="B72" s="89"/>
      <c r="C72" s="89"/>
      <c r="D72" s="89"/>
      <c r="E72" s="89"/>
      <c r="F72" s="89"/>
      <c r="G72" s="89"/>
      <c r="H72" s="89"/>
      <c r="I72" s="89"/>
      <c r="J72" s="89"/>
      <c r="K72" s="89"/>
      <c r="L72" s="89"/>
    </row>
    <row r="73" spans="1:12" ht="26.25">
      <c r="A73" s="98" t="s">
        <v>108</v>
      </c>
      <c r="B73" s="99"/>
      <c r="C73" s="99"/>
      <c r="D73" s="99"/>
      <c r="E73" s="99"/>
      <c r="F73" s="99"/>
      <c r="G73" s="89"/>
      <c r="I73" s="25" t="s">
        <v>102</v>
      </c>
      <c r="J73" s="100"/>
      <c r="K73" s="101"/>
      <c r="L73" s="102"/>
    </row>
    <row r="74" spans="1:12" ht="3.75" customHeight="1">
      <c r="A74" s="89"/>
      <c r="B74" s="89"/>
      <c r="C74" s="89"/>
      <c r="D74" s="89"/>
      <c r="E74" s="89"/>
      <c r="F74" s="89"/>
      <c r="G74" s="89"/>
      <c r="H74" s="89"/>
      <c r="I74" s="89"/>
      <c r="J74" s="89"/>
      <c r="K74" s="89"/>
      <c r="L74" s="89"/>
    </row>
    <row r="75" spans="1:12">
      <c r="A75" s="89"/>
      <c r="B75" s="89"/>
      <c r="C75" s="89"/>
      <c r="D75" s="89"/>
      <c r="E75" s="89"/>
      <c r="F75" s="89"/>
      <c r="G75" s="89"/>
      <c r="H75" s="89"/>
      <c r="I75" s="89" t="s">
        <v>103</v>
      </c>
      <c r="J75" s="103" t="s">
        <v>104</v>
      </c>
      <c r="K75" s="33"/>
      <c r="L75" s="33" t="s">
        <v>105</v>
      </c>
    </row>
    <row r="76" spans="1:12">
      <c r="A76" s="89"/>
      <c r="B76" s="89"/>
      <c r="C76" s="89"/>
      <c r="D76" s="89"/>
      <c r="E76" s="89"/>
      <c r="F76" s="89"/>
      <c r="G76" s="89"/>
      <c r="H76" s="89"/>
      <c r="I76" s="89"/>
      <c r="J76" s="104" t="s">
        <v>106</v>
      </c>
      <c r="K76" s="104"/>
      <c r="L76" s="104" t="s">
        <v>107</v>
      </c>
    </row>
    <row r="77" spans="1:12">
      <c r="F77" s="89"/>
      <c r="G77" s="89"/>
      <c r="H77" s="89"/>
      <c r="I77" s="89"/>
      <c r="J77" s="89"/>
      <c r="K77" s="89"/>
      <c r="L77" s="89"/>
    </row>
    <row r="78" spans="1:12" ht="15">
      <c r="A78" s="113"/>
      <c r="B78" s="113"/>
      <c r="C78" s="113"/>
      <c r="D78" s="113"/>
      <c r="E78" s="113"/>
      <c r="F78" s="113"/>
      <c r="G78" s="113"/>
      <c r="H78" s="113"/>
      <c r="I78" s="113"/>
      <c r="J78" s="113"/>
      <c r="K78" s="113"/>
      <c r="L78" s="113"/>
    </row>
    <row r="79" spans="1:12" ht="15">
      <c r="A79" s="113"/>
      <c r="B79" s="113"/>
      <c r="C79" s="113"/>
      <c r="D79" s="113"/>
      <c r="E79" s="113"/>
      <c r="F79" s="113"/>
      <c r="G79" s="113"/>
      <c r="H79" s="113"/>
      <c r="I79" s="113"/>
      <c r="J79" s="113"/>
      <c r="K79" s="113"/>
      <c r="L79" s="113"/>
    </row>
    <row r="80" spans="1:12" ht="15">
      <c r="A80" s="113"/>
      <c r="B80" s="113"/>
      <c r="C80" s="113"/>
      <c r="D80" s="113"/>
      <c r="E80" s="113"/>
      <c r="F80" s="113"/>
      <c r="G80" s="113"/>
      <c r="H80" s="113"/>
      <c r="I80" s="113"/>
      <c r="J80" s="113"/>
      <c r="K80" s="113"/>
      <c r="L80" s="113"/>
    </row>
    <row r="81" spans="1:12" ht="15">
      <c r="A81" s="113"/>
      <c r="B81" s="113"/>
      <c r="C81" s="113"/>
      <c r="D81" s="113"/>
      <c r="E81" s="113"/>
      <c r="F81" s="113"/>
      <c r="G81" s="113"/>
      <c r="H81" s="113"/>
      <c r="I81" s="113"/>
      <c r="J81" s="113"/>
      <c r="K81" s="113"/>
      <c r="L81" s="113"/>
    </row>
    <row r="82" spans="1:12" ht="15">
      <c r="A82" s="113"/>
      <c r="B82" s="113"/>
      <c r="C82" s="113"/>
      <c r="D82" s="113"/>
      <c r="E82" s="113"/>
      <c r="F82" s="113"/>
      <c r="G82" s="113"/>
      <c r="H82" s="113"/>
      <c r="I82" s="113"/>
      <c r="J82" s="113"/>
      <c r="K82" s="113"/>
      <c r="L82" s="113"/>
    </row>
  </sheetData>
  <mergeCells count="7">
    <mergeCell ref="I66:K66"/>
    <mergeCell ref="B54:L54"/>
    <mergeCell ref="B55:L55"/>
    <mergeCell ref="B56:L56"/>
    <mergeCell ref="A57:L57"/>
    <mergeCell ref="A58:L58"/>
    <mergeCell ref="A60:L60"/>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Union Pacific Railroad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fpan259</dc:creator>
  <cp:lastModifiedBy>fpan259</cp:lastModifiedBy>
  <dcterms:created xsi:type="dcterms:W3CDTF">2013-07-31T19:21:00Z</dcterms:created>
  <dcterms:modified xsi:type="dcterms:W3CDTF">2013-07-31T19:23:55Z</dcterms:modified>
</cp:coreProperties>
</file>