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35" windowWidth="19155" windowHeight="11055"/>
  </bookViews>
  <sheets>
    <sheet name="Sheet1" sheetId="1" r:id="rId1"/>
    <sheet name="Sheet2" sheetId="2" r:id="rId2"/>
    <sheet name="Sheet3" sheetId="3" r:id="rId3"/>
  </sheets>
  <externalReferences>
    <externalReference r:id="rId4"/>
    <externalReference r:id="rId5"/>
  </externalReferences>
  <calcPr calcId="125725"/>
</workbook>
</file>

<file path=xl/calcChain.xml><?xml version="1.0" encoding="utf-8"?>
<calcChain xmlns="http://schemas.openxmlformats.org/spreadsheetml/2006/main">
  <c r="K48" i="1"/>
  <c r="Q48" s="1"/>
  <c r="R48" s="1"/>
  <c r="H48"/>
  <c r="K42"/>
  <c r="K40"/>
  <c r="K33"/>
  <c r="K26"/>
  <c r="K20"/>
  <c r="S51"/>
  <c r="Q51"/>
  <c r="R51" s="1"/>
  <c r="S50"/>
  <c r="Q50"/>
  <c r="R50" s="1"/>
  <c r="L48"/>
  <c r="I48"/>
  <c r="S47"/>
  <c r="S46"/>
  <c r="Q46"/>
  <c r="R46" s="1"/>
  <c r="N42"/>
  <c r="N40"/>
  <c r="L40"/>
  <c r="V39"/>
  <c r="W39" s="1"/>
  <c r="S39"/>
  <c r="Q39"/>
  <c r="R39" s="1"/>
  <c r="N39"/>
  <c r="O39" s="1"/>
  <c r="X39"/>
  <c r="W38"/>
  <c r="N38"/>
  <c r="N37"/>
  <c r="N36"/>
  <c r="N35"/>
  <c r="X34"/>
  <c r="W34"/>
  <c r="N33"/>
  <c r="L33"/>
  <c r="L42" s="1"/>
  <c r="N32"/>
  <c r="N31"/>
  <c r="W30"/>
  <c r="N30"/>
  <c r="N29"/>
  <c r="N28"/>
  <c r="X27"/>
  <c r="W27"/>
  <c r="N26"/>
  <c r="N43" s="1"/>
  <c r="N25"/>
  <c r="N24"/>
  <c r="N23"/>
  <c r="N22"/>
  <c r="N21"/>
  <c r="N20"/>
  <c r="L20"/>
  <c r="L26" s="1"/>
  <c r="N19"/>
  <c r="N18"/>
  <c r="N17"/>
  <c r="N16"/>
  <c r="N15"/>
  <c r="N14"/>
  <c r="S48" l="1"/>
  <c r="Q47"/>
  <c r="R47" s="1"/>
  <c r="X38" l="1"/>
  <c r="O38"/>
  <c r="V36"/>
  <c r="W36" s="1"/>
  <c r="O36"/>
  <c r="Q36"/>
  <c r="R36" s="1"/>
  <c r="X36"/>
  <c r="S36"/>
  <c r="Q24"/>
  <c r="R24" s="1"/>
  <c r="X24"/>
  <c r="S24"/>
  <c r="V24"/>
  <c r="W24" s="1"/>
  <c r="O24"/>
  <c r="Q17"/>
  <c r="R17" s="1"/>
  <c r="X17"/>
  <c r="S17"/>
  <c r="V17"/>
  <c r="W17" s="1"/>
  <c r="O17"/>
  <c r="X14"/>
  <c r="Q14"/>
  <c r="R14" s="1"/>
  <c r="S14"/>
  <c r="V14"/>
  <c r="W14" s="1"/>
  <c r="O14"/>
  <c r="V18"/>
  <c r="W18" s="1"/>
  <c r="O18"/>
  <c r="X18"/>
  <c r="S18"/>
  <c r="Q18"/>
  <c r="R18" s="1"/>
  <c r="X23"/>
  <c r="S23"/>
  <c r="V23"/>
  <c r="W23" s="1"/>
  <c r="O23"/>
  <c r="Q23"/>
  <c r="R23" s="1"/>
  <c r="S30" l="1"/>
  <c r="X30"/>
  <c r="O30"/>
  <c r="S22" l="1"/>
  <c r="V22"/>
  <c r="W22" s="1"/>
  <c r="O22"/>
  <c r="Q22"/>
  <c r="R22" s="1"/>
  <c r="X22"/>
  <c r="V21" l="1"/>
  <c r="W21" s="1"/>
  <c r="O21"/>
  <c r="Q21"/>
  <c r="R21" s="1"/>
  <c r="X21"/>
  <c r="S21"/>
  <c r="S15" l="1"/>
  <c r="V15"/>
  <c r="W15" s="1"/>
  <c r="O15"/>
  <c r="Q15"/>
  <c r="R15" s="1"/>
  <c r="X15"/>
  <c r="V16" l="1"/>
  <c r="W16" s="1"/>
  <c r="O16"/>
  <c r="Q16"/>
  <c r="R16" s="1"/>
  <c r="X16"/>
  <c r="S16"/>
  <c r="V25" l="1"/>
  <c r="W25" s="1"/>
  <c r="O25"/>
  <c r="Q25"/>
  <c r="R25" s="1"/>
  <c r="X25"/>
  <c r="S25"/>
  <c r="X32" l="1"/>
  <c r="S32"/>
  <c r="V32"/>
  <c r="W32" s="1"/>
  <c r="O32"/>
  <c r="Q32"/>
  <c r="R32" s="1"/>
  <c r="S31" l="1"/>
  <c r="V31"/>
  <c r="W31" s="1"/>
  <c r="O31"/>
  <c r="Q31"/>
  <c r="R31" s="1"/>
  <c r="X31"/>
  <c r="S19" l="1"/>
  <c r="V19"/>
  <c r="W19" s="1"/>
  <c r="O19"/>
  <c r="Q19"/>
  <c r="R19" s="1"/>
  <c r="X19"/>
  <c r="Q35" l="1"/>
  <c r="R35" s="1"/>
  <c r="X35"/>
  <c r="S35"/>
  <c r="V35"/>
  <c r="W35" s="1"/>
  <c r="O35"/>
  <c r="X26"/>
  <c r="S26"/>
  <c r="V26"/>
  <c r="W26" s="1"/>
  <c r="O26"/>
  <c r="Q26"/>
  <c r="R26" s="1"/>
  <c r="Q20"/>
  <c r="R20" s="1"/>
  <c r="X20"/>
  <c r="S20"/>
  <c r="V20"/>
  <c r="W20" s="1"/>
  <c r="O20"/>
  <c r="S28" l="1"/>
  <c r="V28"/>
  <c r="W28" s="1"/>
  <c r="O28"/>
  <c r="Q28"/>
  <c r="R28" s="1"/>
  <c r="X28"/>
  <c r="X29"/>
  <c r="S29"/>
  <c r="V29"/>
  <c r="W29" s="1"/>
  <c r="O29"/>
  <c r="Q29"/>
  <c r="R29" s="1"/>
  <c r="V33" l="1"/>
  <c r="W33" s="1"/>
  <c r="O33"/>
  <c r="Q33"/>
  <c r="R33" s="1"/>
  <c r="X33"/>
  <c r="S33"/>
  <c r="S37" l="1"/>
  <c r="V37"/>
  <c r="W37" s="1"/>
  <c r="O37"/>
  <c r="Q37"/>
  <c r="R37" s="1"/>
  <c r="X37"/>
  <c r="S40" l="1"/>
  <c r="V40"/>
  <c r="W40" s="1"/>
  <c r="O40"/>
  <c r="Q40"/>
  <c r="R40" s="1"/>
  <c r="X40"/>
  <c r="S42" l="1"/>
  <c r="Q42"/>
  <c r="R42" s="1"/>
</calcChain>
</file>

<file path=xl/sharedStrings.xml><?xml version="1.0" encoding="utf-8"?>
<sst xmlns="http://schemas.openxmlformats.org/spreadsheetml/2006/main" count="120" uniqueCount="109">
  <si>
    <t>FOR STB USE ONLY</t>
  </si>
  <si>
    <t>FORM</t>
  </si>
  <si>
    <t>QUARTER</t>
  </si>
  <si>
    <t>YEAR</t>
  </si>
  <si>
    <t>SURFACE TRANSPORTATION BOARD</t>
  </si>
  <si>
    <t>CBS</t>
  </si>
  <si>
    <t>1       2       3       4</t>
  </si>
  <si>
    <t>QUARTERLY CONDENSED BALANCE SHEET</t>
  </si>
  <si>
    <t xml:space="preserve">   X</t>
  </si>
  <si>
    <t>RAILROADS</t>
  </si>
  <si>
    <t>FULL NAME AND ADDRESS OF REPORTING RAILROAD (If a system report, name of all operating</t>
  </si>
  <si>
    <t>OMB Clearance No.</t>
  </si>
  <si>
    <t>roads included should be shown</t>
  </si>
  <si>
    <t>2140-0012</t>
  </si>
  <si>
    <t>under (REMARKS))</t>
  </si>
  <si>
    <t>Expires 8/31/2015</t>
  </si>
  <si>
    <t>UNION PACIFIC RAILROAD COMPANY</t>
  </si>
  <si>
    <t>1400 DOUGLAS STREET</t>
  </si>
  <si>
    <t>AMENDED:  NO</t>
  </si>
  <si>
    <t>OMAHA, NEBRASKA  68179</t>
  </si>
  <si>
    <t>REVISED</t>
  </si>
  <si>
    <t>BALANCE AT END OF QUARTER</t>
  </si>
  <si>
    <t>DESCRIPTIONS</t>
  </si>
  <si>
    <t>CODE</t>
  </si>
  <si>
    <t>THIS YEAR</t>
  </si>
  <si>
    <t>LAST YEAR</t>
  </si>
  <si>
    <t>(a)</t>
  </si>
  <si>
    <t>NO.</t>
  </si>
  <si>
    <t>(b)</t>
  </si>
  <si>
    <t>(c)</t>
  </si>
  <si>
    <t>ASSETS</t>
  </si>
  <si>
    <t>R-1 Sch. 200</t>
  </si>
  <si>
    <t>Check</t>
  </si>
  <si>
    <t>Significance Test to PY</t>
  </si>
  <si>
    <t>Significance Test to PQ</t>
  </si>
  <si>
    <t>Cash (Account 701)</t>
  </si>
  <si>
    <t>Temporary cash investments and Special Deposits (Accounts 702 &amp; 703)</t>
  </si>
  <si>
    <t>Accounts Receivable (Accounts 704-709.5)</t>
  </si>
  <si>
    <t>Prepayments and working funds (Accounts 710, 711 and 714)</t>
  </si>
  <si>
    <t>Materials and supplies (Account 712)</t>
  </si>
  <si>
    <t>Other Current assets (Account 713)</t>
  </si>
  <si>
    <t>FIT Accruals</t>
  </si>
  <si>
    <t>Total Current Assets</t>
  </si>
  <si>
    <t>Special funds and other investments and advances (Accounts 715-717 &amp; 722-724)</t>
  </si>
  <si>
    <t>Investments and advances affiliated companies (Accounts 721, 721.5)</t>
  </si>
  <si>
    <t>Transportation property - net (Accounts 731-736)</t>
  </si>
  <si>
    <t>Property used in other than carrier operations less depreciation (Accounts 737 and 738)</t>
  </si>
  <si>
    <t>$57 M Increase in Acct 137000 - Misc Physical Property</t>
  </si>
  <si>
    <t>Other assets and deferred debits (Accounts 739, 741, 743 and 744)</t>
  </si>
  <si>
    <t>Increases in Random Accounts (Road Retired 135-114, Suspense-Streamline 143-407, Suspense-Property Acct 143-006, FIN 45-Equip. 141-155)</t>
  </si>
  <si>
    <t>Total Assets</t>
  </si>
  <si>
    <t>LIABILITIES</t>
  </si>
  <si>
    <t>Current liabilities (Accounts 751-761.5, 762, 763 and 764)</t>
  </si>
  <si>
    <t>Long term debt due after one year (Accounts 765-770.2)</t>
  </si>
  <si>
    <t>$1 Billion increase in Intercompany Receivable</t>
  </si>
  <si>
    <t>Deferred revenues - Transfers from governmental authorities (Account 783)</t>
  </si>
  <si>
    <t>Accumulated deferred income tax credits (Account 786)</t>
  </si>
  <si>
    <t>Other liabilities and deferred credits (Accounts 771, 772, 774, 775, 781, 782, &amp; 784)</t>
  </si>
  <si>
    <t>Total Liabilities</t>
  </si>
  <si>
    <t>SHAREHOLDERS EQUITY</t>
  </si>
  <si>
    <t>Capital stock (Accounts 791-793)</t>
  </si>
  <si>
    <t>Change in Preference Shares FRA</t>
  </si>
  <si>
    <t>Additional capital (Accounts 794 and 795)</t>
  </si>
  <si>
    <t>Retained earnings (Accounts 797, 798 and 798.1)</t>
  </si>
  <si>
    <t>Change in RE Beginning Balance Acct (Net Income)</t>
  </si>
  <si>
    <t xml:space="preserve"> </t>
  </si>
  <si>
    <t>Less: Treasury stock (Account 798.5)</t>
  </si>
  <si>
    <t>Equity in undistributed earnings (losses) of affiliated companies</t>
  </si>
  <si>
    <t>Total Shareholders Equity</t>
  </si>
  <si>
    <t>Total Liabilities and Shareholders Equity</t>
  </si>
  <si>
    <t>Total Liab. &amp; SHE</t>
  </si>
  <si>
    <t>Total</t>
  </si>
  <si>
    <t>GROSS EXPENDITURES FOR</t>
  </si>
  <si>
    <t>FIGURES FOR THE QUARTER</t>
  </si>
  <si>
    <t>CUMULATIVE FIGURES</t>
  </si>
  <si>
    <t>ADDITIONS AND BETTERMENTS</t>
  </si>
  <si>
    <t>(Accounts 731 and 732)</t>
  </si>
  <si>
    <t>Road</t>
  </si>
  <si>
    <t>Equipment</t>
  </si>
  <si>
    <t>FIGURES FOR 
QUARTER</t>
  </si>
  <si>
    <t>No. of Revenue Tons Carried</t>
  </si>
  <si>
    <t>No. of Revenue Tons Carried One Mile (thousands)</t>
  </si>
  <si>
    <t>1.</t>
  </si>
  <si>
    <t>Under order of the Surface Transportation Board, Class I railroads, excluding switching and terminal companies, are required to 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</si>
  <si>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t>
  </si>
  <si>
    <t>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</si>
  <si>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t>
  </si>
  <si>
    <t xml:space="preserve">Unusual transactions or items which reflect an important change in the financial condition of the carrier should be identified and explained in a footnote </t>
  </si>
  <si>
    <t>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</si>
  <si>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</si>
  <si>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</si>
  <si>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t>REMARKS</t>
  </si>
  <si>
    <t xml:space="preserve">I, the undersigned, </t>
  </si>
  <si>
    <t>Heidi J. Brammer, Sr. Manager - Fin. Reporting</t>
  </si>
  <si>
    <t xml:space="preserve"> of  UNION PACIFIC RAILROAD COMPANY        </t>
  </si>
  <si>
    <t>(Name and Title of officer in</t>
  </si>
  <si>
    <t>(Full name of reporting company)</t>
  </si>
  <si>
    <t xml:space="preserve">  charge of account)</t>
  </si>
  <si>
    <t>state that this report was prepared by me or under my supervision; that I have carefully examined it; and on the basis of my</t>
  </si>
  <si>
    <t>knowledge, belief and verification (when necessary), I declare it to be a full, true and correct statement of the balance sheet accounts</t>
  </si>
  <si>
    <t xml:space="preserve">named, and that the various items here reported were determined in accordance with effective rules promulgated by the </t>
  </si>
  <si>
    <t>Surface Transportation Board.</t>
  </si>
  <si>
    <r>
      <t xml:space="preserve">Date:         </t>
    </r>
    <r>
      <rPr>
        <u/>
        <sz val="8"/>
        <rFont val="Arial"/>
        <family val="2"/>
      </rPr>
      <t xml:space="preserve"> April 30</t>
    </r>
    <r>
      <rPr>
        <u/>
        <sz val="8"/>
        <color indexed="30"/>
        <rFont val="Arial"/>
        <family val="2"/>
      </rPr>
      <t>, 2014</t>
    </r>
  </si>
  <si>
    <t>Signature:</t>
  </si>
  <si>
    <t>Telephone No.</t>
  </si>
  <si>
    <t>(402)</t>
  </si>
  <si>
    <t>544-4887</t>
  </si>
  <si>
    <t>(Area Code)</t>
  </si>
  <si>
    <t>(Number)</t>
  </si>
</sst>
</file>

<file path=xl/styles.xml><?xml version="1.0" encoding="utf-8"?>
<styleSheet xmlns="http://schemas.openxmlformats.org/spreadsheetml/2006/main">
  <numFmts count="2">
    <numFmt numFmtId="5" formatCode="&quot;$&quot;#,##0_);\(&quot;$&quot;#,##0\)"/>
    <numFmt numFmtId="7" formatCode="&quot;$&quot;#,##0.00_);\(&quot;$&quot;#,##0.00\)"/>
  </numFmts>
  <fonts count="24">
    <font>
      <sz val="11"/>
      <color theme="1"/>
      <name val="Calibri"/>
      <family val="2"/>
      <scheme val="minor"/>
    </font>
    <font>
      <sz val="11"/>
      <color theme="1"/>
      <name val="Calibri"/>
      <family val="2"/>
      <scheme val="minor"/>
    </font>
    <font>
      <sz val="10"/>
      <name val="Arial"/>
      <family val="2"/>
    </font>
    <font>
      <sz val="9"/>
      <name val="Arial"/>
      <family val="2"/>
    </font>
    <font>
      <b/>
      <sz val="10"/>
      <name val="Arial"/>
      <family val="2"/>
    </font>
    <font>
      <sz val="10"/>
      <color rgb="FF0000FF"/>
      <name val="Arial"/>
      <family val="2"/>
    </font>
    <font>
      <sz val="9"/>
      <color indexed="12"/>
      <name val="Arial"/>
      <family val="2"/>
    </font>
    <font>
      <b/>
      <sz val="9"/>
      <color indexed="12"/>
      <name val="Arial"/>
      <family val="2"/>
    </font>
    <font>
      <b/>
      <u/>
      <sz val="10"/>
      <name val="Arial"/>
      <family val="2"/>
    </font>
    <font>
      <b/>
      <i/>
      <sz val="9"/>
      <color indexed="12"/>
      <name val="Arial"/>
      <family val="2"/>
    </font>
    <font>
      <b/>
      <sz val="9"/>
      <name val="Arial"/>
      <family val="2"/>
    </font>
    <font>
      <sz val="9"/>
      <color rgb="FF0000FF"/>
      <name val="Arial"/>
      <family val="2"/>
    </font>
    <font>
      <sz val="8"/>
      <name val="Arial"/>
      <family val="2"/>
    </font>
    <font>
      <sz val="10"/>
      <color rgb="FF000000"/>
      <name val="Times New Roman"/>
      <family val="1"/>
    </font>
    <font>
      <b/>
      <sz val="9"/>
      <name val="Arial"/>
      <family val="34"/>
    </font>
    <font>
      <sz val="9"/>
      <name val="Arial"/>
      <family val="34"/>
    </font>
    <font>
      <sz val="9"/>
      <color rgb="FF000000"/>
      <name val="Arial"/>
      <family val="2"/>
    </font>
    <font>
      <u/>
      <sz val="8"/>
      <name val="Arial"/>
      <family val="2"/>
    </font>
    <font>
      <u/>
      <sz val="9"/>
      <name val="Arial"/>
      <family val="2"/>
    </font>
    <font>
      <i/>
      <sz val="9"/>
      <name val="Arial"/>
      <family val="2"/>
    </font>
    <font>
      <u/>
      <sz val="8"/>
      <color indexed="30"/>
      <name val="Arial"/>
      <family val="2"/>
    </font>
    <font>
      <b/>
      <sz val="20"/>
      <name val="Ribbon131 Bd BT"/>
      <family val="4"/>
    </font>
    <font>
      <b/>
      <sz val="12"/>
      <name val="Ribbon131 Bd BT"/>
      <family val="4"/>
    </font>
    <font>
      <sz val="12"/>
      <name val="Ribbon131 Bd BT"/>
      <family val="4"/>
    </font>
  </fonts>
  <fills count="4">
    <fill>
      <patternFill patternType="none"/>
    </fill>
    <fill>
      <patternFill patternType="gray125"/>
    </fill>
    <fill>
      <patternFill patternType="solid">
        <fgColor indexed="65"/>
        <bgColor indexed="64"/>
      </patternFill>
    </fill>
    <fill>
      <patternFill patternType="solid">
        <fgColor rgb="FFFFFFFF"/>
      </patternFill>
    </fill>
  </fills>
  <borders count="1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s>
  <cellStyleXfs count="5">
    <xf numFmtId="0" fontId="0" fillId="0" borderId="0"/>
    <xf numFmtId="9" fontId="1" fillId="0" borderId="0" applyFont="0" applyFill="0" applyBorder="0" applyAlignment="0" applyProtection="0"/>
    <xf numFmtId="0" fontId="2" fillId="0" borderId="0"/>
    <xf numFmtId="0" fontId="13" fillId="0" borderId="0"/>
    <xf numFmtId="0" fontId="13" fillId="0" borderId="0"/>
  </cellStyleXfs>
  <cellXfs count="118">
    <xf numFmtId="0" fontId="0" fillId="0" borderId="0" xfId="0"/>
    <xf numFmtId="0" fontId="3" fillId="0" borderId="1" xfId="2" applyFont="1" applyBorder="1" applyAlignment="1">
      <alignment horizontal="centerContinuous"/>
    </xf>
    <xf numFmtId="0" fontId="3" fillId="0" borderId="2" xfId="2" applyFont="1" applyBorder="1" applyAlignment="1">
      <alignment horizontal="centerContinuous"/>
    </xf>
    <xf numFmtId="0" fontId="3" fillId="0" borderId="3" xfId="2" applyFont="1" applyBorder="1" applyAlignment="1">
      <alignment horizontal="centerContinuous"/>
    </xf>
    <xf numFmtId="0" fontId="3" fillId="0" borderId="4" xfId="2" applyFont="1" applyBorder="1" applyAlignment="1">
      <alignment horizontal="centerContinuous"/>
    </xf>
    <xf numFmtId="0" fontId="3" fillId="0" borderId="5" xfId="2" applyFont="1" applyBorder="1" applyAlignment="1">
      <alignment horizontal="centerContinuous"/>
    </xf>
    <xf numFmtId="0" fontId="3" fillId="0" borderId="4" xfId="2" applyFont="1" applyBorder="1" applyAlignment="1">
      <alignment horizontal="center"/>
    </xf>
    <xf numFmtId="0" fontId="3" fillId="2" borderId="3" xfId="2" applyFont="1" applyFill="1" applyBorder="1" applyAlignment="1">
      <alignment horizontal="centerContinuous"/>
    </xf>
    <xf numFmtId="0" fontId="2" fillId="0" borderId="0" xfId="2" applyFont="1"/>
    <xf numFmtId="4" fontId="2" fillId="0" borderId="0" xfId="2" applyNumberFormat="1" applyFont="1"/>
    <xf numFmtId="0" fontId="4" fillId="0" borderId="0" xfId="2" applyFont="1"/>
    <xf numFmtId="0" fontId="5" fillId="0" borderId="0" xfId="2" applyFont="1"/>
    <xf numFmtId="0" fontId="3" fillId="0" borderId="4" xfId="2" applyFont="1" applyBorder="1"/>
    <xf numFmtId="0" fontId="3" fillId="0" borderId="6" xfId="2" applyFont="1" applyBorder="1" applyAlignment="1">
      <alignment horizontal="centerContinuous"/>
    </xf>
    <xf numFmtId="0" fontId="3" fillId="0" borderId="7" xfId="2" applyFont="1" applyBorder="1" applyAlignment="1">
      <alignment horizontal="center"/>
    </xf>
    <xf numFmtId="0" fontId="6" fillId="0" borderId="6" xfId="2" applyFont="1" applyBorder="1" applyAlignment="1">
      <alignment horizontal="center"/>
    </xf>
    <xf numFmtId="0" fontId="3" fillId="0" borderId="7" xfId="2" applyFont="1" applyBorder="1" applyAlignment="1">
      <alignment horizontal="centerContinuous"/>
    </xf>
    <xf numFmtId="0" fontId="3" fillId="0" borderId="0" xfId="2" applyFont="1" applyBorder="1" applyAlignment="1">
      <alignment horizontal="centerContinuous"/>
    </xf>
    <xf numFmtId="0" fontId="3" fillId="2" borderId="8" xfId="2" applyFont="1" applyFill="1" applyBorder="1" applyAlignment="1">
      <alignment horizontal="centerContinuous"/>
    </xf>
    <xf numFmtId="0" fontId="3" fillId="0" borderId="9" xfId="2" applyFont="1" applyBorder="1"/>
    <xf numFmtId="0" fontId="7" fillId="0" borderId="10" xfId="2" applyFont="1" applyBorder="1" applyAlignment="1">
      <alignment horizontal="left"/>
    </xf>
    <xf numFmtId="0" fontId="3" fillId="0" borderId="11" xfId="2" applyFont="1" applyBorder="1" applyAlignment="1">
      <alignment horizontal="centerContinuous"/>
    </xf>
    <xf numFmtId="0" fontId="3" fillId="0" borderId="12" xfId="2" applyFont="1" applyBorder="1" applyAlignment="1">
      <alignment horizontal="centerContinuous"/>
    </xf>
    <xf numFmtId="0" fontId="3" fillId="2" borderId="13" xfId="2" applyFont="1" applyFill="1" applyBorder="1" applyAlignment="1">
      <alignment horizontal="centerContinuous"/>
    </xf>
    <xf numFmtId="0" fontId="3" fillId="0" borderId="1" xfId="2" applyFont="1" applyBorder="1"/>
    <xf numFmtId="0" fontId="3" fillId="0" borderId="2" xfId="2" applyFont="1" applyBorder="1"/>
    <xf numFmtId="0" fontId="3" fillId="2" borderId="3" xfId="2" applyFont="1" applyFill="1" applyBorder="1" applyAlignment="1">
      <alignment horizontal="center"/>
    </xf>
    <xf numFmtId="0" fontId="3" fillId="0" borderId="7" xfId="2" applyFont="1" applyBorder="1"/>
    <xf numFmtId="0" fontId="3" fillId="0" borderId="0" xfId="2" applyFont="1" applyBorder="1"/>
    <xf numFmtId="0" fontId="3" fillId="2" borderId="8" xfId="2" applyFont="1" applyFill="1" applyBorder="1" applyAlignment="1">
      <alignment horizontal="center"/>
    </xf>
    <xf numFmtId="0" fontId="3" fillId="0" borderId="0" xfId="2" applyFont="1" applyFill="1" applyBorder="1"/>
    <xf numFmtId="0" fontId="3" fillId="0" borderId="8" xfId="2" applyFont="1" applyFill="1" applyBorder="1" applyAlignment="1">
      <alignment horizontal="center"/>
    </xf>
    <xf numFmtId="0" fontId="3" fillId="0" borderId="8" xfId="2" applyFont="1" applyFill="1" applyBorder="1"/>
    <xf numFmtId="4" fontId="8" fillId="0" borderId="0" xfId="2" applyNumberFormat="1" applyFont="1" applyAlignment="1">
      <alignment horizontal="center"/>
    </xf>
    <xf numFmtId="0" fontId="9" fillId="0" borderId="5" xfId="2" applyFont="1" applyFill="1" applyBorder="1"/>
    <xf numFmtId="0" fontId="3" fillId="0" borderId="14" xfId="2" applyFont="1" applyFill="1" applyBorder="1"/>
    <xf numFmtId="0" fontId="3" fillId="0" borderId="11" xfId="2" applyFont="1" applyBorder="1"/>
    <xf numFmtId="0" fontId="3" fillId="0" borderId="12" xfId="2" applyFont="1" applyBorder="1"/>
    <xf numFmtId="0" fontId="3" fillId="0" borderId="12" xfId="2" applyFont="1" applyFill="1" applyBorder="1"/>
    <xf numFmtId="0" fontId="3" fillId="0" borderId="13" xfId="2" applyFont="1" applyFill="1" applyBorder="1"/>
    <xf numFmtId="0" fontId="10" fillId="0" borderId="1" xfId="2" applyFont="1" applyBorder="1" applyAlignment="1">
      <alignment horizontal="centerContinuous"/>
    </xf>
    <xf numFmtId="0" fontId="10" fillId="0" borderId="2" xfId="2" applyFont="1" applyBorder="1" applyAlignment="1">
      <alignment horizontal="centerContinuous"/>
    </xf>
    <xf numFmtId="0" fontId="3" fillId="0" borderId="2" xfId="2" applyFont="1" applyFill="1" applyBorder="1" applyAlignment="1">
      <alignment horizontal="centerContinuous"/>
    </xf>
    <xf numFmtId="0" fontId="3" fillId="0" borderId="4" xfId="2" applyFont="1" applyFill="1" applyBorder="1"/>
    <xf numFmtId="0" fontId="3" fillId="0" borderId="14" xfId="2" applyFont="1" applyFill="1" applyBorder="1" applyAlignment="1">
      <alignment horizontal="centerContinuous"/>
    </xf>
    <xf numFmtId="0" fontId="3" fillId="0" borderId="0" xfId="2" applyFont="1" applyFill="1" applyBorder="1" applyAlignment="1">
      <alignment horizontal="centerContinuous"/>
    </xf>
    <xf numFmtId="0" fontId="3" fillId="0" borderId="6" xfId="2" applyFont="1" applyFill="1" applyBorder="1" applyAlignment="1">
      <alignment horizontal="center"/>
    </xf>
    <xf numFmtId="0" fontId="10" fillId="0" borderId="4" xfId="2" applyFont="1" applyFill="1" applyBorder="1" applyAlignment="1">
      <alignment horizontal="center"/>
    </xf>
    <xf numFmtId="0" fontId="3" fillId="0" borderId="12" xfId="2" applyFont="1" applyFill="1" applyBorder="1" applyAlignment="1">
      <alignment horizontal="centerContinuous"/>
    </xf>
    <xf numFmtId="0" fontId="3" fillId="0" borderId="9" xfId="2" applyFont="1" applyFill="1" applyBorder="1" applyAlignment="1">
      <alignment horizontal="center"/>
    </xf>
    <xf numFmtId="0" fontId="10" fillId="0" borderId="9" xfId="2" applyFont="1" applyFill="1" applyBorder="1" applyAlignment="1">
      <alignment horizontal="center"/>
    </xf>
    <xf numFmtId="0" fontId="3" fillId="0" borderId="13" xfId="2" applyFont="1" applyFill="1" applyBorder="1" applyAlignment="1">
      <alignment horizontal="center"/>
    </xf>
    <xf numFmtId="10" fontId="2" fillId="0" borderId="0" xfId="1" applyNumberFormat="1" applyFont="1"/>
    <xf numFmtId="0" fontId="3" fillId="0" borderId="6" xfId="2" applyFont="1" applyFill="1" applyBorder="1"/>
    <xf numFmtId="0" fontId="8" fillId="0" borderId="0" xfId="2" applyFont="1" applyAlignment="1">
      <alignment horizontal="center"/>
    </xf>
    <xf numFmtId="0" fontId="4" fillId="0" borderId="0" xfId="2" applyFont="1" applyAlignment="1">
      <alignment horizontal="center"/>
    </xf>
    <xf numFmtId="7" fontId="5" fillId="0" borderId="0" xfId="2" applyNumberFormat="1" applyFont="1"/>
    <xf numFmtId="10" fontId="5" fillId="0" borderId="0" xfId="1" applyNumberFormat="1" applyFont="1"/>
    <xf numFmtId="5" fontId="10" fillId="0" borderId="9" xfId="2" applyNumberFormat="1" applyFont="1" applyFill="1" applyBorder="1"/>
    <xf numFmtId="5" fontId="11" fillId="0" borderId="9" xfId="2" applyNumberFormat="1" applyFont="1" applyFill="1" applyBorder="1"/>
    <xf numFmtId="10" fontId="2" fillId="0" borderId="0" xfId="1" applyNumberFormat="1" applyFont="1" applyAlignment="1">
      <alignment horizontal="center"/>
    </xf>
    <xf numFmtId="10" fontId="4" fillId="0" borderId="0" xfId="1" applyNumberFormat="1" applyFont="1" applyAlignment="1">
      <alignment horizontal="center"/>
    </xf>
    <xf numFmtId="38" fontId="10" fillId="0" borderId="9" xfId="2" applyNumberFormat="1" applyFont="1" applyFill="1" applyBorder="1"/>
    <xf numFmtId="38" fontId="11" fillId="0" borderId="9" xfId="2" applyNumberFormat="1" applyFont="1" applyFill="1" applyBorder="1"/>
    <xf numFmtId="4" fontId="2" fillId="0" borderId="12" xfId="2" applyNumberFormat="1" applyFont="1" applyBorder="1"/>
    <xf numFmtId="38" fontId="3" fillId="0" borderId="9" xfId="2" applyNumberFormat="1" applyFont="1" applyFill="1" applyBorder="1"/>
    <xf numFmtId="4" fontId="2" fillId="0" borderId="15" xfId="2" applyNumberFormat="1" applyFont="1" applyBorder="1"/>
    <xf numFmtId="37" fontId="10" fillId="0" borderId="9" xfId="2" applyNumberFormat="1" applyFont="1" applyFill="1" applyBorder="1"/>
    <xf numFmtId="37" fontId="11" fillId="0" borderId="9" xfId="2" applyNumberFormat="1" applyFont="1" applyFill="1" applyBorder="1"/>
    <xf numFmtId="0" fontId="10" fillId="0" borderId="6" xfId="2" applyFont="1" applyFill="1" applyBorder="1"/>
    <xf numFmtId="0" fontId="6" fillId="0" borderId="6" xfId="2" applyFont="1" applyFill="1" applyBorder="1"/>
    <xf numFmtId="37" fontId="2" fillId="0" borderId="0" xfId="2" applyNumberFormat="1" applyFont="1"/>
    <xf numFmtId="0" fontId="3" fillId="0" borderId="5" xfId="2" applyFont="1" applyFill="1" applyBorder="1" applyAlignment="1">
      <alignment horizontal="centerContinuous"/>
    </xf>
    <xf numFmtId="0" fontId="3" fillId="0" borderId="10" xfId="2" applyFont="1" applyFill="1" applyBorder="1" applyAlignment="1">
      <alignment horizontal="centerContinuous"/>
    </xf>
    <xf numFmtId="0" fontId="0" fillId="0" borderId="0" xfId="2" applyFont="1"/>
    <xf numFmtId="0" fontId="3" fillId="0" borderId="8" xfId="2" applyFont="1" applyBorder="1" applyAlignment="1">
      <alignment horizontal="centerContinuous"/>
    </xf>
    <xf numFmtId="0" fontId="3" fillId="0" borderId="13" xfId="2" applyFont="1" applyFill="1" applyBorder="1" applyAlignment="1">
      <alignment horizontal="centerContinuous"/>
    </xf>
    <xf numFmtId="0" fontId="12" fillId="0" borderId="0" xfId="2" applyFont="1" applyAlignment="1">
      <alignment horizontal="centerContinuous"/>
    </xf>
    <xf numFmtId="4" fontId="12" fillId="0" borderId="0" xfId="2" applyNumberFormat="1" applyFont="1" applyAlignment="1">
      <alignment horizontal="centerContinuous"/>
    </xf>
    <xf numFmtId="0" fontId="3" fillId="0" borderId="13" xfId="2" applyFont="1" applyBorder="1" applyAlignment="1">
      <alignment horizontal="centerContinuous"/>
    </xf>
    <xf numFmtId="0" fontId="3" fillId="0" borderId="13" xfId="2" quotePrefix="1" applyFont="1" applyFill="1" applyBorder="1" applyAlignment="1">
      <alignment horizontal="center"/>
    </xf>
    <xf numFmtId="0" fontId="3" fillId="0" borderId="9" xfId="2" applyFont="1" applyFill="1" applyBorder="1"/>
    <xf numFmtId="0" fontId="12" fillId="0" borderId="0" xfId="2" applyFont="1"/>
    <xf numFmtId="4" fontId="12" fillId="0" borderId="0" xfId="2" applyNumberFormat="1" applyFont="1"/>
    <xf numFmtId="0" fontId="3" fillId="0" borderId="13" xfId="2" applyFont="1" applyBorder="1"/>
    <xf numFmtId="38" fontId="10" fillId="0" borderId="13" xfId="2" applyNumberFormat="1" applyFont="1" applyFill="1" applyBorder="1"/>
    <xf numFmtId="37" fontId="3" fillId="0" borderId="9" xfId="0" applyNumberFormat="1" applyFont="1" applyFill="1" applyBorder="1"/>
    <xf numFmtId="38" fontId="12" fillId="0" borderId="0" xfId="2" applyNumberFormat="1" applyFont="1"/>
    <xf numFmtId="38" fontId="3" fillId="0" borderId="13" xfId="2" applyNumberFormat="1" applyFont="1" applyFill="1" applyBorder="1"/>
    <xf numFmtId="0" fontId="3" fillId="0" borderId="9" xfId="2" applyFont="1" applyFill="1" applyBorder="1" applyAlignment="1">
      <alignment horizontal="center" wrapText="1"/>
    </xf>
    <xf numFmtId="0" fontId="3" fillId="0" borderId="13" xfId="2" applyFont="1" applyFill="1" applyBorder="1" applyAlignment="1">
      <alignment horizontal="center" wrapText="1"/>
    </xf>
    <xf numFmtId="37" fontId="12" fillId="0" borderId="0" xfId="2" applyNumberFormat="1" applyFont="1"/>
    <xf numFmtId="0" fontId="2" fillId="0" borderId="0" xfId="2" applyFont="1" applyAlignment="1">
      <alignment horizontal="center"/>
    </xf>
    <xf numFmtId="0" fontId="3" fillId="0" borderId="0" xfId="2" quotePrefix="1" applyFont="1" applyBorder="1" applyAlignment="1">
      <alignment vertical="top"/>
    </xf>
    <xf numFmtId="0" fontId="3" fillId="0" borderId="0" xfId="2" applyFont="1" applyBorder="1" applyAlignment="1">
      <alignment horizontal="left" vertical="top" wrapText="1"/>
    </xf>
    <xf numFmtId="0" fontId="3" fillId="0" borderId="0" xfId="2" quotePrefix="1" applyFont="1" applyAlignment="1">
      <alignment vertical="top"/>
    </xf>
    <xf numFmtId="0" fontId="3" fillId="0" borderId="0" xfId="2" applyNumberFormat="1" applyFont="1" applyAlignment="1">
      <alignment horizontal="left" vertical="top" wrapText="1"/>
    </xf>
    <xf numFmtId="0" fontId="3" fillId="0" borderId="0" xfId="2" applyFont="1" applyAlignment="1">
      <alignment horizontal="left" vertical="top" wrapText="1"/>
    </xf>
    <xf numFmtId="0" fontId="14" fillId="0" borderId="0" xfId="3" applyFont="1" applyFill="1" applyBorder="1" applyAlignment="1">
      <alignment horizontal="center" vertical="top"/>
    </xf>
    <xf numFmtId="0" fontId="15" fillId="3" borderId="0" xfId="4" applyFont="1" applyFill="1" applyBorder="1" applyAlignment="1">
      <alignment horizontal="left" vertical="top" wrapText="1"/>
    </xf>
    <xf numFmtId="0" fontId="3" fillId="0" borderId="0" xfId="2" applyFont="1"/>
    <xf numFmtId="0" fontId="16" fillId="3" borderId="0" xfId="4" applyFont="1" applyFill="1" applyBorder="1" applyAlignment="1">
      <alignment horizontal="left" vertical="top" wrapText="1"/>
    </xf>
    <xf numFmtId="0" fontId="3" fillId="0" borderId="16" xfId="2" applyFont="1" applyBorder="1"/>
    <xf numFmtId="0" fontId="17" fillId="0" borderId="0" xfId="2" applyFont="1" applyBorder="1" applyAlignment="1"/>
    <xf numFmtId="0" fontId="18" fillId="0" borderId="0" xfId="2" applyFont="1" applyBorder="1" applyAlignment="1"/>
    <xf numFmtId="0" fontId="3" fillId="0" borderId="0" xfId="2" applyFont="1" applyBorder="1" applyAlignment="1"/>
    <xf numFmtId="0" fontId="2" fillId="0" borderId="0" xfId="2" applyFont="1" applyBorder="1" applyAlignment="1">
      <alignment horizontal="centerContinuous"/>
    </xf>
    <xf numFmtId="0" fontId="19" fillId="0" borderId="0" xfId="2" applyFont="1" applyAlignment="1">
      <alignment horizontal="centerContinuous"/>
    </xf>
    <xf numFmtId="0" fontId="3" fillId="0" borderId="0" xfId="2" applyFont="1" applyAlignment="1">
      <alignment horizontal="centerContinuous"/>
    </xf>
    <xf numFmtId="0" fontId="19" fillId="0" borderId="0" xfId="2" applyFont="1" applyAlignment="1">
      <alignment horizontal="center"/>
    </xf>
    <xf numFmtId="0" fontId="12" fillId="0" borderId="0" xfId="2" applyFont="1" applyFill="1"/>
    <xf numFmtId="0" fontId="3" fillId="0" borderId="0" xfId="2" applyFont="1" applyFill="1"/>
    <xf numFmtId="0" fontId="21" fillId="0" borderId="12" xfId="2" applyFont="1" applyBorder="1" applyAlignment="1">
      <alignment horizontal="centerContinuous"/>
    </xf>
    <xf numFmtId="0" fontId="22" fillId="0" borderId="12" xfId="2" applyFont="1" applyBorder="1" applyAlignment="1">
      <alignment horizontal="centerContinuous"/>
    </xf>
    <xf numFmtId="0" fontId="23" fillId="0" borderId="12" xfId="2" applyFont="1" applyBorder="1" applyAlignment="1">
      <alignment horizontal="centerContinuous"/>
    </xf>
    <xf numFmtId="0" fontId="3" fillId="0" borderId="12" xfId="2" quotePrefix="1" applyFont="1" applyBorder="1"/>
    <xf numFmtId="0" fontId="19" fillId="0" borderId="0" xfId="2" applyFont="1"/>
    <xf numFmtId="0" fontId="0" fillId="0" borderId="0" xfId="0" applyFont="1"/>
  </cellXfs>
  <cellStyles count="5">
    <cellStyle name="Normal" xfId="0" builtinId="0"/>
    <cellStyle name="Normal 4" xfId="3"/>
    <cellStyle name="Normal 5" xfId="4"/>
    <cellStyle name="Normal_Q4 CBS &amp; REI" xfId="2"/>
    <cellStyle name="Percent"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13/Reports/External%20Reports/STB%20&amp;%20AAR%20Reporting/R-1/Schedules%20in%20Progress%20(Not%20Complete)/2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NANCE/2013/Reports/External%20Reports/STB%20&amp;%20AAR%20Reporting/R-1/Schedules%20in%20Progress%20(Not%20Complete)/220.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0-5"/>
      <sheetName val="200-6"/>
      <sheetName val="200-7"/>
      <sheetName val="200-8"/>
      <sheetName val="ECC Data"/>
      <sheetName val="JE's"/>
    </sheetNames>
    <sheetDataSet>
      <sheetData sheetId="0" refreshError="1">
        <row r="9">
          <cell r="E9">
            <v>379878</v>
          </cell>
        </row>
        <row r="10">
          <cell r="E10">
            <v>216321</v>
          </cell>
        </row>
        <row r="11">
          <cell r="E11">
            <v>7038</v>
          </cell>
        </row>
        <row r="13">
          <cell r="E13">
            <v>407</v>
          </cell>
        </row>
        <row r="14">
          <cell r="E14">
            <v>102463</v>
          </cell>
        </row>
        <row r="15">
          <cell r="E15">
            <v>1122484</v>
          </cell>
        </row>
        <row r="16">
          <cell r="E16">
            <v>185546</v>
          </cell>
        </row>
        <row r="17">
          <cell r="E17">
            <v>183363</v>
          </cell>
        </row>
        <row r="18">
          <cell r="E18">
            <v>46</v>
          </cell>
        </row>
        <row r="19">
          <cell r="E19">
            <v>-1251</v>
          </cell>
        </row>
        <row r="20">
          <cell r="E20">
            <v>281339</v>
          </cell>
        </row>
        <row r="21">
          <cell r="E21">
            <v>652661</v>
          </cell>
        </row>
        <row r="22">
          <cell r="E22">
            <v>8392</v>
          </cell>
        </row>
        <row r="23">
          <cell r="E23">
            <v>3138687</v>
          </cell>
        </row>
        <row r="25">
          <cell r="E25">
            <v>300</v>
          </cell>
        </row>
        <row r="26">
          <cell r="E26">
            <v>2956488</v>
          </cell>
        </row>
        <row r="28">
          <cell r="E28">
            <v>708</v>
          </cell>
        </row>
        <row r="32">
          <cell r="E32">
            <v>372021</v>
          </cell>
        </row>
        <row r="33">
          <cell r="E33">
            <v>577229</v>
          </cell>
        </row>
        <row r="34">
          <cell r="E34">
            <v>30503</v>
          </cell>
        </row>
        <row r="35">
          <cell r="E35">
            <v>894</v>
          </cell>
        </row>
        <row r="38">
          <cell r="E38">
            <v>47572936</v>
          </cell>
        </row>
        <row r="39">
          <cell r="E39">
            <v>10833228</v>
          </cell>
        </row>
        <row r="40">
          <cell r="E40">
            <v>997234</v>
          </cell>
        </row>
        <row r="41">
          <cell r="E41">
            <v>-17722857</v>
          </cell>
        </row>
        <row r="44">
          <cell r="E44">
            <v>48757371</v>
          </cell>
        </row>
      </sheetData>
      <sheetData sheetId="1" refreshError="1">
        <row r="10">
          <cell r="E10">
            <v>0</v>
          </cell>
        </row>
        <row r="11">
          <cell r="E11">
            <v>32265</v>
          </cell>
        </row>
        <row r="12">
          <cell r="E12">
            <v>155791</v>
          </cell>
        </row>
        <row r="13">
          <cell r="E13">
            <v>43528</v>
          </cell>
        </row>
        <row r="14">
          <cell r="E14">
            <v>42632</v>
          </cell>
        </row>
        <row r="15">
          <cell r="E15">
            <v>0</v>
          </cell>
        </row>
        <row r="16">
          <cell r="E16">
            <v>1900176</v>
          </cell>
        </row>
        <row r="17">
          <cell r="E17">
            <v>499742</v>
          </cell>
        </row>
        <row r="18">
          <cell r="E18">
            <v>4600</v>
          </cell>
        </row>
        <row r="19">
          <cell r="E19">
            <v>198044</v>
          </cell>
        </row>
        <row r="21">
          <cell r="E21">
            <v>2876778</v>
          </cell>
        </row>
        <row r="23">
          <cell r="E23">
            <v>171424</v>
          </cell>
        </row>
        <row r="24">
          <cell r="E24">
            <v>96956</v>
          </cell>
        </row>
        <row r="25">
          <cell r="E25">
            <v>1520728</v>
          </cell>
        </row>
        <row r="26">
          <cell r="E26">
            <v>0</v>
          </cell>
        </row>
        <row r="27">
          <cell r="E27">
            <v>0</v>
          </cell>
        </row>
        <row r="28">
          <cell r="E28">
            <v>-93879</v>
          </cell>
        </row>
        <row r="29">
          <cell r="E29">
            <v>0</v>
          </cell>
        </row>
        <row r="30">
          <cell r="E30">
            <v>0</v>
          </cell>
        </row>
        <row r="31">
          <cell r="E31">
            <v>13383789</v>
          </cell>
        </row>
        <row r="32">
          <cell r="E32">
            <v>1619459</v>
          </cell>
        </row>
        <row r="34">
          <cell r="E34">
            <v>16698477</v>
          </cell>
        </row>
        <row r="36">
          <cell r="E36">
            <v>49</v>
          </cell>
        </row>
        <row r="40">
          <cell r="E40">
            <v>4781906</v>
          </cell>
        </row>
        <row r="42">
          <cell r="E42">
            <v>811</v>
          </cell>
        </row>
        <row r="43">
          <cell r="E43">
            <v>25149775</v>
          </cell>
        </row>
        <row r="44">
          <cell r="E44">
            <v>-750425</v>
          </cell>
        </row>
        <row r="45">
          <cell r="E45">
            <v>0</v>
          </cell>
        </row>
        <row r="46">
          <cell r="E46">
            <v>29182116</v>
          </cell>
        </row>
        <row r="47">
          <cell r="E47">
            <v>48757371</v>
          </cell>
        </row>
      </sheetData>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20"/>
    </sheetNames>
    <sheetDataSet>
      <sheetData sheetId="0" refreshError="1">
        <row r="36">
          <cell r="E36">
            <v>1375000</v>
          </cell>
        </row>
        <row r="40">
          <cell r="F40">
            <v>978429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82"/>
  <sheetViews>
    <sheetView tabSelected="1" workbookViewId="0"/>
  </sheetViews>
  <sheetFormatPr defaultRowHeight="12.75"/>
  <cols>
    <col min="1" max="6" width="4.7109375" style="8" customWidth="1"/>
    <col min="7" max="7" width="8.7109375" style="8" customWidth="1"/>
    <col min="8" max="9" width="15.7109375" style="8" customWidth="1"/>
    <col min="10" max="10" width="5.7109375" style="8" customWidth="1"/>
    <col min="11" max="12" width="16.7109375" style="8" customWidth="1"/>
    <col min="13" max="13" width="3.140625" style="8" customWidth="1"/>
    <col min="14" max="14" width="14.140625" style="9" hidden="1" customWidth="1"/>
    <col min="15" max="15" width="9.28515625" style="8" hidden="1" customWidth="1"/>
    <col min="16" max="16" width="4.42578125" style="8" hidden="1" customWidth="1"/>
    <col min="17" max="17" width="15.140625" style="8" hidden="1" customWidth="1"/>
    <col min="18" max="18" width="2" style="10" hidden="1" customWidth="1"/>
    <col min="19" max="19" width="15.140625" style="8" hidden="1" customWidth="1"/>
    <col min="20" max="20" width="11.42578125" style="11" hidden="1" customWidth="1"/>
    <col min="21" max="21" width="13.5703125" style="11" hidden="1" customWidth="1"/>
    <col min="22" max="22" width="7.28515625" style="8" hidden="1" customWidth="1"/>
    <col min="23" max="23" width="1.7109375" style="8" hidden="1" customWidth="1"/>
    <col min="24" max="24" width="14" style="8" hidden="1" customWidth="1"/>
    <col min="25" max="25" width="9.140625" style="8" customWidth="1"/>
    <col min="26" max="16384" width="9.140625" style="8"/>
  </cols>
  <sheetData>
    <row r="1" spans="1:26">
      <c r="A1" s="1" t="s">
        <v>0</v>
      </c>
      <c r="B1" s="2"/>
      <c r="C1" s="2"/>
      <c r="D1" s="2"/>
      <c r="E1" s="2"/>
      <c r="F1" s="3"/>
      <c r="G1" s="4" t="s">
        <v>1</v>
      </c>
      <c r="H1" s="5" t="s">
        <v>2</v>
      </c>
      <c r="I1" s="6" t="s">
        <v>3</v>
      </c>
      <c r="J1" s="1" t="s">
        <v>4</v>
      </c>
      <c r="K1" s="2"/>
      <c r="L1" s="7"/>
    </row>
    <row r="2" spans="1:26">
      <c r="A2" s="12"/>
      <c r="B2" s="12"/>
      <c r="C2" s="12"/>
      <c r="D2" s="12"/>
      <c r="E2" s="12"/>
      <c r="F2" s="12"/>
      <c r="G2" s="13" t="s">
        <v>5</v>
      </c>
      <c r="H2" s="14" t="s">
        <v>6</v>
      </c>
      <c r="I2" s="15">
        <v>2014</v>
      </c>
      <c r="J2" s="16" t="s">
        <v>7</v>
      </c>
      <c r="K2" s="17"/>
      <c r="L2" s="18"/>
    </row>
    <row r="3" spans="1:26">
      <c r="A3" s="19"/>
      <c r="B3" s="19"/>
      <c r="C3" s="19"/>
      <c r="D3" s="19"/>
      <c r="E3" s="19"/>
      <c r="F3" s="19"/>
      <c r="G3" s="19"/>
      <c r="H3" s="20" t="s">
        <v>8</v>
      </c>
      <c r="I3" s="19"/>
      <c r="J3" s="21" t="s">
        <v>9</v>
      </c>
      <c r="K3" s="22"/>
      <c r="L3" s="23"/>
    </row>
    <row r="4" spans="1:26">
      <c r="A4" s="24" t="s">
        <v>10</v>
      </c>
      <c r="B4" s="25"/>
      <c r="C4" s="25"/>
      <c r="D4" s="25"/>
      <c r="E4" s="25"/>
      <c r="F4" s="25"/>
      <c r="G4" s="25"/>
      <c r="H4" s="25"/>
      <c r="I4" s="25"/>
      <c r="J4" s="25"/>
      <c r="K4" s="25"/>
      <c r="L4" s="26" t="s">
        <v>11</v>
      </c>
    </row>
    <row r="5" spans="1:26">
      <c r="A5" s="27"/>
      <c r="B5" s="28"/>
      <c r="C5" s="28"/>
      <c r="D5" s="28"/>
      <c r="E5" s="28"/>
      <c r="F5" s="28"/>
      <c r="G5" s="28"/>
      <c r="H5" s="28"/>
      <c r="I5" s="28" t="s">
        <v>12</v>
      </c>
      <c r="J5" s="28"/>
      <c r="K5" s="28"/>
      <c r="L5" s="29" t="s">
        <v>13</v>
      </c>
    </row>
    <row r="6" spans="1:26">
      <c r="A6" s="27"/>
      <c r="B6" s="28"/>
      <c r="C6" s="28"/>
      <c r="D6" s="28"/>
      <c r="E6" s="28"/>
      <c r="F6" s="28"/>
      <c r="G6" s="28"/>
      <c r="H6" s="30"/>
      <c r="I6" s="30" t="s">
        <v>14</v>
      </c>
      <c r="J6" s="30"/>
      <c r="K6" s="30"/>
      <c r="L6" s="31" t="s">
        <v>15</v>
      </c>
    </row>
    <row r="7" spans="1:26">
      <c r="A7" s="27" t="s">
        <v>16</v>
      </c>
      <c r="B7" s="28"/>
      <c r="C7" s="28"/>
      <c r="D7" s="28"/>
      <c r="E7" s="28"/>
      <c r="F7" s="28"/>
      <c r="G7" s="28"/>
      <c r="H7" s="30"/>
      <c r="I7" s="30"/>
      <c r="J7" s="30"/>
      <c r="K7" s="30"/>
      <c r="L7" s="32"/>
      <c r="N7" s="33"/>
    </row>
    <row r="8" spans="1:26">
      <c r="A8" s="27" t="s">
        <v>17</v>
      </c>
      <c r="B8" s="28"/>
      <c r="C8" s="28"/>
      <c r="D8" s="28"/>
      <c r="E8" s="28"/>
      <c r="F8" s="28"/>
      <c r="G8" s="28"/>
      <c r="H8" s="30"/>
      <c r="I8" s="30"/>
      <c r="J8" s="34" t="s">
        <v>18</v>
      </c>
      <c r="K8" s="35"/>
      <c r="L8" s="32"/>
    </row>
    <row r="9" spans="1:26">
      <c r="A9" s="36" t="s">
        <v>19</v>
      </c>
      <c r="B9" s="37"/>
      <c r="C9" s="37"/>
      <c r="D9" s="37"/>
      <c r="E9" s="37"/>
      <c r="F9" s="37"/>
      <c r="G9" s="37"/>
      <c r="H9" s="38"/>
      <c r="I9" s="38"/>
      <c r="J9" s="38"/>
      <c r="K9" s="38"/>
      <c r="L9" s="39"/>
    </row>
    <row r="10" spans="1:26">
      <c r="A10" s="40" t="s">
        <v>20</v>
      </c>
      <c r="B10" s="2"/>
      <c r="C10" s="2"/>
      <c r="D10" s="2"/>
      <c r="E10" s="2"/>
      <c r="F10" s="2"/>
      <c r="G10" s="41"/>
      <c r="H10" s="42"/>
      <c r="I10" s="42"/>
      <c r="J10" s="43"/>
      <c r="K10" s="42" t="s">
        <v>21</v>
      </c>
      <c r="L10" s="44"/>
    </row>
    <row r="11" spans="1:26">
      <c r="A11" s="16" t="s">
        <v>22</v>
      </c>
      <c r="B11" s="17"/>
      <c r="C11" s="17"/>
      <c r="D11" s="17"/>
      <c r="E11" s="17"/>
      <c r="F11" s="17"/>
      <c r="G11" s="17"/>
      <c r="H11" s="45"/>
      <c r="I11" s="45"/>
      <c r="J11" s="46" t="s">
        <v>23</v>
      </c>
      <c r="K11" s="47" t="s">
        <v>24</v>
      </c>
      <c r="L11" s="31" t="s">
        <v>25</v>
      </c>
    </row>
    <row r="12" spans="1:26">
      <c r="A12" s="21" t="s">
        <v>26</v>
      </c>
      <c r="B12" s="22"/>
      <c r="C12" s="22"/>
      <c r="D12" s="22"/>
      <c r="E12" s="22"/>
      <c r="F12" s="22"/>
      <c r="G12" s="22"/>
      <c r="H12" s="48"/>
      <c r="I12" s="48"/>
      <c r="J12" s="49" t="s">
        <v>27</v>
      </c>
      <c r="K12" s="50" t="s">
        <v>28</v>
      </c>
      <c r="L12" s="51" t="s">
        <v>29</v>
      </c>
      <c r="Z12" s="52"/>
    </row>
    <row r="13" spans="1:26">
      <c r="A13" s="16" t="s">
        <v>30</v>
      </c>
      <c r="B13" s="17"/>
      <c r="C13" s="17"/>
      <c r="D13" s="17"/>
      <c r="E13" s="17"/>
      <c r="F13" s="17"/>
      <c r="G13" s="17"/>
      <c r="H13" s="45"/>
      <c r="I13" s="45"/>
      <c r="J13" s="53"/>
      <c r="K13" s="53"/>
      <c r="L13" s="32"/>
      <c r="N13" s="33" t="s">
        <v>31</v>
      </c>
      <c r="O13" s="54" t="s">
        <v>32</v>
      </c>
      <c r="Q13" s="55" t="s">
        <v>33</v>
      </c>
      <c r="R13" s="55"/>
      <c r="S13" s="56"/>
      <c r="T13" s="57"/>
      <c r="U13" s="55" t="s">
        <v>34</v>
      </c>
      <c r="V13" s="55"/>
      <c r="W13" s="55"/>
      <c r="X13" s="56"/>
      <c r="Y13" s="11"/>
    </row>
    <row r="14" spans="1:26">
      <c r="A14" s="36" t="s">
        <v>35</v>
      </c>
      <c r="B14" s="37"/>
      <c r="C14" s="37"/>
      <c r="D14" s="37"/>
      <c r="E14" s="37"/>
      <c r="F14" s="37"/>
      <c r="G14" s="37"/>
      <c r="H14" s="38"/>
      <c r="I14" s="38"/>
      <c r="J14" s="49">
        <v>1</v>
      </c>
      <c r="K14" s="58">
        <v>349946</v>
      </c>
      <c r="L14" s="59">
        <v>428340</v>
      </c>
      <c r="N14" s="9">
        <f>'[1]200-5'!$E$9</f>
        <v>379878</v>
      </c>
      <c r="O14" s="9">
        <f t="shared" ref="O14:O26" si="0">+K14-N14</f>
        <v>-29932</v>
      </c>
      <c r="Q14" s="60">
        <f>+(ABS(K14-L14))/L14</f>
        <v>0.18301816314142971</v>
      </c>
      <c r="R14" s="61" t="str">
        <f>IF(Q14&gt;0.1,"*","")</f>
        <v>*</v>
      </c>
      <c r="S14" s="56">
        <f>+K14-L14</f>
        <v>-78394</v>
      </c>
      <c r="T14" s="57"/>
      <c r="U14" s="58">
        <v>428340</v>
      </c>
      <c r="V14" s="60">
        <f>+(ABS(K14-U14))/U14</f>
        <v>0.18301816314142971</v>
      </c>
      <c r="W14" s="61" t="str">
        <f>IF(V14&gt;0.2,"*","")</f>
        <v/>
      </c>
      <c r="X14" s="56">
        <f>+K14-U14</f>
        <v>-78394</v>
      </c>
      <c r="Y14" s="57"/>
    </row>
    <row r="15" spans="1:26">
      <c r="A15" s="36" t="s">
        <v>36</v>
      </c>
      <c r="B15" s="37"/>
      <c r="C15" s="37"/>
      <c r="D15" s="37"/>
      <c r="E15" s="37"/>
      <c r="F15" s="37"/>
      <c r="G15" s="37"/>
      <c r="H15" s="38"/>
      <c r="I15" s="38"/>
      <c r="J15" s="49">
        <v>2</v>
      </c>
      <c r="K15" s="62">
        <v>232996</v>
      </c>
      <c r="L15" s="63">
        <v>219418</v>
      </c>
      <c r="N15" s="9">
        <f>'[1]200-5'!$E$10+'[1]200-5'!$E$11</f>
        <v>223359</v>
      </c>
      <c r="O15" s="9">
        <f t="shared" si="0"/>
        <v>9637</v>
      </c>
      <c r="Q15" s="60">
        <f>+(ABS(K15-L15))/L15</f>
        <v>6.1881887538852785E-2</v>
      </c>
      <c r="R15" s="61" t="str">
        <f t="shared" ref="R15:R42" si="1">IF(Q15&gt;0.1,"*","")</f>
        <v/>
      </c>
      <c r="S15" s="56">
        <f t="shared" ref="S15:S51" si="2">+K15-L15</f>
        <v>13578</v>
      </c>
      <c r="U15" s="62">
        <v>219418</v>
      </c>
      <c r="V15" s="60">
        <f t="shared" ref="V15:V26" si="3">+(ABS(K15-U15))/U15</f>
        <v>6.1881887538852785E-2</v>
      </c>
      <c r="W15" s="61" t="str">
        <f t="shared" ref="W15:W40" si="4">IF(V15&gt;0.2,"*","")</f>
        <v/>
      </c>
      <c r="X15" s="56">
        <f t="shared" ref="X15:X40" si="5">+K15-U15</f>
        <v>13578</v>
      </c>
      <c r="Y15" s="11"/>
    </row>
    <row r="16" spans="1:26">
      <c r="A16" s="36" t="s">
        <v>37</v>
      </c>
      <c r="B16" s="37"/>
      <c r="C16" s="37"/>
      <c r="D16" s="37"/>
      <c r="E16" s="37"/>
      <c r="F16" s="37"/>
      <c r="G16" s="37"/>
      <c r="H16" s="38"/>
      <c r="I16" s="38"/>
      <c r="J16" s="49">
        <v>3</v>
      </c>
      <c r="K16" s="62">
        <v>1711404</v>
      </c>
      <c r="L16" s="63">
        <v>1661001</v>
      </c>
      <c r="N16" s="9">
        <f>'[1]200-5'!$E$13+'[1]200-5'!$E$14+'[1]200-5'!$E$15+'[1]200-5'!$E$16+'[1]200-5'!$E$17+'[1]200-5'!$E$18+'[1]200-5'!$E$19</f>
        <v>1593058</v>
      </c>
      <c r="O16" s="9">
        <f t="shared" si="0"/>
        <v>118346</v>
      </c>
      <c r="Q16" s="60">
        <f t="shared" ref="Q16:Q42" si="6">+(ABS(K16-L16))/L16</f>
        <v>3.0344954638799135E-2</v>
      </c>
      <c r="R16" s="61" t="str">
        <f t="shared" si="1"/>
        <v/>
      </c>
      <c r="S16" s="56">
        <f t="shared" si="2"/>
        <v>50403</v>
      </c>
      <c r="U16" s="62">
        <v>1661001</v>
      </c>
      <c r="V16" s="60">
        <f t="shared" si="3"/>
        <v>3.0344954638799135E-2</v>
      </c>
      <c r="W16" s="61" t="str">
        <f t="shared" si="4"/>
        <v/>
      </c>
      <c r="X16" s="56">
        <f t="shared" si="5"/>
        <v>50403</v>
      </c>
      <c r="Y16" s="11"/>
    </row>
    <row r="17" spans="1:25">
      <c r="A17" s="36" t="s">
        <v>38</v>
      </c>
      <c r="B17" s="37"/>
      <c r="C17" s="37"/>
      <c r="D17" s="37"/>
      <c r="E17" s="37"/>
      <c r="F17" s="37"/>
      <c r="G17" s="37"/>
      <c r="H17" s="38"/>
      <c r="I17" s="38"/>
      <c r="J17" s="49">
        <v>4</v>
      </c>
      <c r="K17" s="62">
        <v>319987</v>
      </c>
      <c r="L17" s="63">
        <v>317102</v>
      </c>
      <c r="N17" s="9">
        <f>'[1]200-5'!$E$20</f>
        <v>281339</v>
      </c>
      <c r="O17" s="9">
        <f t="shared" si="0"/>
        <v>38648</v>
      </c>
      <c r="Q17" s="60">
        <f t="shared" si="6"/>
        <v>9.0980189339707734E-3</v>
      </c>
      <c r="R17" s="61" t="str">
        <f t="shared" si="1"/>
        <v/>
      </c>
      <c r="S17" s="56">
        <f>+K17-L17</f>
        <v>2885</v>
      </c>
      <c r="U17" s="62">
        <v>317102</v>
      </c>
      <c r="V17" s="60">
        <f t="shared" si="3"/>
        <v>9.0980189339707734E-3</v>
      </c>
      <c r="W17" s="61" t="str">
        <f t="shared" si="4"/>
        <v/>
      </c>
      <c r="X17" s="56">
        <f t="shared" si="5"/>
        <v>2885</v>
      </c>
      <c r="Y17" s="11"/>
    </row>
    <row r="18" spans="1:25">
      <c r="A18" s="36" t="s">
        <v>39</v>
      </c>
      <c r="B18" s="37"/>
      <c r="C18" s="37"/>
      <c r="D18" s="37"/>
      <c r="E18" s="37"/>
      <c r="F18" s="37"/>
      <c r="G18" s="37"/>
      <c r="H18" s="38"/>
      <c r="I18" s="38"/>
      <c r="J18" s="49">
        <v>5</v>
      </c>
      <c r="K18" s="62">
        <v>704383</v>
      </c>
      <c r="L18" s="63">
        <v>654824</v>
      </c>
      <c r="N18" s="9">
        <f>'[1]200-5'!$E$21</f>
        <v>652661</v>
      </c>
      <c r="O18" s="9">
        <f t="shared" si="0"/>
        <v>51722</v>
      </c>
      <c r="Q18" s="60">
        <f t="shared" si="6"/>
        <v>7.5682931596887104E-2</v>
      </c>
      <c r="R18" s="61" t="str">
        <f t="shared" si="1"/>
        <v/>
      </c>
      <c r="S18" s="56">
        <f t="shared" si="2"/>
        <v>49559</v>
      </c>
      <c r="U18" s="62">
        <v>654824</v>
      </c>
      <c r="V18" s="60">
        <f t="shared" si="3"/>
        <v>7.5682931596887104E-2</v>
      </c>
      <c r="W18" s="61" t="str">
        <f t="shared" si="4"/>
        <v/>
      </c>
      <c r="X18" s="56">
        <f t="shared" si="5"/>
        <v>49559</v>
      </c>
      <c r="Y18" s="11"/>
    </row>
    <row r="19" spans="1:25">
      <c r="A19" s="36" t="s">
        <v>40</v>
      </c>
      <c r="B19" s="37"/>
      <c r="C19" s="37"/>
      <c r="D19" s="37"/>
      <c r="E19" s="37"/>
      <c r="F19" s="37"/>
      <c r="G19" s="37"/>
      <c r="H19" s="38"/>
      <c r="I19" s="38"/>
      <c r="J19" s="49">
        <v>6</v>
      </c>
      <c r="K19" s="62">
        <v>24498.657230000012</v>
      </c>
      <c r="L19" s="63">
        <v>31136</v>
      </c>
      <c r="N19" s="64">
        <f>'[1]200-5'!$E$22</f>
        <v>8392</v>
      </c>
      <c r="O19" s="9">
        <f t="shared" si="0"/>
        <v>16106.657230000012</v>
      </c>
      <c r="Q19" s="60">
        <f t="shared" si="6"/>
        <v>0.21317262236639223</v>
      </c>
      <c r="R19" s="61" t="str">
        <f t="shared" si="1"/>
        <v>*</v>
      </c>
      <c r="S19" s="56">
        <f>+K19-L19</f>
        <v>-6637.3427699999884</v>
      </c>
      <c r="T19" s="11" t="s">
        <v>41</v>
      </c>
      <c r="U19" s="62">
        <v>31136</v>
      </c>
      <c r="V19" s="60">
        <f t="shared" si="3"/>
        <v>0.21317262236639223</v>
      </c>
      <c r="W19" s="61" t="str">
        <f t="shared" si="4"/>
        <v>*</v>
      </c>
      <c r="X19" s="56">
        <f t="shared" si="5"/>
        <v>-6637.3427699999884</v>
      </c>
      <c r="Y19" s="11"/>
    </row>
    <row r="20" spans="1:25" ht="13.5" thickBot="1">
      <c r="A20" s="36"/>
      <c r="B20" s="37" t="s">
        <v>42</v>
      </c>
      <c r="C20" s="37"/>
      <c r="D20" s="37"/>
      <c r="E20" s="37"/>
      <c r="F20" s="37"/>
      <c r="G20" s="37"/>
      <c r="H20" s="38"/>
      <c r="I20" s="38"/>
      <c r="J20" s="49">
        <v>7</v>
      </c>
      <c r="K20" s="62">
        <f>SUM(K14:K19)</f>
        <v>3343214.65723</v>
      </c>
      <c r="L20" s="65">
        <f>SUM(L14:L19)</f>
        <v>3311821</v>
      </c>
      <c r="N20" s="66">
        <f>'[1]200-5'!$E$23</f>
        <v>3138687</v>
      </c>
      <c r="O20" s="9">
        <f t="shared" si="0"/>
        <v>204527.65723000001</v>
      </c>
      <c r="Q20" s="60">
        <f t="shared" si="6"/>
        <v>9.4792735567532215E-3</v>
      </c>
      <c r="R20" s="61" t="str">
        <f t="shared" si="1"/>
        <v/>
      </c>
      <c r="S20" s="56">
        <f t="shared" si="2"/>
        <v>31393.657230000012</v>
      </c>
      <c r="U20" s="62">
        <v>3311821</v>
      </c>
      <c r="V20" s="60">
        <f t="shared" si="3"/>
        <v>9.4792735567532215E-3</v>
      </c>
      <c r="W20" s="61" t="str">
        <f t="shared" si="4"/>
        <v/>
      </c>
      <c r="X20" s="56">
        <f t="shared" si="5"/>
        <v>31393.657230000012</v>
      </c>
      <c r="Y20" s="11"/>
    </row>
    <row r="21" spans="1:25">
      <c r="A21" s="36" t="s">
        <v>43</v>
      </c>
      <c r="B21" s="37"/>
      <c r="C21" s="37"/>
      <c r="D21" s="37"/>
      <c r="E21" s="37"/>
      <c r="F21" s="37"/>
      <c r="G21" s="37"/>
      <c r="H21" s="38"/>
      <c r="I21" s="38"/>
      <c r="J21" s="49">
        <v>8</v>
      </c>
      <c r="K21" s="67">
        <v>671</v>
      </c>
      <c r="L21" s="68">
        <v>5173</v>
      </c>
      <c r="N21" s="9">
        <f>'[1]200-5'!$E$25+'[1]200-5'!$E$28</f>
        <v>1008</v>
      </c>
      <c r="O21" s="9">
        <f t="shared" si="0"/>
        <v>-337</v>
      </c>
      <c r="Q21" s="60">
        <f t="shared" si="6"/>
        <v>0.87028803402281074</v>
      </c>
      <c r="R21" s="61" t="str">
        <f t="shared" si="1"/>
        <v>*</v>
      </c>
      <c r="S21" s="56">
        <f t="shared" si="2"/>
        <v>-4502</v>
      </c>
      <c r="U21" s="67">
        <v>5173</v>
      </c>
      <c r="V21" s="60">
        <f t="shared" si="3"/>
        <v>0.87028803402281074</v>
      </c>
      <c r="W21" s="61" t="str">
        <f t="shared" si="4"/>
        <v>*</v>
      </c>
      <c r="X21" s="56">
        <f t="shared" si="5"/>
        <v>-4502</v>
      </c>
      <c r="Y21" s="11"/>
    </row>
    <row r="22" spans="1:25">
      <c r="A22" s="36" t="s">
        <v>44</v>
      </c>
      <c r="B22" s="37"/>
      <c r="C22" s="37"/>
      <c r="D22" s="37"/>
      <c r="E22" s="37"/>
      <c r="F22" s="37"/>
      <c r="G22" s="37"/>
      <c r="H22" s="38"/>
      <c r="I22" s="38"/>
      <c r="J22" s="49">
        <v>9</v>
      </c>
      <c r="K22" s="67">
        <v>3496573.0263200044</v>
      </c>
      <c r="L22" s="68">
        <v>1775416.5111399954</v>
      </c>
      <c r="N22" s="9">
        <f>'[1]200-5'!$E$26</f>
        <v>2956488</v>
      </c>
      <c r="O22" s="9">
        <f t="shared" si="0"/>
        <v>540085.02632000437</v>
      </c>
      <c r="Q22" s="60">
        <f t="shared" si="6"/>
        <v>0.96943815965463442</v>
      </c>
      <c r="R22" s="61" t="str">
        <f t="shared" si="1"/>
        <v>*</v>
      </c>
      <c r="S22" s="56">
        <f t="shared" si="2"/>
        <v>1721156.515180009</v>
      </c>
      <c r="U22" s="67">
        <v>1775416.5111399954</v>
      </c>
      <c r="V22" s="60">
        <f t="shared" si="3"/>
        <v>0.96943815965463442</v>
      </c>
      <c r="W22" s="61" t="str">
        <f t="shared" si="4"/>
        <v>*</v>
      </c>
      <c r="X22" s="56">
        <f t="shared" si="5"/>
        <v>1721156.515180009</v>
      </c>
      <c r="Y22" s="11"/>
    </row>
    <row r="23" spans="1:25">
      <c r="A23" s="36" t="s">
        <v>45</v>
      </c>
      <c r="B23" s="37"/>
      <c r="C23" s="37"/>
      <c r="D23" s="37"/>
      <c r="E23" s="37"/>
      <c r="F23" s="37"/>
      <c r="G23" s="37"/>
      <c r="H23" s="38"/>
      <c r="I23" s="38"/>
      <c r="J23" s="49">
        <v>10</v>
      </c>
      <c r="K23" s="67">
        <v>42081417</v>
      </c>
      <c r="L23" s="68">
        <v>40430788</v>
      </c>
      <c r="N23" s="9">
        <f>'[1]200-5'!$E$38+'[1]200-5'!$E$39+'[1]200-5'!$E$40+'[1]200-5'!$E$41</f>
        <v>41680541</v>
      </c>
      <c r="O23" s="9">
        <f t="shared" si="0"/>
        <v>400876</v>
      </c>
      <c r="Q23" s="60">
        <f t="shared" si="6"/>
        <v>4.0826040788519875E-2</v>
      </c>
      <c r="R23" s="61" t="str">
        <f t="shared" si="1"/>
        <v/>
      </c>
      <c r="S23" s="56">
        <f t="shared" si="2"/>
        <v>1650629</v>
      </c>
      <c r="U23" s="67">
        <v>40430788</v>
      </c>
      <c r="V23" s="60">
        <f t="shared" si="3"/>
        <v>4.0826040788519875E-2</v>
      </c>
      <c r="W23" s="61" t="str">
        <f t="shared" si="4"/>
        <v/>
      </c>
      <c r="X23" s="56">
        <f t="shared" si="5"/>
        <v>1650629</v>
      </c>
      <c r="Y23" s="11"/>
    </row>
    <row r="24" spans="1:25">
      <c r="A24" s="36" t="s">
        <v>46</v>
      </c>
      <c r="B24" s="37"/>
      <c r="C24" s="37"/>
      <c r="D24" s="37"/>
      <c r="E24" s="37"/>
      <c r="F24" s="37"/>
      <c r="G24" s="37"/>
      <c r="H24" s="38"/>
      <c r="I24" s="38"/>
      <c r="J24" s="49">
        <v>11</v>
      </c>
      <c r="K24" s="67">
        <v>370353</v>
      </c>
      <c r="L24" s="68">
        <v>372443</v>
      </c>
      <c r="N24" s="9">
        <f>'[1]200-5'!$E$32</f>
        <v>372021</v>
      </c>
      <c r="O24" s="9">
        <f t="shared" si="0"/>
        <v>-1668</v>
      </c>
      <c r="Q24" s="60">
        <f t="shared" si="6"/>
        <v>5.6115969423509099E-3</v>
      </c>
      <c r="R24" s="61" t="str">
        <f t="shared" si="1"/>
        <v/>
      </c>
      <c r="S24" s="56">
        <f t="shared" si="2"/>
        <v>-2090</v>
      </c>
      <c r="T24" s="11" t="s">
        <v>47</v>
      </c>
      <c r="U24" s="67">
        <v>372443</v>
      </c>
      <c r="V24" s="60">
        <f t="shared" si="3"/>
        <v>5.6115969423509099E-3</v>
      </c>
      <c r="W24" s="61" t="str">
        <f t="shared" si="4"/>
        <v/>
      </c>
      <c r="X24" s="56">
        <f t="shared" si="5"/>
        <v>-2090</v>
      </c>
      <c r="Y24" s="11"/>
    </row>
    <row r="25" spans="1:25">
      <c r="A25" s="36" t="s">
        <v>48</v>
      </c>
      <c r="B25" s="37"/>
      <c r="C25" s="37"/>
      <c r="D25" s="37"/>
      <c r="E25" s="37"/>
      <c r="F25" s="37"/>
      <c r="G25" s="37"/>
      <c r="H25" s="38"/>
      <c r="I25" s="38"/>
      <c r="J25" s="49">
        <v>12</v>
      </c>
      <c r="K25" s="67">
        <v>614611</v>
      </c>
      <c r="L25" s="68">
        <v>238457</v>
      </c>
      <c r="N25" s="9">
        <f>'[1]200-5'!$E$33+'[1]200-5'!$E$34+'[1]200-5'!$E$35</f>
        <v>608626</v>
      </c>
      <c r="O25" s="9">
        <f t="shared" si="0"/>
        <v>5985</v>
      </c>
      <c r="Q25" s="60">
        <f t="shared" si="6"/>
        <v>1.5774500224359109</v>
      </c>
      <c r="R25" s="61" t="str">
        <f t="shared" si="1"/>
        <v>*</v>
      </c>
      <c r="S25" s="56">
        <f t="shared" si="2"/>
        <v>376154</v>
      </c>
      <c r="T25" s="11" t="s">
        <v>49</v>
      </c>
      <c r="U25" s="67">
        <v>238457</v>
      </c>
      <c r="V25" s="60">
        <f t="shared" si="3"/>
        <v>1.5774500224359109</v>
      </c>
      <c r="W25" s="61" t="str">
        <f t="shared" si="4"/>
        <v>*</v>
      </c>
      <c r="X25" s="56">
        <f t="shared" si="5"/>
        <v>376154</v>
      </c>
      <c r="Y25" s="11"/>
    </row>
    <row r="26" spans="1:25" ht="13.5" thickBot="1">
      <c r="A26" s="36"/>
      <c r="B26" s="37" t="s">
        <v>50</v>
      </c>
      <c r="C26" s="37"/>
      <c r="D26" s="37"/>
      <c r="E26" s="37"/>
      <c r="F26" s="37"/>
      <c r="G26" s="37"/>
      <c r="H26" s="38"/>
      <c r="I26" s="38"/>
      <c r="J26" s="49">
        <v>13</v>
      </c>
      <c r="K26" s="62">
        <f>SUM(K20:K25)</f>
        <v>49906839.68355</v>
      </c>
      <c r="L26" s="65">
        <f>SUM(L20:L25)</f>
        <v>46134098.511139996</v>
      </c>
      <c r="N26" s="66">
        <f>'[1]200-5'!$E$44</f>
        <v>48757371</v>
      </c>
      <c r="O26" s="9">
        <f t="shared" si="0"/>
        <v>1149468.6835500002</v>
      </c>
      <c r="Q26" s="60">
        <f t="shared" si="6"/>
        <v>8.1777715272771626E-2</v>
      </c>
      <c r="R26" s="61" t="str">
        <f t="shared" si="1"/>
        <v/>
      </c>
      <c r="S26" s="56">
        <f t="shared" si="2"/>
        <v>3772741.1724100038</v>
      </c>
      <c r="U26" s="67">
        <v>46134098.511139996</v>
      </c>
      <c r="V26" s="60">
        <f t="shared" si="3"/>
        <v>8.1777715272771626E-2</v>
      </c>
      <c r="W26" s="61" t="str">
        <f t="shared" si="4"/>
        <v/>
      </c>
      <c r="X26" s="56">
        <f t="shared" si="5"/>
        <v>3772741.1724100038</v>
      </c>
      <c r="Y26" s="11"/>
    </row>
    <row r="27" spans="1:25">
      <c r="A27" s="16" t="s">
        <v>51</v>
      </c>
      <c r="B27" s="17"/>
      <c r="C27" s="17"/>
      <c r="D27" s="17"/>
      <c r="E27" s="17"/>
      <c r="F27" s="17"/>
      <c r="G27" s="17"/>
      <c r="H27" s="45"/>
      <c r="I27" s="45"/>
      <c r="J27" s="46"/>
      <c r="K27" s="69"/>
      <c r="L27" s="70"/>
      <c r="O27" s="9"/>
      <c r="Q27" s="60"/>
      <c r="R27" s="61"/>
      <c r="S27" s="56"/>
      <c r="U27" s="69"/>
      <c r="V27" s="60"/>
      <c r="W27" s="61" t="str">
        <f t="shared" si="4"/>
        <v/>
      </c>
      <c r="X27" s="56">
        <f t="shared" si="5"/>
        <v>0</v>
      </c>
      <c r="Y27" s="11"/>
    </row>
    <row r="28" spans="1:25">
      <c r="A28" s="36" t="s">
        <v>52</v>
      </c>
      <c r="B28" s="37"/>
      <c r="C28" s="37"/>
      <c r="D28" s="37"/>
      <c r="E28" s="37"/>
      <c r="F28" s="37"/>
      <c r="G28" s="37"/>
      <c r="H28" s="38"/>
      <c r="I28" s="38"/>
      <c r="J28" s="49">
        <v>14</v>
      </c>
      <c r="K28" s="67">
        <v>3335803.65723</v>
      </c>
      <c r="L28" s="68">
        <v>2910541</v>
      </c>
      <c r="N28" s="9">
        <f>'[1]200-6'!$E$10+'[1]200-6'!$E$11+'[1]200-6'!$E$12+'[1]200-6'!$E$13+'[1]200-6'!$E$14+'[1]200-6'!$E$15+'[1]200-6'!$E$16+'[1]200-6'!$E$17+'[1]200-6'!$E$18+'[1]200-6'!$E$19</f>
        <v>2876778</v>
      </c>
      <c r="O28" s="9">
        <f t="shared" ref="O28:O33" si="7">+K28-N28</f>
        <v>459025.65723000001</v>
      </c>
      <c r="Q28" s="60">
        <f t="shared" si="6"/>
        <v>0.14611120655232138</v>
      </c>
      <c r="R28" s="61" t="str">
        <f t="shared" si="1"/>
        <v>*</v>
      </c>
      <c r="S28" s="56">
        <f t="shared" si="2"/>
        <v>425262.65723000001</v>
      </c>
      <c r="U28" s="67">
        <v>2910541</v>
      </c>
      <c r="V28" s="60">
        <f>+(ABS(K28-U28))/U28</f>
        <v>0.14611120655232138</v>
      </c>
      <c r="W28" s="61" t="str">
        <f t="shared" si="4"/>
        <v/>
      </c>
      <c r="X28" s="56">
        <f t="shared" si="5"/>
        <v>425262.65723000001</v>
      </c>
      <c r="Y28" s="11"/>
    </row>
    <row r="29" spans="1:25">
      <c r="A29" s="36" t="s">
        <v>53</v>
      </c>
      <c r="B29" s="37"/>
      <c r="C29" s="37"/>
      <c r="D29" s="37"/>
      <c r="E29" s="37"/>
      <c r="F29" s="37"/>
      <c r="G29" s="37"/>
      <c r="H29" s="38"/>
      <c r="I29" s="38"/>
      <c r="J29" s="49">
        <v>15</v>
      </c>
      <c r="K29" s="67">
        <v>1617169.0263200044</v>
      </c>
      <c r="L29" s="68">
        <v>2168758.5111399954</v>
      </c>
      <c r="N29" s="9">
        <f>'[1]200-6'!$E$23+'[1]200-6'!$E$24+'[1]200-6'!$E$25+'[1]200-6'!$E$26+'[1]200-6'!$E$27+'[1]200-6'!$E$28</f>
        <v>1695229</v>
      </c>
      <c r="O29" s="9">
        <f t="shared" si="7"/>
        <v>-78059.97367999563</v>
      </c>
      <c r="Q29" s="60">
        <f t="shared" si="6"/>
        <v>0.25433421101828957</v>
      </c>
      <c r="R29" s="61" t="str">
        <f t="shared" si="1"/>
        <v>*</v>
      </c>
      <c r="S29" s="56">
        <f t="shared" si="2"/>
        <v>-551589.48481999105</v>
      </c>
      <c r="T29" s="11" t="s">
        <v>54</v>
      </c>
      <c r="U29" s="67">
        <v>2168758.5111399954</v>
      </c>
      <c r="V29" s="60">
        <f>+(ABS(K29-U29))/U29</f>
        <v>0.25433421101828957</v>
      </c>
      <c r="W29" s="61" t="str">
        <f t="shared" si="4"/>
        <v>*</v>
      </c>
      <c r="X29" s="56">
        <f t="shared" si="5"/>
        <v>-551589.48481999105</v>
      </c>
      <c r="Y29" s="11"/>
    </row>
    <row r="30" spans="1:25">
      <c r="A30" s="36" t="s">
        <v>55</v>
      </c>
      <c r="B30" s="37"/>
      <c r="C30" s="37"/>
      <c r="D30" s="37"/>
      <c r="E30" s="37"/>
      <c r="F30" s="37"/>
      <c r="G30" s="37"/>
      <c r="H30" s="38"/>
      <c r="I30" s="38"/>
      <c r="J30" s="49">
        <v>16</v>
      </c>
      <c r="K30" s="67">
        <v>0</v>
      </c>
      <c r="L30" s="68">
        <v>0</v>
      </c>
      <c r="N30" s="9">
        <f>'[1]200-6'!$E$30</f>
        <v>0</v>
      </c>
      <c r="O30" s="9">
        <f t="shared" si="7"/>
        <v>0</v>
      </c>
      <c r="Q30" s="60"/>
      <c r="R30" s="61"/>
      <c r="S30" s="56">
        <f t="shared" si="2"/>
        <v>0</v>
      </c>
      <c r="U30" s="67">
        <v>0</v>
      </c>
      <c r="V30" s="60"/>
      <c r="W30" s="61" t="str">
        <f t="shared" si="4"/>
        <v/>
      </c>
      <c r="X30" s="56">
        <f t="shared" si="5"/>
        <v>0</v>
      </c>
      <c r="Y30" s="11"/>
    </row>
    <row r="31" spans="1:25">
      <c r="A31" s="36" t="s">
        <v>56</v>
      </c>
      <c r="B31" s="37"/>
      <c r="C31" s="37"/>
      <c r="D31" s="37"/>
      <c r="E31" s="37"/>
      <c r="F31" s="37"/>
      <c r="G31" s="37"/>
      <c r="H31" s="38"/>
      <c r="I31" s="38"/>
      <c r="J31" s="49">
        <v>17</v>
      </c>
      <c r="K31" s="67">
        <v>13436289</v>
      </c>
      <c r="L31" s="68">
        <v>12642594</v>
      </c>
      <c r="N31" s="9">
        <f>'[1]200-6'!$E$31</f>
        <v>13383789</v>
      </c>
      <c r="O31" s="9">
        <f t="shared" si="7"/>
        <v>52500</v>
      </c>
      <c r="Q31" s="60">
        <f t="shared" si="6"/>
        <v>6.277944225686595E-2</v>
      </c>
      <c r="R31" s="61" t="str">
        <f t="shared" si="1"/>
        <v/>
      </c>
      <c r="S31" s="56">
        <f t="shared" si="2"/>
        <v>793695</v>
      </c>
      <c r="U31" s="67">
        <v>12642594</v>
      </c>
      <c r="V31" s="60">
        <f>+(ABS(K31-U31))/U31</f>
        <v>6.277944225686595E-2</v>
      </c>
      <c r="W31" s="61" t="str">
        <f t="shared" si="4"/>
        <v/>
      </c>
      <c r="X31" s="56">
        <f t="shared" si="5"/>
        <v>793695</v>
      </c>
      <c r="Y31" s="11"/>
    </row>
    <row r="32" spans="1:25">
      <c r="A32" s="36" t="s">
        <v>57</v>
      </c>
      <c r="B32" s="37"/>
      <c r="C32" s="37"/>
      <c r="D32" s="37"/>
      <c r="E32" s="37"/>
      <c r="F32" s="37"/>
      <c r="G32" s="37"/>
      <c r="H32" s="38"/>
      <c r="I32" s="38"/>
      <c r="J32" s="49">
        <v>18</v>
      </c>
      <c r="K32" s="67">
        <v>1595897</v>
      </c>
      <c r="L32" s="68">
        <v>2135815</v>
      </c>
      <c r="N32" s="9">
        <f>'[1]200-6'!$E$29+'[1]200-6'!$E$32</f>
        <v>1619459</v>
      </c>
      <c r="O32" s="9">
        <f t="shared" si="7"/>
        <v>-23562</v>
      </c>
      <c r="Q32" s="60">
        <f t="shared" si="6"/>
        <v>0.25279249373190094</v>
      </c>
      <c r="R32" s="61" t="str">
        <f t="shared" si="1"/>
        <v>*</v>
      </c>
      <c r="S32" s="56">
        <f t="shared" si="2"/>
        <v>-539918</v>
      </c>
      <c r="U32" s="67">
        <v>2135815</v>
      </c>
      <c r="V32" s="60">
        <f>+(ABS(K32-U32))/U32</f>
        <v>0.25279249373190094</v>
      </c>
      <c r="W32" s="61" t="str">
        <f t="shared" si="4"/>
        <v>*</v>
      </c>
      <c r="X32" s="56">
        <f t="shared" si="5"/>
        <v>-539918</v>
      </c>
      <c r="Y32" s="11"/>
    </row>
    <row r="33" spans="1:26" ht="13.5" thickBot="1">
      <c r="A33" s="36"/>
      <c r="B33" s="37" t="s">
        <v>58</v>
      </c>
      <c r="C33" s="37"/>
      <c r="D33" s="37"/>
      <c r="E33" s="37"/>
      <c r="F33" s="37"/>
      <c r="G33" s="37"/>
      <c r="H33" s="38"/>
      <c r="I33" s="38"/>
      <c r="J33" s="49">
        <v>19</v>
      </c>
      <c r="K33" s="62">
        <f>SUM(K28:K32)</f>
        <v>19985158.683550004</v>
      </c>
      <c r="L33" s="65">
        <f>SUM(L28:L32)</f>
        <v>19857708.511139996</v>
      </c>
      <c r="N33" s="66">
        <f>'[1]200-6'!$E$21+'[1]200-6'!$E$34</f>
        <v>19575255</v>
      </c>
      <c r="O33" s="9">
        <f t="shared" si="7"/>
        <v>409903.68355000392</v>
      </c>
      <c r="Q33" s="60">
        <f t="shared" si="6"/>
        <v>6.4181711771279732E-3</v>
      </c>
      <c r="R33" s="61" t="str">
        <f t="shared" si="1"/>
        <v/>
      </c>
      <c r="S33" s="56">
        <f t="shared" si="2"/>
        <v>127450.17241000757</v>
      </c>
      <c r="U33" s="67">
        <v>19857708.511139996</v>
      </c>
      <c r="V33" s="60">
        <f>+(ABS(K33-U33))/U33</f>
        <v>6.4181711771279732E-3</v>
      </c>
      <c r="W33" s="61" t="str">
        <f t="shared" si="4"/>
        <v/>
      </c>
      <c r="X33" s="56">
        <f t="shared" si="5"/>
        <v>127450.17241000757</v>
      </c>
      <c r="Y33" s="11"/>
    </row>
    <row r="34" spans="1:26">
      <c r="A34" s="16" t="s">
        <v>59</v>
      </c>
      <c r="B34" s="17"/>
      <c r="C34" s="17"/>
      <c r="D34" s="17"/>
      <c r="E34" s="17"/>
      <c r="F34" s="17"/>
      <c r="G34" s="17"/>
      <c r="H34" s="45"/>
      <c r="I34" s="45"/>
      <c r="J34" s="46"/>
      <c r="K34" s="69"/>
      <c r="L34" s="70"/>
      <c r="O34" s="9"/>
      <c r="Q34" s="60"/>
      <c r="R34" s="61"/>
      <c r="S34" s="56"/>
      <c r="U34" s="69"/>
      <c r="V34" s="60"/>
      <c r="W34" s="61" t="str">
        <f t="shared" si="4"/>
        <v/>
      </c>
      <c r="X34" s="56">
        <f t="shared" si="5"/>
        <v>0</v>
      </c>
      <c r="Y34" s="11"/>
    </row>
    <row r="35" spans="1:26">
      <c r="A35" s="36" t="s">
        <v>60</v>
      </c>
      <c r="B35" s="37"/>
      <c r="C35" s="37"/>
      <c r="D35" s="37"/>
      <c r="E35" s="37"/>
      <c r="F35" s="37"/>
      <c r="G35" s="37"/>
      <c r="H35" s="38"/>
      <c r="I35" s="38"/>
      <c r="J35" s="49">
        <v>20</v>
      </c>
      <c r="K35" s="67">
        <v>49</v>
      </c>
      <c r="L35" s="68">
        <v>126</v>
      </c>
      <c r="N35" s="9">
        <f>'[1]200-6'!$E$36</f>
        <v>49</v>
      </c>
      <c r="O35" s="9">
        <f t="shared" ref="O35:O40" si="8">+K35-N35</f>
        <v>0</v>
      </c>
      <c r="Q35" s="60">
        <f t="shared" si="6"/>
        <v>0.61111111111111116</v>
      </c>
      <c r="R35" s="61" t="str">
        <f t="shared" si="1"/>
        <v>*</v>
      </c>
      <c r="S35" s="56">
        <f t="shared" si="2"/>
        <v>-77</v>
      </c>
      <c r="T35" s="11" t="s">
        <v>61</v>
      </c>
      <c r="U35" s="67">
        <v>126</v>
      </c>
      <c r="V35" s="60">
        <f>+(ABS(K35-U35))/U35</f>
        <v>0.61111111111111116</v>
      </c>
      <c r="W35" s="61" t="str">
        <f t="shared" si="4"/>
        <v>*</v>
      </c>
      <c r="X35" s="56">
        <f t="shared" si="5"/>
        <v>-77</v>
      </c>
      <c r="Y35" s="11"/>
    </row>
    <row r="36" spans="1:26">
      <c r="A36" s="36" t="s">
        <v>62</v>
      </c>
      <c r="B36" s="37"/>
      <c r="C36" s="37"/>
      <c r="D36" s="37"/>
      <c r="E36" s="37"/>
      <c r="F36" s="37"/>
      <c r="G36" s="37"/>
      <c r="H36" s="38"/>
      <c r="I36" s="38"/>
      <c r="J36" s="49">
        <v>21</v>
      </c>
      <c r="K36" s="67">
        <v>4781906</v>
      </c>
      <c r="L36" s="68">
        <v>4781906</v>
      </c>
      <c r="N36" s="9">
        <f>'[1]200-6'!$E$40</f>
        <v>4781906</v>
      </c>
      <c r="O36" s="9">
        <f t="shared" si="8"/>
        <v>0</v>
      </c>
      <c r="Q36" s="60">
        <f t="shared" si="6"/>
        <v>0</v>
      </c>
      <c r="R36" s="61" t="str">
        <f t="shared" si="1"/>
        <v/>
      </c>
      <c r="S36" s="56">
        <f t="shared" si="2"/>
        <v>0</v>
      </c>
      <c r="U36" s="67">
        <v>4781906</v>
      </c>
      <c r="V36" s="60">
        <f>+(ABS(K36-U36))/U36</f>
        <v>0</v>
      </c>
      <c r="W36" s="61" t="str">
        <f t="shared" si="4"/>
        <v/>
      </c>
      <c r="X36" s="56">
        <f t="shared" si="5"/>
        <v>0</v>
      </c>
      <c r="Y36" s="11"/>
    </row>
    <row r="37" spans="1:26">
      <c r="A37" s="36" t="s">
        <v>63</v>
      </c>
      <c r="B37" s="37"/>
      <c r="C37" s="37"/>
      <c r="D37" s="37"/>
      <c r="E37" s="37"/>
      <c r="F37" s="37"/>
      <c r="G37" s="37"/>
      <c r="H37" s="38"/>
      <c r="I37" s="38"/>
      <c r="J37" s="49">
        <v>22</v>
      </c>
      <c r="K37" s="67">
        <v>24135912</v>
      </c>
      <c r="L37" s="68">
        <v>20586023</v>
      </c>
      <c r="N37" s="9">
        <f>'[1]200-6'!$E$42+'[1]200-6'!$E$43+'[1]200-6'!$E$44-N39</f>
        <v>23421732</v>
      </c>
      <c r="O37" s="9">
        <f t="shared" si="8"/>
        <v>714180</v>
      </c>
      <c r="Q37" s="60">
        <f t="shared" si="6"/>
        <v>0.17244170960073249</v>
      </c>
      <c r="R37" s="61" t="str">
        <f t="shared" si="1"/>
        <v>*</v>
      </c>
      <c r="S37" s="56">
        <f t="shared" si="2"/>
        <v>3549889</v>
      </c>
      <c r="T37" s="11" t="s">
        <v>64</v>
      </c>
      <c r="U37" s="67">
        <v>20586023</v>
      </c>
      <c r="V37" s="60">
        <f>+(ABS(K37-U37))/U37</f>
        <v>0.17244170960073249</v>
      </c>
      <c r="W37" s="61" t="str">
        <f t="shared" si="4"/>
        <v/>
      </c>
      <c r="X37" s="56">
        <f t="shared" si="5"/>
        <v>3549889</v>
      </c>
      <c r="Y37" s="11"/>
    </row>
    <row r="38" spans="1:26">
      <c r="A38" s="36" t="s">
        <v>65</v>
      </c>
      <c r="B38" s="37" t="s">
        <v>66</v>
      </c>
      <c r="C38" s="37"/>
      <c r="D38" s="37"/>
      <c r="E38" s="37"/>
      <c r="F38" s="37"/>
      <c r="G38" s="37"/>
      <c r="H38" s="38"/>
      <c r="I38" s="38"/>
      <c r="J38" s="49">
        <v>23</v>
      </c>
      <c r="K38" s="67">
        <v>0</v>
      </c>
      <c r="L38" s="68">
        <v>0</v>
      </c>
      <c r="N38" s="9">
        <f>'[1]200-6'!$E$45</f>
        <v>0</v>
      </c>
      <c r="O38" s="9">
        <f t="shared" si="8"/>
        <v>0</v>
      </c>
      <c r="Q38" s="60"/>
      <c r="R38" s="61"/>
      <c r="S38" s="56"/>
      <c r="U38" s="67">
        <v>0</v>
      </c>
      <c r="V38" s="60"/>
      <c r="W38" s="61" t="str">
        <f t="shared" si="4"/>
        <v/>
      </c>
      <c r="X38" s="56">
        <f t="shared" si="5"/>
        <v>0</v>
      </c>
      <c r="Y38" s="11"/>
      <c r="Z38" s="71"/>
    </row>
    <row r="39" spans="1:26">
      <c r="A39" s="36" t="s">
        <v>67</v>
      </c>
      <c r="B39" s="37"/>
      <c r="C39" s="37"/>
      <c r="D39" s="37"/>
      <c r="E39" s="37"/>
      <c r="F39" s="37"/>
      <c r="G39" s="37"/>
      <c r="H39" s="38"/>
      <c r="I39" s="38"/>
      <c r="J39" s="49">
        <v>24</v>
      </c>
      <c r="K39" s="67">
        <v>1003814</v>
      </c>
      <c r="L39" s="68">
        <v>908335</v>
      </c>
      <c r="N39" s="9">
        <f>'[2]220'!$F$40</f>
        <v>978429</v>
      </c>
      <c r="O39" s="9">
        <f t="shared" si="8"/>
        <v>25385</v>
      </c>
      <c r="Q39" s="60">
        <f t="shared" si="6"/>
        <v>0.10511430254256414</v>
      </c>
      <c r="R39" s="61" t="str">
        <f t="shared" si="1"/>
        <v>*</v>
      </c>
      <c r="S39" s="56">
        <f t="shared" si="2"/>
        <v>95479</v>
      </c>
      <c r="U39" s="67">
        <v>908335</v>
      </c>
      <c r="V39" s="60">
        <f>+(ABS(K39-U39))/U39</f>
        <v>0.10511430254256414</v>
      </c>
      <c r="W39" s="61" t="str">
        <f t="shared" si="4"/>
        <v/>
      </c>
      <c r="X39" s="56">
        <f t="shared" si="5"/>
        <v>95479</v>
      </c>
      <c r="Y39" s="11"/>
    </row>
    <row r="40" spans="1:26" ht="13.5" thickBot="1">
      <c r="A40" s="36"/>
      <c r="B40" s="37" t="s">
        <v>68</v>
      </c>
      <c r="C40" s="37"/>
      <c r="D40" s="37"/>
      <c r="E40" s="37"/>
      <c r="F40" s="37"/>
      <c r="G40" s="37"/>
      <c r="H40" s="38"/>
      <c r="I40" s="38"/>
      <c r="J40" s="49">
        <v>25</v>
      </c>
      <c r="K40" s="62">
        <f>SUM(K35:K39)</f>
        <v>29921681</v>
      </c>
      <c r="L40" s="65">
        <f>SUM(L35:L39)</f>
        <v>26276390</v>
      </c>
      <c r="N40" s="66">
        <f>'[1]200-6'!$E$46</f>
        <v>29182116</v>
      </c>
      <c r="O40" s="9">
        <f t="shared" si="8"/>
        <v>739565</v>
      </c>
      <c r="Q40" s="60">
        <f t="shared" si="6"/>
        <v>0.1387287599247842</v>
      </c>
      <c r="R40" s="61" t="str">
        <f t="shared" si="1"/>
        <v>*</v>
      </c>
      <c r="S40" s="56">
        <f t="shared" si="2"/>
        <v>3645291</v>
      </c>
      <c r="U40" s="62">
        <v>26276390</v>
      </c>
      <c r="V40" s="60">
        <f>+(ABS(K40-U40))/U40</f>
        <v>0.1387287599247842</v>
      </c>
      <c r="W40" s="61" t="str">
        <f t="shared" si="4"/>
        <v/>
      </c>
      <c r="X40" s="56">
        <f t="shared" si="5"/>
        <v>3645291</v>
      </c>
      <c r="Y40" s="11"/>
    </row>
    <row r="41" spans="1:26">
      <c r="A41" s="27"/>
      <c r="B41" s="28"/>
      <c r="C41" s="28"/>
      <c r="D41" s="28"/>
      <c r="E41" s="28"/>
      <c r="F41" s="28"/>
      <c r="G41" s="28"/>
      <c r="H41" s="30"/>
      <c r="I41" s="30"/>
      <c r="J41" s="46"/>
      <c r="K41" s="69"/>
      <c r="L41" s="70"/>
      <c r="Q41" s="60"/>
      <c r="R41" s="61"/>
      <c r="S41" s="56"/>
      <c r="U41" s="69"/>
      <c r="V41" s="60"/>
      <c r="W41" s="61"/>
      <c r="X41" s="56"/>
      <c r="Y41" s="11"/>
    </row>
    <row r="42" spans="1:26">
      <c r="A42" s="36" t="s">
        <v>69</v>
      </c>
      <c r="B42" s="37"/>
      <c r="C42" s="37"/>
      <c r="D42" s="37"/>
      <c r="E42" s="37"/>
      <c r="F42" s="37"/>
      <c r="G42" s="37"/>
      <c r="H42" s="38"/>
      <c r="I42" s="38"/>
      <c r="J42" s="49">
        <v>26</v>
      </c>
      <c r="K42" s="62">
        <f>K33+K40</f>
        <v>49906839.68355</v>
      </c>
      <c r="L42" s="65">
        <f>L33+L40</f>
        <v>46134098.511139996</v>
      </c>
      <c r="N42" s="9">
        <f>'[1]200-6'!$E$47</f>
        <v>48757371</v>
      </c>
      <c r="O42" s="10" t="s">
        <v>70</v>
      </c>
      <c r="Q42" s="60">
        <f t="shared" si="6"/>
        <v>8.1777715272771626E-2</v>
      </c>
      <c r="R42" s="61" t="str">
        <f t="shared" si="1"/>
        <v/>
      </c>
      <c r="S42" s="56">
        <f t="shared" si="2"/>
        <v>3772741.1724100038</v>
      </c>
      <c r="T42" s="11" t="s">
        <v>71</v>
      </c>
      <c r="U42" s="67">
        <v>46134098.511139996</v>
      </c>
      <c r="V42" s="60"/>
      <c r="W42" s="61"/>
      <c r="X42" s="56"/>
      <c r="Y42" s="11"/>
    </row>
    <row r="43" spans="1:26" ht="15">
      <c r="A43" s="1" t="s">
        <v>72</v>
      </c>
      <c r="B43" s="2"/>
      <c r="C43" s="2"/>
      <c r="D43" s="2"/>
      <c r="E43" s="2"/>
      <c r="F43" s="2"/>
      <c r="G43" s="3"/>
      <c r="H43" s="72" t="s">
        <v>73</v>
      </c>
      <c r="I43" s="44"/>
      <c r="J43" s="53"/>
      <c r="K43" s="73" t="s">
        <v>74</v>
      </c>
      <c r="L43" s="44"/>
      <c r="M43" s="74"/>
      <c r="N43" s="9">
        <f>+N26-N42</f>
        <v>0</v>
      </c>
      <c r="O43" s="10" t="s">
        <v>32</v>
      </c>
      <c r="Q43" s="60"/>
      <c r="R43" s="61"/>
      <c r="S43" s="56"/>
    </row>
    <row r="44" spans="1:26">
      <c r="A44" s="16" t="s">
        <v>75</v>
      </c>
      <c r="B44" s="17"/>
      <c r="C44" s="17"/>
      <c r="D44" s="17"/>
      <c r="E44" s="17"/>
      <c r="F44" s="17"/>
      <c r="G44" s="75"/>
      <c r="H44" s="49" t="s">
        <v>24</v>
      </c>
      <c r="I44" s="76" t="s">
        <v>25</v>
      </c>
      <c r="J44" s="53"/>
      <c r="K44" s="49" t="s">
        <v>24</v>
      </c>
      <c r="L44" s="51" t="s">
        <v>25</v>
      </c>
      <c r="M44" s="77"/>
      <c r="N44" s="78"/>
      <c r="O44" s="77"/>
      <c r="P44" s="77"/>
      <c r="Q44" s="60"/>
      <c r="R44" s="61"/>
      <c r="S44" s="56"/>
    </row>
    <row r="45" spans="1:26">
      <c r="A45" s="21" t="s">
        <v>76</v>
      </c>
      <c r="B45" s="22"/>
      <c r="C45" s="22"/>
      <c r="D45" s="22"/>
      <c r="E45" s="22"/>
      <c r="F45" s="22"/>
      <c r="G45" s="79"/>
      <c r="H45" s="49" t="s">
        <v>26</v>
      </c>
      <c r="I45" s="80" t="s">
        <v>28</v>
      </c>
      <c r="J45" s="81"/>
      <c r="K45" s="49" t="s">
        <v>29</v>
      </c>
      <c r="L45" s="51" t="s">
        <v>29</v>
      </c>
      <c r="M45" s="82"/>
      <c r="N45" s="83"/>
      <c r="O45" s="82"/>
      <c r="P45" s="82"/>
      <c r="Q45" s="60"/>
      <c r="R45" s="61"/>
      <c r="S45" s="56"/>
    </row>
    <row r="46" spans="1:26">
      <c r="A46" s="36" t="s">
        <v>77</v>
      </c>
      <c r="B46" s="37"/>
      <c r="C46" s="37"/>
      <c r="D46" s="37"/>
      <c r="E46" s="37"/>
      <c r="F46" s="37"/>
      <c r="G46" s="84"/>
      <c r="H46" s="85">
        <v>524893</v>
      </c>
      <c r="I46" s="86">
        <v>497838</v>
      </c>
      <c r="J46" s="49">
        <v>27</v>
      </c>
      <c r="K46" s="85">
        <v>524893</v>
      </c>
      <c r="L46" s="86">
        <v>497838</v>
      </c>
      <c r="M46" s="87"/>
      <c r="N46" s="83"/>
      <c r="O46" s="87"/>
      <c r="P46" s="87"/>
      <c r="Q46" s="60">
        <f>+(ABS(K46-L46))/L46</f>
        <v>5.4344987726931249E-2</v>
      </c>
      <c r="R46" s="61" t="str">
        <f>IF(Q46&gt;0.1,"*","")</f>
        <v/>
      </c>
      <c r="S46" s="56">
        <f t="shared" si="2"/>
        <v>27055</v>
      </c>
    </row>
    <row r="47" spans="1:26">
      <c r="A47" s="36" t="s">
        <v>78</v>
      </c>
      <c r="B47" s="37"/>
      <c r="C47" s="37"/>
      <c r="D47" s="37"/>
      <c r="E47" s="37"/>
      <c r="F47" s="37"/>
      <c r="G47" s="84"/>
      <c r="H47" s="85">
        <v>331597</v>
      </c>
      <c r="I47" s="86">
        <v>269134</v>
      </c>
      <c r="J47" s="49">
        <v>28</v>
      </c>
      <c r="K47" s="85">
        <v>331597</v>
      </c>
      <c r="L47" s="86">
        <v>269134</v>
      </c>
      <c r="M47" s="87"/>
      <c r="N47" s="83"/>
      <c r="O47" s="87"/>
      <c r="P47" s="87"/>
      <c r="Q47" s="60">
        <f>+(ABS(K47-L47))/L47</f>
        <v>0.23208884793448617</v>
      </c>
      <c r="R47" s="61" t="str">
        <f>IF(Q47&gt;0.1,"*","")</f>
        <v>*</v>
      </c>
      <c r="S47" s="56">
        <f t="shared" si="2"/>
        <v>62463</v>
      </c>
    </row>
    <row r="48" spans="1:26">
      <c r="A48" s="36"/>
      <c r="B48" s="37" t="s">
        <v>71</v>
      </c>
      <c r="C48" s="37"/>
      <c r="D48" s="37"/>
      <c r="E48" s="37"/>
      <c r="F48" s="37"/>
      <c r="G48" s="84"/>
      <c r="H48" s="85">
        <f>SUM(H46:H47)</f>
        <v>856490</v>
      </c>
      <c r="I48" s="88">
        <f>SUM(I46:I47)</f>
        <v>766972</v>
      </c>
      <c r="J48" s="49">
        <v>29</v>
      </c>
      <c r="K48" s="62">
        <f>SUM(K46:K47)</f>
        <v>856490</v>
      </c>
      <c r="L48" s="65">
        <f>SUM(L46:L47)</f>
        <v>766972</v>
      </c>
      <c r="M48" s="87"/>
      <c r="N48" s="83"/>
      <c r="O48" s="87"/>
      <c r="P48" s="87"/>
      <c r="Q48" s="60">
        <f>+(ABS(K48-L48))/L48</f>
        <v>0.11671612523012574</v>
      </c>
      <c r="R48" s="61" t="str">
        <f>IF(Q48&gt;0.1,"*","")</f>
        <v>*</v>
      </c>
      <c r="S48" s="56">
        <f t="shared" si="2"/>
        <v>89518</v>
      </c>
    </row>
    <row r="49" spans="1:19" ht="25.5" customHeight="1">
      <c r="A49" s="27"/>
      <c r="B49" s="28"/>
      <c r="C49" s="28"/>
      <c r="D49" s="28"/>
      <c r="E49" s="28"/>
      <c r="F49" s="28"/>
      <c r="G49" s="28"/>
      <c r="H49" s="30"/>
      <c r="I49" s="30"/>
      <c r="J49" s="53"/>
      <c r="K49" s="89" t="s">
        <v>79</v>
      </c>
      <c r="L49" s="90" t="s">
        <v>79</v>
      </c>
      <c r="M49" s="82"/>
      <c r="N49" s="83"/>
      <c r="O49" s="82"/>
      <c r="P49" s="82"/>
      <c r="Q49" s="60"/>
      <c r="R49" s="61"/>
      <c r="S49" s="56"/>
    </row>
    <row r="50" spans="1:19">
      <c r="A50" s="36" t="s">
        <v>80</v>
      </c>
      <c r="B50" s="37"/>
      <c r="C50" s="37"/>
      <c r="D50" s="37"/>
      <c r="E50" s="37"/>
      <c r="F50" s="37"/>
      <c r="G50" s="37"/>
      <c r="H50" s="38"/>
      <c r="I50" s="38"/>
      <c r="J50" s="49">
        <v>30</v>
      </c>
      <c r="K50" s="67">
        <v>139276000</v>
      </c>
      <c r="L50" s="86">
        <v>130827000</v>
      </c>
      <c r="M50" s="91"/>
      <c r="N50" s="83"/>
      <c r="O50" s="87"/>
      <c r="P50" s="82"/>
      <c r="Q50" s="60">
        <f>+(ABS(K50-L50))/L50</f>
        <v>6.4581470185817919E-2</v>
      </c>
      <c r="R50" s="61" t="str">
        <f>IF(Q50&gt;0.1,"*","")</f>
        <v/>
      </c>
      <c r="S50" s="56">
        <f t="shared" si="2"/>
        <v>8449000</v>
      </c>
    </row>
    <row r="51" spans="1:19">
      <c r="A51" s="36" t="s">
        <v>81</v>
      </c>
      <c r="B51" s="37"/>
      <c r="C51" s="37"/>
      <c r="D51" s="37"/>
      <c r="E51" s="37"/>
      <c r="F51" s="37"/>
      <c r="G51" s="37"/>
      <c r="H51" s="38"/>
      <c r="I51" s="38"/>
      <c r="J51" s="49">
        <v>31</v>
      </c>
      <c r="K51" s="67">
        <v>131543000</v>
      </c>
      <c r="L51" s="86">
        <v>123963000</v>
      </c>
      <c r="M51" s="91"/>
      <c r="N51" s="83"/>
      <c r="O51" s="87"/>
      <c r="P51" s="82"/>
      <c r="Q51" s="60">
        <f>+(ABS(K51-L51))/L51</f>
        <v>6.1147277816767903E-2</v>
      </c>
      <c r="R51" s="61" t="str">
        <f>IF(Q51&gt;0.1,"*","")</f>
        <v/>
      </c>
      <c r="S51" s="56">
        <f t="shared" si="2"/>
        <v>7580000</v>
      </c>
    </row>
    <row r="52" spans="1:19">
      <c r="A52" s="27"/>
      <c r="B52" s="28"/>
      <c r="C52" s="28"/>
      <c r="D52" s="28"/>
      <c r="E52" s="28"/>
      <c r="F52" s="28"/>
      <c r="G52" s="28"/>
      <c r="H52" s="30"/>
      <c r="I52" s="30"/>
      <c r="J52" s="30"/>
      <c r="K52" s="30"/>
      <c r="L52" s="32"/>
      <c r="Q52" s="92"/>
      <c r="R52" s="55"/>
    </row>
    <row r="53" spans="1:19">
      <c r="A53" s="28"/>
      <c r="B53" s="28"/>
      <c r="C53" s="28"/>
      <c r="D53" s="28"/>
      <c r="E53" s="28"/>
      <c r="F53" s="28"/>
      <c r="G53" s="28"/>
      <c r="H53" s="30"/>
      <c r="I53" s="30"/>
      <c r="J53" s="30"/>
      <c r="K53" s="30"/>
      <c r="L53" s="30"/>
    </row>
    <row r="54" spans="1:19" ht="49.5" customHeight="1">
      <c r="A54" s="93" t="s">
        <v>82</v>
      </c>
      <c r="B54" s="94" t="s">
        <v>83</v>
      </c>
      <c r="C54" s="94"/>
      <c r="D54" s="94"/>
      <c r="E54" s="94"/>
      <c r="F54" s="94"/>
      <c r="G54" s="94"/>
      <c r="H54" s="94"/>
      <c r="I54" s="94"/>
      <c r="J54" s="94"/>
      <c r="K54" s="94"/>
      <c r="L54" s="94"/>
    </row>
    <row r="55" spans="1:19" ht="60.75" customHeight="1">
      <c r="A55" s="95" t="s">
        <v>84</v>
      </c>
      <c r="B55" s="96" t="s">
        <v>85</v>
      </c>
      <c r="C55" s="96"/>
      <c r="D55" s="96"/>
      <c r="E55" s="96"/>
      <c r="F55" s="96"/>
      <c r="G55" s="96"/>
      <c r="H55" s="96"/>
      <c r="I55" s="96"/>
      <c r="J55" s="96"/>
      <c r="K55" s="96"/>
      <c r="L55" s="96"/>
    </row>
    <row r="56" spans="1:19" ht="25.5" customHeight="1">
      <c r="A56" s="95" t="s">
        <v>86</v>
      </c>
      <c r="B56" s="97" t="s">
        <v>87</v>
      </c>
      <c r="C56" s="97"/>
      <c r="D56" s="97"/>
      <c r="E56" s="97"/>
      <c r="F56" s="97"/>
      <c r="G56" s="97"/>
      <c r="H56" s="97"/>
      <c r="I56" s="97"/>
      <c r="J56" s="97"/>
      <c r="K56" s="97"/>
      <c r="L56" s="97"/>
    </row>
    <row r="57" spans="1:19">
      <c r="A57" s="98" t="s">
        <v>88</v>
      </c>
      <c r="B57" s="98"/>
      <c r="C57" s="98"/>
      <c r="D57" s="98"/>
      <c r="E57" s="98"/>
      <c r="F57" s="98"/>
      <c r="G57" s="98"/>
      <c r="H57" s="98"/>
      <c r="I57" s="98"/>
      <c r="J57" s="98"/>
      <c r="K57" s="98"/>
      <c r="L57" s="98"/>
    </row>
    <row r="58" spans="1:19" ht="24.75" customHeight="1">
      <c r="A58" s="99" t="s">
        <v>89</v>
      </c>
      <c r="B58" s="99"/>
      <c r="C58" s="99"/>
      <c r="D58" s="99"/>
      <c r="E58" s="99"/>
      <c r="F58" s="99"/>
      <c r="G58" s="99"/>
      <c r="H58" s="99"/>
      <c r="I58" s="99"/>
      <c r="J58" s="99"/>
      <c r="K58" s="99"/>
      <c r="L58" s="99"/>
    </row>
    <row r="59" spans="1:19">
      <c r="A59" s="100"/>
      <c r="B59" s="100"/>
      <c r="C59" s="100"/>
      <c r="D59" s="100"/>
      <c r="E59" s="100"/>
      <c r="F59" s="100"/>
      <c r="G59" s="100"/>
      <c r="H59" s="100"/>
      <c r="I59" s="100"/>
      <c r="J59" s="100"/>
      <c r="K59" s="100"/>
      <c r="L59" s="100"/>
    </row>
    <row r="60" spans="1:19" ht="158.25" customHeight="1">
      <c r="A60" s="101" t="s">
        <v>90</v>
      </c>
      <c r="B60" s="101"/>
      <c r="C60" s="101"/>
      <c r="D60" s="101"/>
      <c r="E60" s="101"/>
      <c r="F60" s="101"/>
      <c r="G60" s="101"/>
      <c r="H60" s="101"/>
      <c r="I60" s="101"/>
      <c r="J60" s="101"/>
      <c r="K60" s="101"/>
      <c r="L60" s="101"/>
    </row>
    <row r="61" spans="1:19" ht="13.5" thickBot="1">
      <c r="A61" s="102"/>
      <c r="B61" s="102"/>
      <c r="C61" s="102"/>
      <c r="D61" s="102"/>
      <c r="E61" s="102"/>
      <c r="F61" s="102"/>
      <c r="G61" s="100"/>
      <c r="H61" s="100"/>
      <c r="I61" s="100"/>
      <c r="J61" s="100"/>
      <c r="K61" s="100"/>
      <c r="L61" s="100"/>
    </row>
    <row r="62" spans="1:19">
      <c r="A62" s="100" t="s">
        <v>91</v>
      </c>
      <c r="B62" s="100"/>
      <c r="C62" s="100"/>
      <c r="D62" s="100"/>
      <c r="E62" s="100"/>
      <c r="F62" s="100"/>
      <c r="G62" s="100"/>
      <c r="H62" s="100"/>
      <c r="I62" s="100"/>
      <c r="J62" s="100"/>
      <c r="K62" s="100"/>
      <c r="L62" s="100"/>
    </row>
    <row r="63" spans="1:19">
      <c r="A63" s="100"/>
      <c r="B63" s="100"/>
      <c r="C63" s="100"/>
      <c r="D63" s="100"/>
      <c r="E63" s="100"/>
      <c r="F63" s="100"/>
      <c r="G63" s="100"/>
      <c r="H63" s="100"/>
      <c r="I63" s="100"/>
      <c r="J63" s="100"/>
      <c r="K63" s="100"/>
      <c r="L63" s="100"/>
    </row>
    <row r="64" spans="1:19">
      <c r="A64" s="100"/>
      <c r="B64" s="100"/>
      <c r="C64" s="100"/>
      <c r="D64" s="100"/>
      <c r="E64" s="100"/>
      <c r="F64" s="100"/>
      <c r="G64" s="100"/>
      <c r="H64" s="100"/>
      <c r="I64" s="100"/>
      <c r="J64" s="100"/>
      <c r="K64" s="100"/>
      <c r="L64" s="100"/>
    </row>
    <row r="65" spans="1:12" ht="15.75" customHeight="1">
      <c r="A65" s="100" t="s">
        <v>92</v>
      </c>
      <c r="B65" s="100"/>
      <c r="C65" s="100"/>
      <c r="D65" s="100"/>
      <c r="E65" s="103" t="s">
        <v>93</v>
      </c>
      <c r="F65" s="104"/>
      <c r="G65" s="17"/>
      <c r="H65" s="17"/>
      <c r="I65" s="105" t="s">
        <v>94</v>
      </c>
      <c r="J65" s="106"/>
      <c r="K65" s="106"/>
      <c r="L65" s="17"/>
    </row>
    <row r="66" spans="1:12">
      <c r="A66" s="100"/>
      <c r="B66" s="100"/>
      <c r="C66" s="100"/>
      <c r="D66" s="100"/>
      <c r="E66" s="107" t="s">
        <v>95</v>
      </c>
      <c r="F66" s="107"/>
      <c r="G66" s="107"/>
      <c r="H66" s="108"/>
      <c r="I66" s="109" t="s">
        <v>96</v>
      </c>
      <c r="J66" s="109"/>
      <c r="K66" s="109"/>
      <c r="L66" s="108"/>
    </row>
    <row r="67" spans="1:12">
      <c r="A67" s="100"/>
      <c r="B67" s="100"/>
      <c r="C67" s="100"/>
      <c r="D67" s="100"/>
      <c r="E67" s="107" t="s">
        <v>97</v>
      </c>
      <c r="F67" s="107"/>
      <c r="G67" s="108"/>
      <c r="H67" s="108"/>
      <c r="I67" s="100"/>
      <c r="J67" s="100"/>
      <c r="K67" s="100"/>
      <c r="L67" s="100"/>
    </row>
    <row r="68" spans="1:12">
      <c r="A68" s="100" t="s">
        <v>98</v>
      </c>
      <c r="B68" s="100"/>
      <c r="C68" s="100"/>
      <c r="D68" s="100"/>
      <c r="E68" s="100"/>
      <c r="F68" s="100"/>
      <c r="G68" s="100"/>
      <c r="H68" s="100"/>
      <c r="I68" s="100"/>
      <c r="J68" s="100"/>
      <c r="K68" s="100"/>
      <c r="L68" s="100"/>
    </row>
    <row r="69" spans="1:12">
      <c r="A69" s="100" t="s">
        <v>99</v>
      </c>
      <c r="B69" s="100"/>
      <c r="C69" s="100"/>
      <c r="D69" s="100"/>
      <c r="E69" s="100"/>
      <c r="F69" s="100"/>
      <c r="G69" s="100"/>
      <c r="H69" s="100"/>
      <c r="I69" s="100"/>
      <c r="J69" s="100"/>
      <c r="K69" s="100"/>
      <c r="L69" s="100"/>
    </row>
    <row r="70" spans="1:12">
      <c r="A70" s="100" t="s">
        <v>100</v>
      </c>
      <c r="B70" s="100"/>
      <c r="C70" s="100"/>
      <c r="D70" s="100"/>
      <c r="E70" s="100"/>
      <c r="F70" s="100"/>
      <c r="G70" s="100"/>
      <c r="H70" s="100"/>
      <c r="I70" s="100"/>
      <c r="J70" s="100"/>
      <c r="K70" s="100"/>
      <c r="L70" s="100"/>
    </row>
    <row r="71" spans="1:12">
      <c r="A71" s="100" t="s">
        <v>101</v>
      </c>
      <c r="B71" s="100"/>
      <c r="C71" s="100"/>
      <c r="D71" s="100"/>
      <c r="E71" s="100"/>
      <c r="F71" s="100"/>
      <c r="G71" s="100"/>
      <c r="H71" s="100"/>
      <c r="I71" s="100"/>
      <c r="J71" s="100"/>
      <c r="K71" s="100"/>
      <c r="L71" s="100"/>
    </row>
    <row r="72" spans="1:12" ht="5.25" customHeight="1">
      <c r="A72" s="100"/>
      <c r="B72" s="100"/>
      <c r="C72" s="100"/>
      <c r="D72" s="100"/>
      <c r="E72" s="100"/>
      <c r="F72" s="100"/>
      <c r="G72" s="100"/>
      <c r="H72" s="100"/>
      <c r="I72" s="100"/>
      <c r="J72" s="100"/>
      <c r="K72" s="100"/>
      <c r="L72" s="100"/>
    </row>
    <row r="73" spans="1:12" ht="26.25">
      <c r="A73" s="110" t="s">
        <v>102</v>
      </c>
      <c r="B73" s="111"/>
      <c r="C73" s="111"/>
      <c r="D73" s="111"/>
      <c r="E73" s="111"/>
      <c r="F73" s="111"/>
      <c r="G73" s="100"/>
      <c r="I73" s="28" t="s">
        <v>103</v>
      </c>
      <c r="J73" s="112"/>
      <c r="K73" s="113"/>
      <c r="L73" s="114"/>
    </row>
    <row r="74" spans="1:12" ht="3.75" customHeight="1">
      <c r="A74" s="100"/>
      <c r="B74" s="100"/>
      <c r="C74" s="100"/>
      <c r="D74" s="100"/>
      <c r="E74" s="100"/>
      <c r="F74" s="100"/>
      <c r="G74" s="100"/>
      <c r="H74" s="100"/>
      <c r="I74" s="100"/>
      <c r="J74" s="100"/>
      <c r="K74" s="100"/>
      <c r="L74" s="100"/>
    </row>
    <row r="75" spans="1:12">
      <c r="A75" s="100"/>
      <c r="B75" s="100"/>
      <c r="C75" s="100"/>
      <c r="D75" s="100"/>
      <c r="E75" s="100"/>
      <c r="F75" s="100"/>
      <c r="G75" s="100"/>
      <c r="H75" s="100"/>
      <c r="I75" s="100" t="s">
        <v>104</v>
      </c>
      <c r="J75" s="115" t="s">
        <v>105</v>
      </c>
      <c r="K75" s="37"/>
      <c r="L75" s="37" t="s">
        <v>106</v>
      </c>
    </row>
    <row r="76" spans="1:12">
      <c r="A76" s="100"/>
      <c r="B76" s="100"/>
      <c r="C76" s="100"/>
      <c r="D76" s="100"/>
      <c r="E76" s="100"/>
      <c r="F76" s="100"/>
      <c r="G76" s="100"/>
      <c r="H76" s="100"/>
      <c r="I76" s="100"/>
      <c r="J76" s="116" t="s">
        <v>107</v>
      </c>
      <c r="K76" s="116"/>
      <c r="L76" s="116" t="s">
        <v>108</v>
      </c>
    </row>
    <row r="77" spans="1:12">
      <c r="F77" s="100"/>
      <c r="G77" s="100"/>
      <c r="H77" s="100"/>
      <c r="I77" s="100"/>
      <c r="J77" s="100"/>
      <c r="K77" s="100"/>
      <c r="L77" s="100"/>
    </row>
    <row r="78" spans="1:12" ht="15">
      <c r="A78"/>
      <c r="B78"/>
      <c r="C78"/>
      <c r="D78"/>
      <c r="E78"/>
      <c r="F78"/>
      <c r="G78"/>
      <c r="H78"/>
      <c r="I78"/>
      <c r="J78"/>
      <c r="K78"/>
      <c r="L78" s="117"/>
    </row>
    <row r="79" spans="1:12" ht="15">
      <c r="A79"/>
      <c r="B79"/>
      <c r="C79"/>
      <c r="D79"/>
      <c r="E79"/>
      <c r="F79"/>
      <c r="G79"/>
      <c r="H79"/>
      <c r="I79"/>
      <c r="J79"/>
      <c r="K79"/>
      <c r="L79" s="117"/>
    </row>
    <row r="80" spans="1:12" ht="15">
      <c r="A80"/>
      <c r="B80"/>
      <c r="C80"/>
      <c r="D80"/>
      <c r="E80"/>
      <c r="F80"/>
      <c r="G80"/>
      <c r="H80"/>
      <c r="I80"/>
      <c r="J80"/>
      <c r="K80"/>
      <c r="L80" s="117"/>
    </row>
    <row r="81" spans="1:12" ht="15">
      <c r="A81"/>
      <c r="B81"/>
      <c r="C81"/>
      <c r="D81"/>
      <c r="E81"/>
      <c r="F81"/>
      <c r="G81"/>
      <c r="H81"/>
      <c r="I81"/>
      <c r="J81"/>
      <c r="K81"/>
      <c r="L81" s="117"/>
    </row>
    <row r="82" spans="1:12" ht="15">
      <c r="A82"/>
      <c r="B82"/>
      <c r="C82"/>
      <c r="D82"/>
      <c r="E82"/>
      <c r="F82"/>
      <c r="G82"/>
      <c r="H82"/>
      <c r="I82"/>
      <c r="J82"/>
      <c r="K82"/>
      <c r="L82" s="117"/>
    </row>
  </sheetData>
  <mergeCells count="7">
    <mergeCell ref="I66:K66"/>
    <mergeCell ref="B54:L54"/>
    <mergeCell ref="B55:L55"/>
    <mergeCell ref="B56:L56"/>
    <mergeCell ref="A57:L57"/>
    <mergeCell ref="A58:L58"/>
    <mergeCell ref="A60:L6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Union Pacific Railroad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fpan259</dc:creator>
  <cp:lastModifiedBy>fpan259</cp:lastModifiedBy>
  <dcterms:created xsi:type="dcterms:W3CDTF">2014-04-30T23:32:38Z</dcterms:created>
  <dcterms:modified xsi:type="dcterms:W3CDTF">2014-04-30T23:34:36Z</dcterms:modified>
</cp:coreProperties>
</file>