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105" windowWidth="15870" windowHeight="11760" tabRatio="251" activeTab="1"/>
  </bookViews>
  <sheets>
    <sheet name="INPUT" sheetId="1" r:id="rId1"/>
    <sheet name="Output" sheetId="2" r:id="rId2"/>
  </sheets>
  <definedNames>
    <definedName name="SS1">'INPUT'!$A$7:$AC$29</definedName>
    <definedName name="SS2">'INPUT'!$A$33:$AC$52</definedName>
  </definedNames>
  <calcPr fullCalcOnLoad="1"/>
</workbook>
</file>

<file path=xl/sharedStrings.xml><?xml version="1.0" encoding="utf-8"?>
<sst xmlns="http://schemas.openxmlformats.org/spreadsheetml/2006/main" count="205" uniqueCount="92">
  <si>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</si>
  <si>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</si>
  <si>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</si>
  <si>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</si>
  <si>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</si>
  <si>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</si>
  <si>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</si>
  <si>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</si>
  <si>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</si>
  <si>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</si>
  <si>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</si>
  <si>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</si>
  <si>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</si>
  <si>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</si>
  <si>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</si>
  <si>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</si>
  <si>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</si>
  <si>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</si>
  <si>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</si>
  <si>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</si>
  <si>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</si>
  <si>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</si>
  <si>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</si>
  <si>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</si>
  <si>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</si>
  <si>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</si>
  <si>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</si>
  <si>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</si>
  <si>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</si>
  <si>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</si>
  <si>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</si>
  <si>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</si>
  <si>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</si>
  <si>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</si>
  <si>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</si>
  <si>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</si>
  <si>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</si>
  <si>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</si>
  <si>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</si>
  <si>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</si>
  <si>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</si>
  <si>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</si>
  <si>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</si>
  <si>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</si>
  <si>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</si>
  <si>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</si>
  <si>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</si>
  <si>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</si>
  <si>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</si>
  <si>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</si>
  <si>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</si>
  <si>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</si>
  <si>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</si>
  <si>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</si>
  <si>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</si>
  <si>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</si>
  <si>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</si>
  <si>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</si>
  <si>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</si>
  <si>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</si>
  <si>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</si>
  <si>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</si>
  <si>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</si>
  <si>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</si>
  <si>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</si>
  <si>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</si>
  <si>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</si>
  <si>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</si>
  <si>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</si>
  <si>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</si>
  <si>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</si>
  <si>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</si>
  <si>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</si>
  <si>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</si>
  <si>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</si>
  <si>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</si>
  <si>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</si>
  <si>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</si>
  <si>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</si>
  <si>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</si>
  <si>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</si>
  <si>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</si>
  <si>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</si>
  <si>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</si>
  <si>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</si>
  <si>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</si>
  <si>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</si>
  <si>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</si>
  <si>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</si>
  <si>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 xml:space="preserve">(2)  Return on Net Investment (ROI) column has been eliminated and is no 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</si>
  <si>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QUARTER ENDED JUNE 30</t>
  </si>
  <si>
    <t>12 MONTHS ENDED JUNE 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</si>
</sst>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</numFmts>
  <fonts count="39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3" xfId="0" applyFont="1" applyFill="1" applyBorder="1" applyAlignment="1" applyProtection="1">
      <alignment horizontal="centerContinuous"/>
      <protection/>
    </xf>
    <xf numFmtId="37" fontId="0" fillId="33" borderId="13" xfId="0" applyNumberFormat="1" applyFont="1" applyFill="1" applyBorder="1" applyAlignment="1" applyProtection="1">
      <alignment horizontal="centerContinuous"/>
      <protection/>
    </xf>
    <xf numFmtId="37" fontId="0" fillId="33" borderId="14" xfId="0" applyNumberFormat="1" applyFont="1" applyFill="1" applyBorder="1" applyAlignment="1" applyProtection="1">
      <alignment horizontal="centerContinuous"/>
      <protection/>
    </xf>
    <xf numFmtId="9" fontId="0" fillId="33" borderId="13" xfId="57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49" fontId="3" fillId="33" borderId="15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6" xfId="0" applyNumberFormat="1" applyFont="1" applyBorder="1" applyAlignment="1" applyProtection="1">
      <alignment horizontal="center" textRotation="44"/>
      <protection/>
    </xf>
    <xf numFmtId="167" fontId="0" fillId="0" borderId="17" xfId="0" applyNumberFormat="1" applyFont="1" applyBorder="1" applyAlignment="1" applyProtection="1">
      <alignment horizontal="center" textRotation="44"/>
      <protection/>
    </xf>
    <xf numFmtId="167" fontId="0" fillId="0" borderId="18" xfId="0" applyNumberFormat="1" applyFont="1" applyBorder="1" applyAlignment="1" applyProtection="1">
      <alignment horizontal="center" textRotation="44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41" fontId="0" fillId="33" borderId="19" xfId="0" applyNumberFormat="1" applyFill="1" applyBorder="1" applyAlignment="1">
      <alignment/>
    </xf>
    <xf numFmtId="41" fontId="0" fillId="33" borderId="2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19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0" xfId="0" applyNumberFormat="1" applyFill="1" applyBorder="1" applyAlignment="1">
      <alignment/>
    </xf>
    <xf numFmtId="37" fontId="0" fillId="0" borderId="2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19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21" xfId="0" applyNumberFormat="1" applyFont="1" applyBorder="1" applyAlignment="1" applyProtection="1">
      <alignment/>
      <protection/>
    </xf>
    <xf numFmtId="173" fontId="0" fillId="0" borderId="21" xfId="0" applyNumberFormat="1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9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20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zoomScale="145" zoomScaleNormal="145" zoomScalePageLayoutView="0" workbookViewId="0" topLeftCell="A22">
      <selection activeCell="D41" sqref="D41"/>
    </sheetView>
  </sheetViews>
  <sheetFormatPr defaultColWidth="9.33203125" defaultRowHeight="11.25"/>
  <cols>
    <col min="1" max="1" width="36.83203125" style="0" bestFit="1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11.5" style="0" bestFit="1" customWidth="1"/>
    <col min="7" max="8" width="10.5" style="0" bestFit="1" customWidth="1"/>
    <col min="9" max="9" width="12.5" style="0" bestFit="1" customWidth="1"/>
    <col min="10" max="10" width="10.5" style="0" bestFit="1" customWidth="1"/>
    <col min="11" max="12" width="9.5" style="0" bestFit="1" customWidth="1"/>
    <col min="13" max="13" width="12.5" style="0" bestFit="1" customWidth="1"/>
    <col min="14" max="14" width="10.5" style="0" bestFit="1" customWidth="1"/>
    <col min="15" max="16" width="9.5" style="0" bestFit="1" customWidth="1"/>
    <col min="17" max="17" width="12.5" style="0" bestFit="1" customWidth="1"/>
    <col min="18" max="18" width="11.5" style="0" bestFit="1" customWidth="1"/>
    <col min="19" max="20" width="10.5" style="0" bestFit="1" customWidth="1"/>
    <col min="21" max="21" width="12.5" style="0" bestFit="1" customWidth="1"/>
    <col min="22" max="22" width="10.5" style="0" bestFit="1" customWidth="1"/>
    <col min="23" max="23" width="9.5" style="0" bestFit="1" customWidth="1"/>
    <col min="24" max="24" width="9.66015625" style="0" bestFit="1" customWidth="1"/>
    <col min="25" max="25" width="12.66015625" style="0" bestFit="1" customWidth="1"/>
    <col min="26" max="26" width="11.5" style="0" bestFit="1" customWidth="1"/>
    <col min="27" max="28" width="10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11.25">
      <c r="A1" s="61" t="s">
        <v>58</v>
      </c>
      <c r="B1" s="62"/>
      <c r="C1" s="62"/>
    </row>
    <row r="2" ht="11.25">
      <c r="A2" s="43">
        <v>2016</v>
      </c>
    </row>
    <row r="3" ht="12" thickBot="1">
      <c r="A3" s="43">
        <f>A2-1</f>
        <v>2015</v>
      </c>
    </row>
    <row r="4" spans="1:59" ht="31.5">
      <c r="A4" s="70" t="s">
        <v>78</v>
      </c>
      <c r="B4" s="52" t="s">
        <v>40</v>
      </c>
      <c r="C4" s="53" t="s">
        <v>41</v>
      </c>
      <c r="D4" s="53" t="s">
        <v>42</v>
      </c>
      <c r="E4" s="54" t="s">
        <v>39</v>
      </c>
      <c r="F4" s="52" t="s">
        <v>40</v>
      </c>
      <c r="G4" s="53" t="s">
        <v>41</v>
      </c>
      <c r="H4" s="53" t="s">
        <v>42</v>
      </c>
      <c r="I4" s="54" t="s">
        <v>39</v>
      </c>
      <c r="J4" s="52" t="s">
        <v>40</v>
      </c>
      <c r="K4" s="53" t="s">
        <v>41</v>
      </c>
      <c r="L4" s="53" t="s">
        <v>42</v>
      </c>
      <c r="M4" s="54" t="s">
        <v>39</v>
      </c>
      <c r="N4" s="52" t="s">
        <v>40</v>
      </c>
      <c r="O4" s="53" t="s">
        <v>41</v>
      </c>
      <c r="P4" s="53" t="s">
        <v>42</v>
      </c>
      <c r="Q4" s="54" t="s">
        <v>39</v>
      </c>
      <c r="R4" s="52" t="s">
        <v>40</v>
      </c>
      <c r="S4" s="53" t="s">
        <v>41</v>
      </c>
      <c r="T4" s="53" t="s">
        <v>42</v>
      </c>
      <c r="U4" s="54" t="s">
        <v>39</v>
      </c>
      <c r="V4" s="52" t="s">
        <v>40</v>
      </c>
      <c r="W4" s="53" t="s">
        <v>41</v>
      </c>
      <c r="X4" s="53" t="s">
        <v>42</v>
      </c>
      <c r="Y4" s="54" t="s">
        <v>39</v>
      </c>
      <c r="Z4" s="52" t="s">
        <v>40</v>
      </c>
      <c r="AA4" s="53" t="s">
        <v>41</v>
      </c>
      <c r="AB4" s="53" t="s">
        <v>42</v>
      </c>
      <c r="AC4" s="54" t="s">
        <v>39</v>
      </c>
      <c r="AD4" s="13"/>
      <c r="BG4" s="33"/>
    </row>
    <row r="5" spans="1:59" s="32" customFormat="1" ht="11.25">
      <c r="A5" s="69"/>
      <c r="B5" s="89" t="s">
        <v>19</v>
      </c>
      <c r="C5" s="90"/>
      <c r="D5" s="90"/>
      <c r="E5" s="91"/>
      <c r="F5" s="89" t="s">
        <v>20</v>
      </c>
      <c r="G5" s="90"/>
      <c r="H5" s="90"/>
      <c r="I5" s="91"/>
      <c r="J5" s="89" t="s">
        <v>21</v>
      </c>
      <c r="K5" s="90"/>
      <c r="L5" s="90"/>
      <c r="M5" s="91"/>
      <c r="N5" s="89" t="s">
        <v>22</v>
      </c>
      <c r="O5" s="90"/>
      <c r="P5" s="90"/>
      <c r="Q5" s="91"/>
      <c r="R5" s="89" t="s">
        <v>23</v>
      </c>
      <c r="S5" s="90"/>
      <c r="T5" s="90"/>
      <c r="U5" s="91"/>
      <c r="V5" s="89" t="s">
        <v>24</v>
      </c>
      <c r="W5" s="90"/>
      <c r="X5" s="90"/>
      <c r="Y5" s="91"/>
      <c r="Z5" s="89" t="s">
        <v>25</v>
      </c>
      <c r="AA5" s="90"/>
      <c r="AB5" s="90"/>
      <c r="AC5" s="91"/>
      <c r="AD5" s="59"/>
      <c r="BG5" s="31"/>
    </row>
    <row r="6" spans="1:59" ht="22.5">
      <c r="A6" s="13"/>
      <c r="B6" s="55" t="s">
        <v>0</v>
      </c>
      <c r="C6" s="50" t="s">
        <v>1</v>
      </c>
      <c r="D6" s="50" t="s">
        <v>2</v>
      </c>
      <c r="E6" s="56" t="s">
        <v>43</v>
      </c>
      <c r="F6" s="55" t="s">
        <v>0</v>
      </c>
      <c r="G6" s="50" t="s">
        <v>1</v>
      </c>
      <c r="H6" s="50" t="s">
        <v>2</v>
      </c>
      <c r="I6" s="56" t="s">
        <v>43</v>
      </c>
      <c r="J6" s="55" t="s">
        <v>0</v>
      </c>
      <c r="K6" s="50" t="s">
        <v>1</v>
      </c>
      <c r="L6" s="50" t="s">
        <v>2</v>
      </c>
      <c r="M6" s="56" t="s">
        <v>43</v>
      </c>
      <c r="N6" s="55" t="s">
        <v>0</v>
      </c>
      <c r="O6" s="50" t="s">
        <v>1</v>
      </c>
      <c r="P6" s="50" t="s">
        <v>2</v>
      </c>
      <c r="Q6" s="56" t="s">
        <v>43</v>
      </c>
      <c r="R6" s="55" t="s">
        <v>0</v>
      </c>
      <c r="S6" s="50" t="s">
        <v>1</v>
      </c>
      <c r="T6" s="50" t="s">
        <v>2</v>
      </c>
      <c r="U6" s="56" t="s">
        <v>43</v>
      </c>
      <c r="V6" s="55" t="s">
        <v>0</v>
      </c>
      <c r="W6" s="50" t="s">
        <v>1</v>
      </c>
      <c r="X6" s="50" t="s">
        <v>2</v>
      </c>
      <c r="Y6" s="56" t="s">
        <v>43</v>
      </c>
      <c r="Z6" s="55" t="s">
        <v>0</v>
      </c>
      <c r="AA6" s="50" t="s">
        <v>1</v>
      </c>
      <c r="AB6" s="50" t="s">
        <v>2</v>
      </c>
      <c r="AC6" s="56" t="s">
        <v>43</v>
      </c>
      <c r="AD6" s="60"/>
      <c r="BG6" s="35"/>
    </row>
    <row r="7" spans="1:61" ht="11.25">
      <c r="A7" s="42" t="s">
        <v>44</v>
      </c>
      <c r="B7" s="71">
        <v>5059555</v>
      </c>
      <c r="C7" s="72">
        <v>893241</v>
      </c>
      <c r="D7" s="72">
        <v>901006</v>
      </c>
      <c r="E7" s="73">
        <v>157828226</v>
      </c>
      <c r="F7" s="71">
        <v>2994880</v>
      </c>
      <c r="G7" s="72">
        <v>523509</v>
      </c>
      <c r="H7" s="72">
        <v>513550</v>
      </c>
      <c r="I7" s="73">
        <v>57225813</v>
      </c>
      <c r="J7" s="71">
        <v>785931</v>
      </c>
      <c r="K7" s="72">
        <v>198012</v>
      </c>
      <c r="L7" s="72">
        <v>125318</v>
      </c>
      <c r="M7" s="73">
        <v>13716199</v>
      </c>
      <c r="N7" s="71">
        <v>295477</v>
      </c>
      <c r="O7" s="72">
        <v>51029</v>
      </c>
      <c r="P7" s="72">
        <v>31483</v>
      </c>
      <c r="Q7" s="73">
        <v>7361006</v>
      </c>
      <c r="R7" s="71">
        <v>2873937</v>
      </c>
      <c r="S7" s="72">
        <v>553077</v>
      </c>
      <c r="T7" s="72">
        <v>546181</v>
      </c>
      <c r="U7" s="73">
        <v>47211348</v>
      </c>
      <c r="V7" s="71">
        <v>368727</v>
      </c>
      <c r="W7" s="72">
        <v>32839</v>
      </c>
      <c r="X7" s="72">
        <v>12173</v>
      </c>
      <c r="Y7" s="73">
        <v>8426370</v>
      </c>
      <c r="Z7" s="71">
        <v>5213570</v>
      </c>
      <c r="AA7" s="72">
        <v>1038131</v>
      </c>
      <c r="AB7" s="72">
        <v>1030977</v>
      </c>
      <c r="AC7" s="73">
        <v>126629000</v>
      </c>
      <c r="AD7" s="60"/>
      <c r="BG7" s="36"/>
      <c r="BH7" s="13"/>
      <c r="BI7" s="13"/>
    </row>
    <row r="8" spans="1:61" ht="11.25">
      <c r="A8" s="42" t="s">
        <v>45</v>
      </c>
      <c r="B8" s="71">
        <v>5340810</v>
      </c>
      <c r="C8" s="72">
        <v>1010251</v>
      </c>
      <c r="D8" s="72">
        <v>1030793</v>
      </c>
      <c r="E8" s="73">
        <v>168176274</v>
      </c>
      <c r="F8" s="71">
        <v>2877826</v>
      </c>
      <c r="G8" s="72">
        <v>441810</v>
      </c>
      <c r="H8" s="72">
        <v>430910</v>
      </c>
      <c r="I8" s="73">
        <v>55628939</v>
      </c>
      <c r="J8" s="71">
        <v>784348</v>
      </c>
      <c r="K8" s="72">
        <v>199866</v>
      </c>
      <c r="L8" s="72">
        <v>130418</v>
      </c>
      <c r="M8" s="73">
        <v>13821648</v>
      </c>
      <c r="N8" s="71">
        <v>309030</v>
      </c>
      <c r="O8" s="72">
        <v>55546</v>
      </c>
      <c r="P8" s="72">
        <v>42860</v>
      </c>
      <c r="Q8" s="73">
        <v>7992163</v>
      </c>
      <c r="R8" s="71">
        <v>2693444</v>
      </c>
      <c r="S8" s="72">
        <v>426207</v>
      </c>
      <c r="T8" s="72">
        <v>423773</v>
      </c>
      <c r="U8" s="73">
        <v>46117787</v>
      </c>
      <c r="V8" s="71">
        <v>406611</v>
      </c>
      <c r="W8" s="72">
        <v>71042</v>
      </c>
      <c r="X8" s="72">
        <v>47781</v>
      </c>
      <c r="Y8" s="73">
        <v>8845320</v>
      </c>
      <c r="Z8" s="71">
        <v>5336309</v>
      </c>
      <c r="AA8" s="72">
        <v>1068511</v>
      </c>
      <c r="AB8" s="72">
        <v>1075856</v>
      </c>
      <c r="AC8" s="73">
        <v>133306000</v>
      </c>
      <c r="AD8" s="60"/>
      <c r="BG8" s="36"/>
      <c r="BH8" s="13"/>
      <c r="BI8" s="13"/>
    </row>
    <row r="9" spans="1:61" ht="11.25">
      <c r="A9" s="42" t="s">
        <v>46</v>
      </c>
      <c r="B9" s="71">
        <v>5435636</v>
      </c>
      <c r="C9" s="72">
        <v>979431</v>
      </c>
      <c r="D9" s="72">
        <v>996312</v>
      </c>
      <c r="E9" s="73">
        <v>168279360</v>
      </c>
      <c r="F9" s="71">
        <v>2648256</v>
      </c>
      <c r="G9" s="72">
        <v>345517</v>
      </c>
      <c r="H9" s="72">
        <v>434988</v>
      </c>
      <c r="I9" s="73">
        <v>53788532</v>
      </c>
      <c r="J9" s="71">
        <v>804867</v>
      </c>
      <c r="K9" s="72">
        <v>150638</v>
      </c>
      <c r="L9" s="72">
        <v>81316</v>
      </c>
      <c r="M9" s="73">
        <v>14645594</v>
      </c>
      <c r="N9" s="71">
        <v>303409</v>
      </c>
      <c r="O9" s="72">
        <v>63755</v>
      </c>
      <c r="P9" s="72">
        <v>49822</v>
      </c>
      <c r="Q9" s="73">
        <v>7810025</v>
      </c>
      <c r="R9" s="71">
        <v>2684017</v>
      </c>
      <c r="S9" s="72">
        <v>452704</v>
      </c>
      <c r="T9" s="72">
        <v>443141</v>
      </c>
      <c r="U9" s="73">
        <v>46838172</v>
      </c>
      <c r="V9" s="71">
        <v>439951</v>
      </c>
      <c r="W9" s="72">
        <v>11462</v>
      </c>
      <c r="X9" s="72">
        <v>-32983</v>
      </c>
      <c r="Y9" s="73">
        <v>10238715</v>
      </c>
      <c r="Z9" s="71">
        <v>5241855</v>
      </c>
      <c r="AA9" s="72">
        <v>1021832</v>
      </c>
      <c r="AB9" s="72">
        <v>1058675</v>
      </c>
      <c r="AC9" s="73">
        <v>128469000</v>
      </c>
      <c r="AD9" s="60"/>
      <c r="BG9" s="36"/>
      <c r="BH9" s="13"/>
      <c r="BI9" s="13"/>
    </row>
    <row r="10" spans="1:61" ht="11.25">
      <c r="A10" s="42" t="s">
        <v>47</v>
      </c>
      <c r="B10" s="71">
        <v>5276834</v>
      </c>
      <c r="C10" s="72">
        <v>908458</v>
      </c>
      <c r="D10" s="72">
        <v>910507</v>
      </c>
      <c r="E10" s="73">
        <v>162715370</v>
      </c>
      <c r="F10" s="71">
        <v>2882975</v>
      </c>
      <c r="G10" s="72">
        <v>435010</v>
      </c>
      <c r="H10" s="72">
        <v>452433</v>
      </c>
      <c r="I10" s="73">
        <v>55731883</v>
      </c>
      <c r="J10" s="71">
        <v>756143</v>
      </c>
      <c r="K10" s="72">
        <v>188406</v>
      </c>
      <c r="L10" s="72">
        <v>105383</v>
      </c>
      <c r="M10" s="73">
        <v>14515978</v>
      </c>
      <c r="N10" s="71">
        <v>294209</v>
      </c>
      <c r="O10" s="72">
        <v>49890</v>
      </c>
      <c r="P10" s="72">
        <v>37919</v>
      </c>
      <c r="Q10" s="73">
        <v>7466130</v>
      </c>
      <c r="R10" s="71">
        <v>2737433</v>
      </c>
      <c r="S10" s="72">
        <v>379981</v>
      </c>
      <c r="T10" s="72">
        <v>467442</v>
      </c>
      <c r="U10" s="73">
        <v>47667230</v>
      </c>
      <c r="V10" s="71">
        <v>426385</v>
      </c>
      <c r="W10" s="72">
        <v>70316</v>
      </c>
      <c r="X10" s="72">
        <v>47249</v>
      </c>
      <c r="Y10" s="73">
        <v>10279543</v>
      </c>
      <c r="Z10" s="71">
        <v>5284159</v>
      </c>
      <c r="AA10" s="72">
        <v>966135</v>
      </c>
      <c r="AB10" s="72">
        <v>997777</v>
      </c>
      <c r="AC10" s="73">
        <v>123963000</v>
      </c>
      <c r="AD10" s="60"/>
      <c r="BG10" s="36"/>
      <c r="BH10" s="13"/>
      <c r="BI10" s="13"/>
    </row>
    <row r="11" spans="1:61" ht="11.25">
      <c r="A11" s="42" t="s">
        <v>48</v>
      </c>
      <c r="B11" s="71">
        <v>5310478</v>
      </c>
      <c r="C11" s="72">
        <v>981271</v>
      </c>
      <c r="D11" s="72">
        <v>1010983</v>
      </c>
      <c r="E11" s="73">
        <v>161193694</v>
      </c>
      <c r="F11" s="71">
        <v>2984629</v>
      </c>
      <c r="G11" s="72">
        <v>509374</v>
      </c>
      <c r="H11" s="72">
        <v>504308</v>
      </c>
      <c r="I11" s="73">
        <v>57375534</v>
      </c>
      <c r="J11" s="71">
        <v>817026</v>
      </c>
      <c r="K11" s="72">
        <v>212210</v>
      </c>
      <c r="L11" s="74">
        <v>156312</v>
      </c>
      <c r="M11" s="73">
        <v>14529507</v>
      </c>
      <c r="N11" s="71">
        <v>309528</v>
      </c>
      <c r="O11" s="72">
        <v>59959</v>
      </c>
      <c r="P11" s="72">
        <v>41302</v>
      </c>
      <c r="Q11" s="73">
        <v>7933229</v>
      </c>
      <c r="R11" s="71">
        <v>2802156</v>
      </c>
      <c r="S11" s="72">
        <v>498216</v>
      </c>
      <c r="T11" s="72">
        <v>480967</v>
      </c>
      <c r="U11" s="73">
        <v>48621452</v>
      </c>
      <c r="V11" s="71">
        <v>427991</v>
      </c>
      <c r="W11" s="72">
        <v>89844</v>
      </c>
      <c r="X11" s="72">
        <v>70025</v>
      </c>
      <c r="Y11" s="73">
        <v>10119840</v>
      </c>
      <c r="Z11" s="71">
        <v>5462447</v>
      </c>
      <c r="AA11" s="72">
        <v>1127968</v>
      </c>
      <c r="AB11" s="72">
        <v>1143316</v>
      </c>
      <c r="AC11" s="73">
        <v>127414000</v>
      </c>
      <c r="AD11" s="60"/>
      <c r="BG11" s="36"/>
      <c r="BH11" s="13"/>
      <c r="BI11" s="13"/>
    </row>
    <row r="12" spans="1:61" ht="11.25">
      <c r="A12" s="42" t="s">
        <v>49</v>
      </c>
      <c r="B12" s="71">
        <v>5585835</v>
      </c>
      <c r="C12" s="72">
        <v>1066250</v>
      </c>
      <c r="D12" s="72">
        <v>1086340</v>
      </c>
      <c r="E12" s="73">
        <v>174232682</v>
      </c>
      <c r="F12" s="71">
        <v>2916893</v>
      </c>
      <c r="G12" s="72">
        <v>445097</v>
      </c>
      <c r="H12" s="72">
        <v>446145</v>
      </c>
      <c r="I12" s="73">
        <v>56323533</v>
      </c>
      <c r="J12" s="71">
        <v>835138</v>
      </c>
      <c r="K12" s="72">
        <v>221931</v>
      </c>
      <c r="L12" s="72">
        <v>137458</v>
      </c>
      <c r="M12" s="73">
        <v>14627569</v>
      </c>
      <c r="N12" s="71">
        <v>331638</v>
      </c>
      <c r="O12" s="72">
        <v>65557</v>
      </c>
      <c r="P12" s="72">
        <v>48924</v>
      </c>
      <c r="Q12" s="73">
        <v>8916693</v>
      </c>
      <c r="R12" s="71">
        <v>2824107</v>
      </c>
      <c r="S12" s="72">
        <v>514056</v>
      </c>
      <c r="T12" s="72">
        <v>505195</v>
      </c>
      <c r="U12" s="73">
        <v>48327910</v>
      </c>
      <c r="V12" s="71">
        <v>438905</v>
      </c>
      <c r="W12" s="72">
        <v>108768</v>
      </c>
      <c r="X12" s="72">
        <v>87524</v>
      </c>
      <c r="Y12" s="73">
        <v>9913956</v>
      </c>
      <c r="Z12" s="71">
        <v>5565527</v>
      </c>
      <c r="AA12" s="72">
        <v>1168753</v>
      </c>
      <c r="AB12" s="72">
        <v>1199702</v>
      </c>
      <c r="AC12" s="73">
        <v>131283000</v>
      </c>
      <c r="AD12" s="60"/>
      <c r="BG12" s="36"/>
      <c r="BH12" s="13"/>
      <c r="BI12" s="13"/>
    </row>
    <row r="13" spans="1:61" ht="11.25">
      <c r="A13" s="42" t="s">
        <v>50</v>
      </c>
      <c r="B13" s="71">
        <v>5685295</v>
      </c>
      <c r="C13" s="72">
        <v>1198731</v>
      </c>
      <c r="D13" s="72">
        <v>1208899</v>
      </c>
      <c r="E13" s="73">
        <v>177281933</v>
      </c>
      <c r="F13" s="71">
        <v>2952917</v>
      </c>
      <c r="G13" s="72">
        <v>358801</v>
      </c>
      <c r="H13" s="72">
        <v>360187</v>
      </c>
      <c r="I13" s="73">
        <v>58044452</v>
      </c>
      <c r="J13" s="71">
        <v>830832</v>
      </c>
      <c r="K13" s="72">
        <v>210839</v>
      </c>
      <c r="L13" s="72">
        <v>128367</v>
      </c>
      <c r="M13" s="73">
        <v>15762310</v>
      </c>
      <c r="N13" s="71">
        <v>319103</v>
      </c>
      <c r="O13" s="72">
        <v>60614</v>
      </c>
      <c r="P13" s="72">
        <v>42759</v>
      </c>
      <c r="Q13" s="73">
        <v>8514918</v>
      </c>
      <c r="R13" s="71">
        <v>2881013</v>
      </c>
      <c r="S13" s="72">
        <v>561469</v>
      </c>
      <c r="T13" s="72">
        <v>544520</v>
      </c>
      <c r="U13" s="73">
        <v>48935167</v>
      </c>
      <c r="V13" s="71">
        <v>423508</v>
      </c>
      <c r="W13" s="72">
        <v>83397</v>
      </c>
      <c r="X13" s="72">
        <v>60803</v>
      </c>
      <c r="Y13" s="73">
        <v>9971289</v>
      </c>
      <c r="Z13" s="71">
        <v>5622989</v>
      </c>
      <c r="AA13" s="72">
        <v>1147034</v>
      </c>
      <c r="AB13" s="72">
        <v>1195431</v>
      </c>
      <c r="AC13" s="73">
        <v>131612000</v>
      </c>
      <c r="AD13" s="60"/>
      <c r="BG13" s="36"/>
      <c r="BH13" s="13"/>
      <c r="BI13" s="13"/>
    </row>
    <row r="14" spans="1:61" ht="11.25">
      <c r="A14" s="42" t="s">
        <v>51</v>
      </c>
      <c r="B14" s="71">
        <v>5407013</v>
      </c>
      <c r="C14" s="72">
        <v>820838</v>
      </c>
      <c r="D14" s="72">
        <v>835032</v>
      </c>
      <c r="E14" s="73">
        <v>168651992</v>
      </c>
      <c r="F14" s="71">
        <v>2934000</v>
      </c>
      <c r="G14" s="72">
        <v>371491</v>
      </c>
      <c r="H14" s="72">
        <v>390858</v>
      </c>
      <c r="I14" s="73">
        <v>57497067</v>
      </c>
      <c r="J14" s="71">
        <v>766011</v>
      </c>
      <c r="K14" s="72">
        <v>144385</v>
      </c>
      <c r="L14" s="72">
        <v>63978</v>
      </c>
      <c r="M14" s="73">
        <v>15376561</v>
      </c>
      <c r="N14" s="71">
        <v>322616</v>
      </c>
      <c r="O14" s="72">
        <v>51193</v>
      </c>
      <c r="P14" s="72">
        <v>27453</v>
      </c>
      <c r="Q14" s="73">
        <v>8713363</v>
      </c>
      <c r="R14" s="71">
        <v>2688764</v>
      </c>
      <c r="S14" s="72">
        <v>391635</v>
      </c>
      <c r="T14" s="72">
        <v>378838</v>
      </c>
      <c r="U14" s="73">
        <v>47105025</v>
      </c>
      <c r="V14" s="71">
        <v>407979</v>
      </c>
      <c r="W14" s="72">
        <v>71597</v>
      </c>
      <c r="X14" s="72">
        <v>56370</v>
      </c>
      <c r="Y14" s="73">
        <v>9212880</v>
      </c>
      <c r="Z14" s="71">
        <v>5630869</v>
      </c>
      <c r="AA14" s="72">
        <v>1091951</v>
      </c>
      <c r="AB14" s="72">
        <v>1137158</v>
      </c>
      <c r="AC14" s="73">
        <v>131543000</v>
      </c>
      <c r="AD14" s="60"/>
      <c r="BG14" s="36"/>
      <c r="BH14" s="13"/>
      <c r="BI14" s="13"/>
    </row>
    <row r="15" spans="1:61" ht="11.25">
      <c r="A15" s="42" t="s">
        <v>52</v>
      </c>
      <c r="B15" s="71">
        <v>5691699</v>
      </c>
      <c r="C15" s="72">
        <v>1012790</v>
      </c>
      <c r="D15" s="72">
        <v>1035360</v>
      </c>
      <c r="E15" s="73">
        <v>175466907</v>
      </c>
      <c r="F15" s="71">
        <v>3160744</v>
      </c>
      <c r="G15" s="72">
        <v>520591</v>
      </c>
      <c r="H15" s="72">
        <v>510656</v>
      </c>
      <c r="I15" s="73">
        <v>63521312</v>
      </c>
      <c r="J15" s="71">
        <v>881465</v>
      </c>
      <c r="K15" s="72">
        <v>226661</v>
      </c>
      <c r="L15" s="72">
        <v>147196</v>
      </c>
      <c r="M15" s="73">
        <v>16253887</v>
      </c>
      <c r="N15" s="71">
        <v>341198</v>
      </c>
      <c r="O15" s="72">
        <v>65622</v>
      </c>
      <c r="P15" s="72">
        <v>44684</v>
      </c>
      <c r="Q15" s="73">
        <v>8784030</v>
      </c>
      <c r="R15" s="71">
        <v>3042165</v>
      </c>
      <c r="S15" s="72">
        <v>610777</v>
      </c>
      <c r="T15" s="72">
        <v>594241</v>
      </c>
      <c r="U15" s="73">
        <v>53241586</v>
      </c>
      <c r="V15" s="71">
        <v>441157</v>
      </c>
      <c r="W15" s="72">
        <v>89396</v>
      </c>
      <c r="X15" s="72">
        <v>-160606</v>
      </c>
      <c r="Y15" s="73">
        <v>9915179</v>
      </c>
      <c r="Z15" s="71">
        <v>6008116</v>
      </c>
      <c r="AA15" s="72">
        <v>1309571</v>
      </c>
      <c r="AB15" s="72">
        <v>1343284</v>
      </c>
      <c r="AC15" s="73">
        <v>135763000</v>
      </c>
      <c r="AD15" s="60"/>
      <c r="BH15" s="13"/>
      <c r="BI15" s="13"/>
    </row>
    <row r="16" spans="1:30" s="76" customFormat="1" ht="11.25">
      <c r="A16" s="42" t="s">
        <v>80</v>
      </c>
      <c r="B16" s="71">
        <v>5826092</v>
      </c>
      <c r="C16" s="72">
        <v>1137144</v>
      </c>
      <c r="D16" s="72">
        <v>1170365</v>
      </c>
      <c r="E16" s="73">
        <v>177764393</v>
      </c>
      <c r="F16" s="71">
        <v>3137149</v>
      </c>
      <c r="G16" s="72">
        <v>501236</v>
      </c>
      <c r="H16" s="72">
        <v>497612</v>
      </c>
      <c r="I16" s="73">
        <v>61213937</v>
      </c>
      <c r="J16" s="71">
        <v>925184</v>
      </c>
      <c r="K16" s="72">
        <v>250339</v>
      </c>
      <c r="L16" s="72">
        <v>170057</v>
      </c>
      <c r="M16" s="73">
        <v>16573481</v>
      </c>
      <c r="N16" s="71">
        <v>360284</v>
      </c>
      <c r="O16" s="72">
        <v>72050</v>
      </c>
      <c r="P16" s="72">
        <v>50968</v>
      </c>
      <c r="Q16" s="73">
        <v>9338113</v>
      </c>
      <c r="R16" s="71">
        <v>3022859</v>
      </c>
      <c r="S16" s="72">
        <v>582665</v>
      </c>
      <c r="T16" s="72">
        <v>574608</v>
      </c>
      <c r="U16" s="73">
        <v>52723133</v>
      </c>
      <c r="V16" s="71">
        <v>470261</v>
      </c>
      <c r="W16" s="72">
        <v>125974</v>
      </c>
      <c r="X16" s="72">
        <v>107460</v>
      </c>
      <c r="Y16" s="73">
        <v>10263193</v>
      </c>
      <c r="Z16" s="71">
        <v>6174087</v>
      </c>
      <c r="AA16" s="72">
        <v>1380750</v>
      </c>
      <c r="AB16" s="72">
        <v>1428685</v>
      </c>
      <c r="AC16" s="73">
        <v>140605000</v>
      </c>
      <c r="AD16" s="60"/>
    </row>
    <row r="17" spans="1:30" s="76" customFormat="1" ht="11.25">
      <c r="A17" s="42" t="s">
        <v>53</v>
      </c>
      <c r="B17" s="71">
        <v>6111194</v>
      </c>
      <c r="C17" s="72">
        <v>1290668</v>
      </c>
      <c r="D17" s="72">
        <v>1309718</v>
      </c>
      <c r="E17" s="73">
        <v>189437514</v>
      </c>
      <c r="F17" s="71">
        <v>3110511</v>
      </c>
      <c r="G17" s="72">
        <v>441614</v>
      </c>
      <c r="H17" s="72">
        <v>463190</v>
      </c>
      <c r="I17" s="73">
        <v>62086196</v>
      </c>
      <c r="J17" s="71">
        <v>977655</v>
      </c>
      <c r="K17" s="72">
        <v>217884</v>
      </c>
      <c r="L17" s="72">
        <v>129804</v>
      </c>
      <c r="M17" s="73">
        <v>18160065</v>
      </c>
      <c r="N17" s="71">
        <v>335286</v>
      </c>
      <c r="O17" s="72">
        <v>70293</v>
      </c>
      <c r="P17" s="72">
        <v>49995</v>
      </c>
      <c r="Q17" s="73">
        <v>8673291</v>
      </c>
      <c r="R17" s="71">
        <v>2870443</v>
      </c>
      <c r="S17" s="72">
        <v>550013</v>
      </c>
      <c r="T17" s="72">
        <v>529425</v>
      </c>
      <c r="U17" s="73">
        <v>51950239</v>
      </c>
      <c r="V17" s="71">
        <v>451901</v>
      </c>
      <c r="W17" s="72">
        <v>103815</v>
      </c>
      <c r="X17" s="72">
        <v>85037</v>
      </c>
      <c r="Y17" s="73">
        <v>10465179</v>
      </c>
      <c r="Z17" s="71">
        <v>6149971</v>
      </c>
      <c r="AA17" s="72">
        <v>1414009</v>
      </c>
      <c r="AB17" s="72">
        <v>1505894</v>
      </c>
      <c r="AC17" s="73">
        <v>141718000</v>
      </c>
      <c r="AD17" s="60"/>
    </row>
    <row r="18" spans="1:30" s="76" customFormat="1" ht="11.25">
      <c r="A18" s="42" t="s">
        <v>54</v>
      </c>
      <c r="B18" s="71">
        <v>5560913</v>
      </c>
      <c r="C18" s="72">
        <v>1209205</v>
      </c>
      <c r="D18" s="72">
        <v>1253350</v>
      </c>
      <c r="E18" s="73">
        <v>177593836</v>
      </c>
      <c r="F18" s="71">
        <v>2946619</v>
      </c>
      <c r="G18" s="72">
        <v>391643</v>
      </c>
      <c r="H18" s="72">
        <v>424914</v>
      </c>
      <c r="I18" s="73">
        <v>58722390</v>
      </c>
      <c r="J18" s="71">
        <v>827265</v>
      </c>
      <c r="K18" s="72">
        <v>184538</v>
      </c>
      <c r="L18" s="72">
        <v>93958</v>
      </c>
      <c r="M18" s="73">
        <v>16133446</v>
      </c>
      <c r="N18" s="71">
        <v>310146</v>
      </c>
      <c r="O18" s="72">
        <v>58729</v>
      </c>
      <c r="P18" s="72">
        <v>38039</v>
      </c>
      <c r="Q18" s="73">
        <v>8088076</v>
      </c>
      <c r="R18" s="71">
        <v>2567231</v>
      </c>
      <c r="S18" s="72">
        <v>339270</v>
      </c>
      <c r="T18" s="72">
        <v>313795</v>
      </c>
      <c r="U18" s="73">
        <v>48824342</v>
      </c>
      <c r="V18" s="71">
        <v>417556</v>
      </c>
      <c r="W18" s="72">
        <v>93869</v>
      </c>
      <c r="X18" s="72">
        <v>81068</v>
      </c>
      <c r="Y18" s="73">
        <v>9460913</v>
      </c>
      <c r="Z18" s="71">
        <v>5610547</v>
      </c>
      <c r="AA18" s="72">
        <v>1201488</v>
      </c>
      <c r="AB18" s="72">
        <v>1246176</v>
      </c>
      <c r="AC18" s="73">
        <v>126410000</v>
      </c>
      <c r="AD18" s="60"/>
    </row>
    <row r="19" spans="1:30" s="83" customFormat="1" ht="11.25">
      <c r="A19" s="84" t="s">
        <v>55</v>
      </c>
      <c r="B19" s="85">
        <v>5318753</v>
      </c>
      <c r="C19" s="86">
        <v>1049934</v>
      </c>
      <c r="D19" s="86">
        <v>1082240</v>
      </c>
      <c r="E19" s="87">
        <v>172225305</v>
      </c>
      <c r="F19" s="85">
        <v>2978810</v>
      </c>
      <c r="G19" s="86">
        <v>460085</v>
      </c>
      <c r="H19" s="86">
        <v>479369</v>
      </c>
      <c r="I19" s="87">
        <v>59975119</v>
      </c>
      <c r="J19" s="85">
        <v>834873</v>
      </c>
      <c r="K19" s="86">
        <v>230755</v>
      </c>
      <c r="L19" s="86">
        <v>128592</v>
      </c>
      <c r="M19" s="87">
        <v>14870687</v>
      </c>
      <c r="N19" s="85">
        <v>282900</v>
      </c>
      <c r="O19" s="86">
        <v>46933</v>
      </c>
      <c r="P19" s="86">
        <v>26233</v>
      </c>
      <c r="Q19" s="87">
        <v>7168972</v>
      </c>
      <c r="R19" s="85">
        <v>2712882</v>
      </c>
      <c r="S19" s="86">
        <v>466695</v>
      </c>
      <c r="T19" s="86">
        <v>451372</v>
      </c>
      <c r="U19" s="87">
        <v>51509782</v>
      </c>
      <c r="V19" s="85">
        <v>390477</v>
      </c>
      <c r="W19" s="86">
        <v>77427</v>
      </c>
      <c r="X19" s="86">
        <v>61134</v>
      </c>
      <c r="Y19" s="87">
        <v>8964710</v>
      </c>
      <c r="Z19" s="85">
        <v>5425418</v>
      </c>
      <c r="AA19" s="86">
        <v>1126031</v>
      </c>
      <c r="AB19" s="86">
        <v>1307058</v>
      </c>
      <c r="AC19" s="87">
        <v>116259000</v>
      </c>
      <c r="AD19" s="81"/>
    </row>
    <row r="20" spans="1:30" s="76" customFormat="1" ht="11.25">
      <c r="A20" s="42" t="s">
        <v>86</v>
      </c>
      <c r="B20" s="71">
        <v>5548654</v>
      </c>
      <c r="C20" s="72">
        <v>1281418</v>
      </c>
      <c r="D20" s="72">
        <v>1309160</v>
      </c>
      <c r="E20" s="73">
        <v>178217310</v>
      </c>
      <c r="F20" s="71">
        <v>2860136</v>
      </c>
      <c r="G20" s="72">
        <v>443783</v>
      </c>
      <c r="H20" s="72">
        <v>452413</v>
      </c>
      <c r="I20" s="73">
        <v>56745033.84027032</v>
      </c>
      <c r="J20" s="71">
        <v>845275</v>
      </c>
      <c r="K20" s="72">
        <v>251880</v>
      </c>
      <c r="L20" s="72">
        <v>160559</v>
      </c>
      <c r="M20" s="73">
        <v>14970867</v>
      </c>
      <c r="N20" s="71">
        <v>332976</v>
      </c>
      <c r="O20" s="72">
        <v>73079</v>
      </c>
      <c r="P20" s="72">
        <v>49519</v>
      </c>
      <c r="Q20" s="73">
        <v>9148239</v>
      </c>
      <c r="R20" s="71">
        <v>2713187</v>
      </c>
      <c r="S20" s="72">
        <v>481066</v>
      </c>
      <c r="T20" s="72">
        <v>457700</v>
      </c>
      <c r="U20" s="73">
        <v>51255221</v>
      </c>
      <c r="V20" s="71">
        <v>425096</v>
      </c>
      <c r="W20" s="72">
        <v>95458</v>
      </c>
      <c r="X20" s="72">
        <v>138127</v>
      </c>
      <c r="Y20" s="73">
        <v>9781145</v>
      </c>
      <c r="Z20" s="71">
        <v>5561565</v>
      </c>
      <c r="AA20" s="72">
        <v>1340888</v>
      </c>
      <c r="AB20" s="72">
        <v>1408258</v>
      </c>
      <c r="AC20" s="73">
        <v>125648000</v>
      </c>
      <c r="AD20" s="60"/>
    </row>
    <row r="21" spans="1:30" s="76" customFormat="1" ht="11.25">
      <c r="A21" s="42" t="s">
        <v>56</v>
      </c>
      <c r="B21" s="71">
        <v>5337259</v>
      </c>
      <c r="C21" s="72">
        <v>1195960</v>
      </c>
      <c r="D21" s="72">
        <v>1231420</v>
      </c>
      <c r="E21" s="73">
        <v>173726480</v>
      </c>
      <c r="F21" s="71">
        <v>2700686</v>
      </c>
      <c r="G21" s="72">
        <v>319534</v>
      </c>
      <c r="H21" s="72">
        <v>425743</v>
      </c>
      <c r="I21" s="73">
        <v>54032229</v>
      </c>
      <c r="J21" s="71">
        <v>794891</v>
      </c>
      <c r="K21" s="72">
        <v>177944</v>
      </c>
      <c r="L21" s="72">
        <v>78851</v>
      </c>
      <c r="M21" s="73">
        <v>14981287</v>
      </c>
      <c r="N21" s="71">
        <v>309347</v>
      </c>
      <c r="O21" s="72">
        <v>78921</v>
      </c>
      <c r="P21" s="72">
        <v>50802</v>
      </c>
      <c r="Q21" s="73">
        <v>8799704</v>
      </c>
      <c r="R21" s="71">
        <v>2517880</v>
      </c>
      <c r="S21" s="72">
        <v>423759</v>
      </c>
      <c r="T21" s="72">
        <v>405335</v>
      </c>
      <c r="U21" s="73">
        <v>48135474</v>
      </c>
      <c r="V21" s="71">
        <v>370197</v>
      </c>
      <c r="W21" s="72">
        <v>91485</v>
      </c>
      <c r="X21" s="72">
        <v>80551</v>
      </c>
      <c r="Y21" s="73">
        <v>9154092</v>
      </c>
      <c r="Z21" s="71">
        <v>5207680</v>
      </c>
      <c r="AA21" s="72">
        <v>1174038</v>
      </c>
      <c r="AB21" s="72">
        <v>1238388</v>
      </c>
      <c r="AC21" s="73">
        <v>116718000</v>
      </c>
      <c r="AD21" s="60"/>
    </row>
    <row r="22" spans="1:30" s="76" customFormat="1" ht="11.25">
      <c r="A22" s="42" t="s">
        <v>57</v>
      </c>
      <c r="B22" s="71">
        <v>4726601</v>
      </c>
      <c r="C22" s="72">
        <v>927311</v>
      </c>
      <c r="D22" s="72">
        <v>961965</v>
      </c>
      <c r="E22" s="73">
        <v>147798798</v>
      </c>
      <c r="F22" s="71">
        <v>2540339</v>
      </c>
      <c r="G22" s="72">
        <v>304190</v>
      </c>
      <c r="H22" s="72">
        <v>365129</v>
      </c>
      <c r="I22" s="73">
        <v>51229836</v>
      </c>
      <c r="J22" s="71">
        <v>684827</v>
      </c>
      <c r="K22" s="72">
        <v>139609</v>
      </c>
      <c r="L22" s="72">
        <v>37811</v>
      </c>
      <c r="M22" s="73">
        <v>13041808</v>
      </c>
      <c r="N22" s="71">
        <v>289728</v>
      </c>
      <c r="O22" s="72">
        <v>52842</v>
      </c>
      <c r="P22" s="72">
        <v>31541</v>
      </c>
      <c r="Q22" s="73">
        <v>7419641</v>
      </c>
      <c r="R22" s="71">
        <v>2420468</v>
      </c>
      <c r="S22" s="72">
        <v>429831</v>
      </c>
      <c r="T22" s="72">
        <v>410193</v>
      </c>
      <c r="U22" s="73">
        <v>46104882</v>
      </c>
      <c r="V22" s="71">
        <v>329021</v>
      </c>
      <c r="W22" s="72">
        <v>60969</v>
      </c>
      <c r="X22" s="72">
        <v>41541</v>
      </c>
      <c r="Y22" s="73">
        <v>8139586</v>
      </c>
      <c r="Z22" s="71">
        <v>4828664</v>
      </c>
      <c r="AA22" s="72">
        <v>1005471</v>
      </c>
      <c r="AB22" s="72">
        <v>1104933</v>
      </c>
      <c r="AC22" s="73">
        <v>104663000</v>
      </c>
      <c r="AD22" s="60"/>
    </row>
    <row r="23" spans="1:30" s="62" customFormat="1" ht="11.25">
      <c r="A23" s="63" t="s">
        <v>58</v>
      </c>
      <c r="B23" s="64">
        <v>4535980</v>
      </c>
      <c r="C23" s="65">
        <v>899941</v>
      </c>
      <c r="D23" s="65">
        <v>945195</v>
      </c>
      <c r="E23" s="66">
        <v>139981115</v>
      </c>
      <c r="F23" s="64">
        <v>2631189</v>
      </c>
      <c r="G23" s="65">
        <v>432843</v>
      </c>
      <c r="H23" s="65">
        <v>442477</v>
      </c>
      <c r="I23" s="66">
        <v>51837670</v>
      </c>
      <c r="J23" s="64">
        <v>724704</v>
      </c>
      <c r="K23" s="65">
        <v>177885</v>
      </c>
      <c r="L23" s="65">
        <v>78064</v>
      </c>
      <c r="M23" s="66">
        <v>12833154</v>
      </c>
      <c r="N23" s="64">
        <v>283681</v>
      </c>
      <c r="O23" s="65">
        <v>67291</v>
      </c>
      <c r="P23" s="65">
        <v>46172</v>
      </c>
      <c r="Q23" s="66">
        <v>7389528</v>
      </c>
      <c r="R23" s="64">
        <v>2453157</v>
      </c>
      <c r="S23" s="65">
        <v>443178</v>
      </c>
      <c r="T23" s="65">
        <v>413043</v>
      </c>
      <c r="U23" s="66">
        <v>47443967</v>
      </c>
      <c r="V23" s="64">
        <v>313072</v>
      </c>
      <c r="W23" s="65">
        <v>59283</v>
      </c>
      <c r="X23" s="65">
        <v>39530</v>
      </c>
      <c r="Y23" s="66">
        <v>7412349</v>
      </c>
      <c r="Z23" s="64">
        <v>4769888</v>
      </c>
      <c r="AA23" s="65">
        <v>970974</v>
      </c>
      <c r="AB23" s="65">
        <v>1114677</v>
      </c>
      <c r="AC23" s="66">
        <v>102875000</v>
      </c>
      <c r="AD23" s="88"/>
    </row>
    <row r="24" spans="1:30" ht="11.25">
      <c r="A24" s="42" t="s">
        <v>88</v>
      </c>
      <c r="B24" s="57">
        <v>0</v>
      </c>
      <c r="C24" s="51">
        <v>0</v>
      </c>
      <c r="D24" s="51">
        <v>0</v>
      </c>
      <c r="E24" s="58">
        <v>0</v>
      </c>
      <c r="F24" s="57">
        <v>0</v>
      </c>
      <c r="G24" s="51">
        <v>0</v>
      </c>
      <c r="H24" s="51">
        <v>0</v>
      </c>
      <c r="I24" s="58">
        <v>0</v>
      </c>
      <c r="J24" s="57">
        <v>0</v>
      </c>
      <c r="K24" s="51">
        <v>0</v>
      </c>
      <c r="L24" s="51">
        <v>0</v>
      </c>
      <c r="M24" s="58">
        <v>0</v>
      </c>
      <c r="N24" s="57">
        <v>0</v>
      </c>
      <c r="O24" s="51">
        <v>0</v>
      </c>
      <c r="P24" s="51">
        <v>0</v>
      </c>
      <c r="Q24" s="58">
        <v>0</v>
      </c>
      <c r="R24" s="57">
        <v>0</v>
      </c>
      <c r="S24" s="51">
        <v>0</v>
      </c>
      <c r="T24" s="51">
        <v>0</v>
      </c>
      <c r="U24" s="58">
        <v>0</v>
      </c>
      <c r="V24" s="57">
        <v>0</v>
      </c>
      <c r="W24" s="51">
        <v>0</v>
      </c>
      <c r="X24" s="51">
        <v>0</v>
      </c>
      <c r="Y24" s="58">
        <v>0</v>
      </c>
      <c r="Z24" s="57">
        <v>0</v>
      </c>
      <c r="AA24" s="51">
        <v>0</v>
      </c>
      <c r="AB24" s="51">
        <v>0</v>
      </c>
      <c r="AC24" s="58">
        <v>0</v>
      </c>
      <c r="AD24" s="60"/>
    </row>
    <row r="25" spans="1:30" ht="11.25">
      <c r="A25" s="42" t="s">
        <v>59</v>
      </c>
      <c r="B25" s="57">
        <v>0</v>
      </c>
      <c r="C25" s="51">
        <v>0</v>
      </c>
      <c r="D25" s="51">
        <v>0</v>
      </c>
      <c r="E25" s="58">
        <v>0</v>
      </c>
      <c r="F25" s="57">
        <v>0</v>
      </c>
      <c r="G25" s="51">
        <v>0</v>
      </c>
      <c r="H25" s="51">
        <v>0</v>
      </c>
      <c r="I25" s="58">
        <v>0</v>
      </c>
      <c r="J25" s="57">
        <v>0</v>
      </c>
      <c r="K25" s="51">
        <v>0</v>
      </c>
      <c r="L25" s="51">
        <v>0</v>
      </c>
      <c r="M25" s="58">
        <v>0</v>
      </c>
      <c r="N25" s="57">
        <v>0</v>
      </c>
      <c r="O25" s="51">
        <v>0</v>
      </c>
      <c r="P25" s="51">
        <v>0</v>
      </c>
      <c r="Q25" s="58">
        <v>0</v>
      </c>
      <c r="R25" s="57">
        <v>0</v>
      </c>
      <c r="S25" s="51">
        <v>0</v>
      </c>
      <c r="T25" s="51">
        <v>0</v>
      </c>
      <c r="U25" s="58">
        <v>0</v>
      </c>
      <c r="V25" s="57">
        <v>0</v>
      </c>
      <c r="W25" s="51">
        <v>0</v>
      </c>
      <c r="X25" s="51">
        <v>0</v>
      </c>
      <c r="Y25" s="58">
        <v>0</v>
      </c>
      <c r="Z25" s="57">
        <v>0</v>
      </c>
      <c r="AA25" s="51">
        <v>0</v>
      </c>
      <c r="AB25" s="51">
        <v>0</v>
      </c>
      <c r="AC25" s="58">
        <v>0</v>
      </c>
      <c r="AD25" s="60"/>
    </row>
    <row r="26" spans="1:30" ht="11.25">
      <c r="A26" s="42" t="s">
        <v>60</v>
      </c>
      <c r="B26" s="57">
        <v>0</v>
      </c>
      <c r="C26" s="51">
        <v>0</v>
      </c>
      <c r="D26" s="51">
        <v>0</v>
      </c>
      <c r="E26" s="58">
        <v>0</v>
      </c>
      <c r="F26" s="57">
        <v>0</v>
      </c>
      <c r="G26" s="51">
        <v>0</v>
      </c>
      <c r="H26" s="51">
        <v>0</v>
      </c>
      <c r="I26" s="58">
        <v>0</v>
      </c>
      <c r="J26" s="57">
        <v>0</v>
      </c>
      <c r="K26" s="51">
        <v>0</v>
      </c>
      <c r="L26" s="51">
        <v>0</v>
      </c>
      <c r="M26" s="58">
        <v>0</v>
      </c>
      <c r="N26" s="57">
        <v>0</v>
      </c>
      <c r="O26" s="51">
        <v>0</v>
      </c>
      <c r="P26" s="51">
        <v>0</v>
      </c>
      <c r="Q26" s="58">
        <v>0</v>
      </c>
      <c r="R26" s="57">
        <v>0</v>
      </c>
      <c r="S26" s="51">
        <v>0</v>
      </c>
      <c r="T26" s="51">
        <v>0</v>
      </c>
      <c r="U26" s="58">
        <v>0</v>
      </c>
      <c r="V26" s="57">
        <v>0</v>
      </c>
      <c r="W26" s="51">
        <v>0</v>
      </c>
      <c r="X26" s="51">
        <v>0</v>
      </c>
      <c r="Y26" s="58">
        <v>0</v>
      </c>
      <c r="Z26" s="57">
        <v>0</v>
      </c>
      <c r="AA26" s="51">
        <v>0</v>
      </c>
      <c r="AB26" s="51">
        <v>0</v>
      </c>
      <c r="AC26" s="58">
        <v>0</v>
      </c>
      <c r="AD26" s="60"/>
    </row>
    <row r="27" spans="1:58" ht="11.25">
      <c r="A27" s="42" t="s">
        <v>61</v>
      </c>
      <c r="B27" s="57">
        <v>0</v>
      </c>
      <c r="C27" s="51">
        <v>0</v>
      </c>
      <c r="D27" s="51">
        <v>0</v>
      </c>
      <c r="E27" s="58">
        <v>0</v>
      </c>
      <c r="F27" s="57">
        <v>0</v>
      </c>
      <c r="G27" s="51">
        <v>0</v>
      </c>
      <c r="H27" s="51">
        <v>0</v>
      </c>
      <c r="I27" s="58">
        <v>0</v>
      </c>
      <c r="J27" s="57">
        <v>0</v>
      </c>
      <c r="K27" s="51">
        <v>0</v>
      </c>
      <c r="L27" s="51">
        <v>0</v>
      </c>
      <c r="M27" s="58">
        <v>0</v>
      </c>
      <c r="N27" s="57">
        <v>0</v>
      </c>
      <c r="O27" s="51">
        <v>0</v>
      </c>
      <c r="P27" s="51">
        <v>0</v>
      </c>
      <c r="Q27" s="58">
        <v>0</v>
      </c>
      <c r="R27" s="57">
        <v>0</v>
      </c>
      <c r="S27" s="51">
        <v>0</v>
      </c>
      <c r="T27" s="51">
        <v>0</v>
      </c>
      <c r="U27" s="58">
        <v>0</v>
      </c>
      <c r="V27" s="57">
        <v>0</v>
      </c>
      <c r="W27" s="51">
        <v>0</v>
      </c>
      <c r="X27" s="51">
        <v>0</v>
      </c>
      <c r="Y27" s="58">
        <v>0</v>
      </c>
      <c r="Z27" s="57">
        <v>0</v>
      </c>
      <c r="AA27" s="51">
        <v>0</v>
      </c>
      <c r="AB27" s="51">
        <v>0</v>
      </c>
      <c r="AC27" s="58">
        <v>0</v>
      </c>
      <c r="AD27" s="60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58" ht="11.25">
      <c r="A28" s="42" t="s">
        <v>87</v>
      </c>
      <c r="B28" s="57">
        <v>0</v>
      </c>
      <c r="C28" s="51">
        <v>0</v>
      </c>
      <c r="D28" s="51">
        <v>0</v>
      </c>
      <c r="E28" s="58">
        <v>0</v>
      </c>
      <c r="F28" s="57">
        <v>0</v>
      </c>
      <c r="G28" s="51">
        <v>0</v>
      </c>
      <c r="H28" s="51">
        <v>0</v>
      </c>
      <c r="I28" s="58">
        <v>0</v>
      </c>
      <c r="J28" s="57">
        <v>0</v>
      </c>
      <c r="K28" s="51">
        <v>0</v>
      </c>
      <c r="L28" s="51">
        <v>0</v>
      </c>
      <c r="M28" s="58">
        <v>0</v>
      </c>
      <c r="N28" s="57">
        <v>0</v>
      </c>
      <c r="O28" s="51">
        <v>0</v>
      </c>
      <c r="P28" s="51">
        <v>0</v>
      </c>
      <c r="Q28" s="58">
        <v>0</v>
      </c>
      <c r="R28" s="57">
        <v>0</v>
      </c>
      <c r="S28" s="51">
        <v>0</v>
      </c>
      <c r="T28" s="51">
        <v>0</v>
      </c>
      <c r="U28" s="58">
        <v>0</v>
      </c>
      <c r="V28" s="57">
        <v>0</v>
      </c>
      <c r="W28" s="51">
        <v>0</v>
      </c>
      <c r="X28" s="51">
        <v>0</v>
      </c>
      <c r="Y28" s="58">
        <v>0</v>
      </c>
      <c r="Z28" s="57">
        <v>0</v>
      </c>
      <c r="AA28" s="51">
        <v>0</v>
      </c>
      <c r="AB28" s="51">
        <v>0</v>
      </c>
      <c r="AC28" s="58">
        <v>0</v>
      </c>
      <c r="AD28" s="60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ht="11.25">
      <c r="A29" s="42" t="s">
        <v>62</v>
      </c>
      <c r="B29" s="57">
        <v>0</v>
      </c>
      <c r="C29" s="51">
        <v>0</v>
      </c>
      <c r="D29" s="51">
        <v>0</v>
      </c>
      <c r="E29" s="58">
        <v>0</v>
      </c>
      <c r="F29" s="57">
        <v>0</v>
      </c>
      <c r="G29" s="51">
        <v>0</v>
      </c>
      <c r="H29" s="51">
        <v>0</v>
      </c>
      <c r="I29" s="58">
        <v>0</v>
      </c>
      <c r="J29" s="57">
        <v>0</v>
      </c>
      <c r="K29" s="51">
        <v>0</v>
      </c>
      <c r="L29" s="51">
        <v>0</v>
      </c>
      <c r="M29" s="58">
        <v>0</v>
      </c>
      <c r="N29" s="57">
        <v>0</v>
      </c>
      <c r="O29" s="51">
        <v>0</v>
      </c>
      <c r="P29" s="51">
        <v>0</v>
      </c>
      <c r="Q29" s="58">
        <v>0</v>
      </c>
      <c r="R29" s="57">
        <v>0</v>
      </c>
      <c r="S29" s="51">
        <v>0</v>
      </c>
      <c r="T29" s="51">
        <v>0</v>
      </c>
      <c r="U29" s="58">
        <v>0</v>
      </c>
      <c r="V29" s="57">
        <v>0</v>
      </c>
      <c r="W29" s="51">
        <v>0</v>
      </c>
      <c r="X29" s="51">
        <v>0</v>
      </c>
      <c r="Y29" s="58">
        <v>0</v>
      </c>
      <c r="Z29" s="57">
        <v>0</v>
      </c>
      <c r="AA29" s="51">
        <v>0</v>
      </c>
      <c r="AB29" s="51">
        <v>0</v>
      </c>
      <c r="AC29" s="58">
        <v>0</v>
      </c>
      <c r="AD29" s="60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ht="11.25">
      <c r="AJ30" s="7"/>
    </row>
    <row r="31" spans="2:36" ht="11.25">
      <c r="B31" s="92" t="s">
        <v>19</v>
      </c>
      <c r="C31" s="92"/>
      <c r="D31" s="92"/>
      <c r="E31" s="92"/>
      <c r="F31" s="92" t="s">
        <v>20</v>
      </c>
      <c r="G31" s="92"/>
      <c r="H31" s="92"/>
      <c r="I31" s="92"/>
      <c r="J31" s="92" t="s">
        <v>21</v>
      </c>
      <c r="K31" s="92"/>
      <c r="L31" s="92"/>
      <c r="M31" s="92"/>
      <c r="N31" s="92" t="s">
        <v>22</v>
      </c>
      <c r="O31" s="92"/>
      <c r="P31" s="92"/>
      <c r="Q31" s="92"/>
      <c r="R31" s="92" t="s">
        <v>23</v>
      </c>
      <c r="S31" s="92"/>
      <c r="T31" s="92"/>
      <c r="U31" s="92"/>
      <c r="V31" s="92" t="s">
        <v>24</v>
      </c>
      <c r="W31" s="92"/>
      <c r="X31" s="92"/>
      <c r="Y31" s="92"/>
      <c r="Z31" s="92" t="s">
        <v>25</v>
      </c>
      <c r="AA31" s="92"/>
      <c r="AB31" s="92"/>
      <c r="AC31" s="92"/>
      <c r="AJ31" s="7"/>
    </row>
    <row r="32" spans="1:29" ht="22.5">
      <c r="A32" s="68" t="s">
        <v>79</v>
      </c>
      <c r="B32" s="34" t="s">
        <v>0</v>
      </c>
      <c r="C32" s="34" t="s">
        <v>1</v>
      </c>
      <c r="D32" s="34" t="s">
        <v>2</v>
      </c>
      <c r="E32" s="35" t="s">
        <v>43</v>
      </c>
      <c r="F32" s="34" t="s">
        <v>0</v>
      </c>
      <c r="G32" s="34" t="s">
        <v>1</v>
      </c>
      <c r="H32" s="34" t="s">
        <v>2</v>
      </c>
      <c r="I32" s="35" t="s">
        <v>43</v>
      </c>
      <c r="J32" s="34" t="s">
        <v>0</v>
      </c>
      <c r="K32" s="34" t="s">
        <v>1</v>
      </c>
      <c r="L32" s="34" t="s">
        <v>2</v>
      </c>
      <c r="M32" s="35" t="s">
        <v>43</v>
      </c>
      <c r="N32" s="34" t="s">
        <v>0</v>
      </c>
      <c r="O32" s="34" t="s">
        <v>1</v>
      </c>
      <c r="P32" s="34" t="s">
        <v>2</v>
      </c>
      <c r="Q32" s="35" t="s">
        <v>43</v>
      </c>
      <c r="R32" s="34" t="s">
        <v>0</v>
      </c>
      <c r="S32" s="34" t="s">
        <v>1</v>
      </c>
      <c r="T32" s="34" t="s">
        <v>2</v>
      </c>
      <c r="U32" s="35" t="s">
        <v>43</v>
      </c>
      <c r="V32" s="34" t="s">
        <v>0</v>
      </c>
      <c r="W32" s="34" t="s">
        <v>1</v>
      </c>
      <c r="X32" s="34" t="s">
        <v>2</v>
      </c>
      <c r="Y32" s="35" t="s">
        <v>43</v>
      </c>
      <c r="Z32" s="34" t="s">
        <v>0</v>
      </c>
      <c r="AA32" s="34" t="s">
        <v>1</v>
      </c>
      <c r="AB32" s="34" t="s">
        <v>2</v>
      </c>
      <c r="AC32" s="35" t="s">
        <v>43</v>
      </c>
    </row>
    <row r="33" spans="1:29" ht="11.25">
      <c r="A33" s="60" t="s">
        <v>63</v>
      </c>
      <c r="B33" s="36">
        <f aca="true" t="shared" si="0" ref="B33:E52">SUM(B7:B10)</f>
        <v>21112835</v>
      </c>
      <c r="C33" s="36">
        <f t="shared" si="0"/>
        <v>3791381</v>
      </c>
      <c r="D33" s="36">
        <f t="shared" si="0"/>
        <v>3838618</v>
      </c>
      <c r="E33" s="36">
        <f t="shared" si="0"/>
        <v>656999230</v>
      </c>
      <c r="F33" s="36">
        <f aca="true" t="shared" si="1" ref="F33:I52">SUM(F7:F10)</f>
        <v>11403937</v>
      </c>
      <c r="G33" s="36">
        <f t="shared" si="1"/>
        <v>1745846</v>
      </c>
      <c r="H33" s="36">
        <f t="shared" si="1"/>
        <v>1831881</v>
      </c>
      <c r="I33" s="36">
        <f t="shared" si="1"/>
        <v>222375167</v>
      </c>
      <c r="J33" s="36">
        <f aca="true" t="shared" si="2" ref="J33:M52">SUM(J7:J10)</f>
        <v>3131289</v>
      </c>
      <c r="K33" s="36">
        <f t="shared" si="2"/>
        <v>736922</v>
      </c>
      <c r="L33" s="36">
        <f t="shared" si="2"/>
        <v>442435</v>
      </c>
      <c r="M33" s="36">
        <f t="shared" si="2"/>
        <v>56699419</v>
      </c>
      <c r="N33" s="36">
        <f aca="true" t="shared" si="3" ref="N33:Q52">SUM(N7:N10)</f>
        <v>1202125</v>
      </c>
      <c r="O33" s="36">
        <f t="shared" si="3"/>
        <v>220220</v>
      </c>
      <c r="P33" s="36">
        <f t="shared" si="3"/>
        <v>162084</v>
      </c>
      <c r="Q33" s="36">
        <f t="shared" si="3"/>
        <v>30629324</v>
      </c>
      <c r="R33" s="36">
        <f aca="true" t="shared" si="4" ref="R33:U52">SUM(R7:R10)</f>
        <v>10988831</v>
      </c>
      <c r="S33" s="36">
        <f t="shared" si="4"/>
        <v>1811969</v>
      </c>
      <c r="T33" s="36">
        <f t="shared" si="4"/>
        <v>1880537</v>
      </c>
      <c r="U33" s="36">
        <f t="shared" si="4"/>
        <v>187834537</v>
      </c>
      <c r="V33" s="36">
        <f aca="true" t="shared" si="5" ref="V33:Y52">SUM(V7:V10)</f>
        <v>1641674</v>
      </c>
      <c r="W33" s="36">
        <f t="shared" si="5"/>
        <v>185659</v>
      </c>
      <c r="X33" s="36">
        <f t="shared" si="5"/>
        <v>74220</v>
      </c>
      <c r="Y33" s="36">
        <f t="shared" si="5"/>
        <v>37789948</v>
      </c>
      <c r="Z33" s="36">
        <f aca="true" t="shared" si="6" ref="Z33:AC52">SUM(Z7:Z10)</f>
        <v>21075893</v>
      </c>
      <c r="AA33" s="36">
        <f t="shared" si="6"/>
        <v>4094609</v>
      </c>
      <c r="AB33" s="36">
        <f t="shared" si="6"/>
        <v>4163285</v>
      </c>
      <c r="AC33" s="36">
        <f t="shared" si="6"/>
        <v>512367000</v>
      </c>
    </row>
    <row r="34" spans="1:29" s="76" customFormat="1" ht="11.25">
      <c r="A34" s="60" t="s">
        <v>64</v>
      </c>
      <c r="B34" s="75">
        <f>SUM(B8:B11)</f>
        <v>21363758</v>
      </c>
      <c r="C34" s="75">
        <f t="shared" si="0"/>
        <v>3879411</v>
      </c>
      <c r="D34" s="75">
        <f t="shared" si="0"/>
        <v>3948595</v>
      </c>
      <c r="E34" s="75">
        <f t="shared" si="0"/>
        <v>660364698</v>
      </c>
      <c r="F34" s="75">
        <f t="shared" si="1"/>
        <v>11393686</v>
      </c>
      <c r="G34" s="75">
        <f t="shared" si="1"/>
        <v>1731711</v>
      </c>
      <c r="H34" s="75">
        <f t="shared" si="1"/>
        <v>1822639</v>
      </c>
      <c r="I34" s="75">
        <f t="shared" si="1"/>
        <v>222524888</v>
      </c>
      <c r="J34" s="75">
        <f t="shared" si="2"/>
        <v>3162384</v>
      </c>
      <c r="K34" s="75">
        <f t="shared" si="2"/>
        <v>751120</v>
      </c>
      <c r="L34" s="75">
        <f t="shared" si="2"/>
        <v>473429</v>
      </c>
      <c r="M34" s="75">
        <f t="shared" si="2"/>
        <v>57512727</v>
      </c>
      <c r="N34" s="75">
        <f t="shared" si="3"/>
        <v>1216176</v>
      </c>
      <c r="O34" s="75">
        <f t="shared" si="3"/>
        <v>229150</v>
      </c>
      <c r="P34" s="75">
        <f t="shared" si="3"/>
        <v>171903</v>
      </c>
      <c r="Q34" s="75">
        <f t="shared" si="3"/>
        <v>31201547</v>
      </c>
      <c r="R34" s="75">
        <f t="shared" si="4"/>
        <v>10917050</v>
      </c>
      <c r="S34" s="75">
        <f t="shared" si="4"/>
        <v>1757108</v>
      </c>
      <c r="T34" s="75">
        <f t="shared" si="4"/>
        <v>1815323</v>
      </c>
      <c r="U34" s="75">
        <f t="shared" si="4"/>
        <v>189244641</v>
      </c>
      <c r="V34" s="75">
        <f t="shared" si="5"/>
        <v>1700938</v>
      </c>
      <c r="W34" s="75">
        <f t="shared" si="5"/>
        <v>242664</v>
      </c>
      <c r="X34" s="75">
        <f t="shared" si="5"/>
        <v>132072</v>
      </c>
      <c r="Y34" s="75">
        <f t="shared" si="5"/>
        <v>39483418</v>
      </c>
      <c r="Z34" s="75">
        <f t="shared" si="6"/>
        <v>21324770</v>
      </c>
      <c r="AA34" s="75">
        <f t="shared" si="6"/>
        <v>4184446</v>
      </c>
      <c r="AB34" s="75">
        <f t="shared" si="6"/>
        <v>4275624</v>
      </c>
      <c r="AC34" s="75">
        <f t="shared" si="6"/>
        <v>513152000</v>
      </c>
    </row>
    <row r="35" spans="1:29" s="76" customFormat="1" ht="11.25">
      <c r="A35" s="60" t="s">
        <v>82</v>
      </c>
      <c r="B35" s="75">
        <f t="shared" si="0"/>
        <v>21608783</v>
      </c>
      <c r="C35" s="75">
        <f t="shared" si="0"/>
        <v>3935410</v>
      </c>
      <c r="D35" s="75">
        <f t="shared" si="0"/>
        <v>4004142</v>
      </c>
      <c r="E35" s="75">
        <f t="shared" si="0"/>
        <v>666421106</v>
      </c>
      <c r="F35" s="75">
        <f t="shared" si="1"/>
        <v>11432753</v>
      </c>
      <c r="G35" s="75">
        <f t="shared" si="1"/>
        <v>1734998</v>
      </c>
      <c r="H35" s="75">
        <f t="shared" si="1"/>
        <v>1837874</v>
      </c>
      <c r="I35" s="75">
        <f t="shared" si="1"/>
        <v>223219482</v>
      </c>
      <c r="J35" s="75">
        <f t="shared" si="2"/>
        <v>3213174</v>
      </c>
      <c r="K35" s="75">
        <f t="shared" si="2"/>
        <v>773185</v>
      </c>
      <c r="L35" s="75">
        <f t="shared" si="2"/>
        <v>480469</v>
      </c>
      <c r="M35" s="75">
        <f t="shared" si="2"/>
        <v>58318648</v>
      </c>
      <c r="N35" s="75">
        <f t="shared" si="3"/>
        <v>1238784</v>
      </c>
      <c r="O35" s="75">
        <f t="shared" si="3"/>
        <v>239161</v>
      </c>
      <c r="P35" s="75">
        <f t="shared" si="3"/>
        <v>177967</v>
      </c>
      <c r="Q35" s="75">
        <f t="shared" si="3"/>
        <v>32126077</v>
      </c>
      <c r="R35" s="75">
        <f t="shared" si="4"/>
        <v>11047713</v>
      </c>
      <c r="S35" s="75">
        <f t="shared" si="4"/>
        <v>1844957</v>
      </c>
      <c r="T35" s="75">
        <f t="shared" si="4"/>
        <v>1896745</v>
      </c>
      <c r="U35" s="75">
        <f t="shared" si="4"/>
        <v>191454764</v>
      </c>
      <c r="V35" s="75">
        <f t="shared" si="5"/>
        <v>1733232</v>
      </c>
      <c r="W35" s="75">
        <f t="shared" si="5"/>
        <v>280390</v>
      </c>
      <c r="X35" s="75">
        <f t="shared" si="5"/>
        <v>171815</v>
      </c>
      <c r="Y35" s="75">
        <f t="shared" si="5"/>
        <v>40552054</v>
      </c>
      <c r="Z35" s="75">
        <f t="shared" si="6"/>
        <v>21553988</v>
      </c>
      <c r="AA35" s="75">
        <f t="shared" si="6"/>
        <v>4284688</v>
      </c>
      <c r="AB35" s="75">
        <f t="shared" si="6"/>
        <v>4399470</v>
      </c>
      <c r="AC35" s="75">
        <f t="shared" si="6"/>
        <v>511129000</v>
      </c>
    </row>
    <row r="36" spans="1:29" s="76" customFormat="1" ht="11.25">
      <c r="A36" s="60" t="s">
        <v>65</v>
      </c>
      <c r="B36" s="75">
        <f t="shared" si="0"/>
        <v>21858442</v>
      </c>
      <c r="C36" s="75">
        <f t="shared" si="0"/>
        <v>4154710</v>
      </c>
      <c r="D36" s="75">
        <f t="shared" si="0"/>
        <v>4216729</v>
      </c>
      <c r="E36" s="75">
        <f t="shared" si="0"/>
        <v>675423679</v>
      </c>
      <c r="F36" s="75">
        <f t="shared" si="1"/>
        <v>11737414</v>
      </c>
      <c r="G36" s="75">
        <f t="shared" si="1"/>
        <v>1748282</v>
      </c>
      <c r="H36" s="75">
        <f t="shared" si="1"/>
        <v>1763073</v>
      </c>
      <c r="I36" s="75">
        <f t="shared" si="1"/>
        <v>227475402</v>
      </c>
      <c r="J36" s="75">
        <f>SUM(J10:J13)</f>
        <v>3239139</v>
      </c>
      <c r="K36" s="75">
        <f t="shared" si="2"/>
        <v>833386</v>
      </c>
      <c r="L36" s="75">
        <f t="shared" si="2"/>
        <v>527520</v>
      </c>
      <c r="M36" s="75">
        <f t="shared" si="2"/>
        <v>59435364</v>
      </c>
      <c r="N36" s="75">
        <f t="shared" si="3"/>
        <v>1254478</v>
      </c>
      <c r="O36" s="75">
        <f t="shared" si="3"/>
        <v>236020</v>
      </c>
      <c r="P36" s="75">
        <f t="shared" si="3"/>
        <v>170904</v>
      </c>
      <c r="Q36" s="75">
        <f t="shared" si="3"/>
        <v>32830970</v>
      </c>
      <c r="R36" s="75">
        <f t="shared" si="4"/>
        <v>11244709</v>
      </c>
      <c r="S36" s="75">
        <f t="shared" si="4"/>
        <v>1953722</v>
      </c>
      <c r="T36" s="75">
        <f t="shared" si="4"/>
        <v>1998124</v>
      </c>
      <c r="U36" s="75">
        <f t="shared" si="4"/>
        <v>193551759</v>
      </c>
      <c r="V36" s="75">
        <f t="shared" si="5"/>
        <v>1716789</v>
      </c>
      <c r="W36" s="75">
        <f t="shared" si="5"/>
        <v>352325</v>
      </c>
      <c r="X36" s="75">
        <f t="shared" si="5"/>
        <v>265601</v>
      </c>
      <c r="Y36" s="75">
        <f t="shared" si="5"/>
        <v>40284628</v>
      </c>
      <c r="Z36" s="75">
        <f t="shared" si="6"/>
        <v>21935122</v>
      </c>
      <c r="AA36" s="75">
        <f t="shared" si="6"/>
        <v>4409890</v>
      </c>
      <c r="AB36" s="75">
        <f t="shared" si="6"/>
        <v>4536226</v>
      </c>
      <c r="AC36" s="75">
        <f t="shared" si="6"/>
        <v>514272000</v>
      </c>
    </row>
    <row r="37" spans="1:29" s="76" customFormat="1" ht="11.25">
      <c r="A37" s="60" t="s">
        <v>66</v>
      </c>
      <c r="B37" s="75">
        <f t="shared" si="0"/>
        <v>21988621</v>
      </c>
      <c r="C37" s="75">
        <f t="shared" si="0"/>
        <v>4067090</v>
      </c>
      <c r="D37" s="75">
        <f t="shared" si="0"/>
        <v>4141254</v>
      </c>
      <c r="E37" s="75">
        <f t="shared" si="0"/>
        <v>681360301</v>
      </c>
      <c r="F37" s="75">
        <f t="shared" si="1"/>
        <v>11788439</v>
      </c>
      <c r="G37" s="75">
        <f t="shared" si="1"/>
        <v>1684763</v>
      </c>
      <c r="H37" s="75">
        <f t="shared" si="1"/>
        <v>1701498</v>
      </c>
      <c r="I37" s="75">
        <f t="shared" si="1"/>
        <v>229240586</v>
      </c>
      <c r="J37" s="75">
        <f t="shared" si="2"/>
        <v>3249007</v>
      </c>
      <c r="K37" s="75">
        <f t="shared" si="2"/>
        <v>789365</v>
      </c>
      <c r="L37" s="75">
        <f t="shared" si="2"/>
        <v>486115</v>
      </c>
      <c r="M37" s="75">
        <f t="shared" si="2"/>
        <v>60295947</v>
      </c>
      <c r="N37" s="75">
        <f t="shared" si="3"/>
        <v>1282885</v>
      </c>
      <c r="O37" s="75">
        <f t="shared" si="3"/>
        <v>237323</v>
      </c>
      <c r="P37" s="75">
        <f t="shared" si="3"/>
        <v>160438</v>
      </c>
      <c r="Q37" s="75">
        <f t="shared" si="3"/>
        <v>34078203</v>
      </c>
      <c r="R37" s="75">
        <f t="shared" si="4"/>
        <v>11196040</v>
      </c>
      <c r="S37" s="75">
        <f t="shared" si="4"/>
        <v>1965376</v>
      </c>
      <c r="T37" s="75">
        <f t="shared" si="4"/>
        <v>1909520</v>
      </c>
      <c r="U37" s="75">
        <f t="shared" si="4"/>
        <v>192989554</v>
      </c>
      <c r="V37" s="75">
        <f t="shared" si="5"/>
        <v>1698383</v>
      </c>
      <c r="W37" s="75">
        <f t="shared" si="5"/>
        <v>353606</v>
      </c>
      <c r="X37" s="75">
        <f t="shared" si="5"/>
        <v>274722</v>
      </c>
      <c r="Y37" s="75">
        <f t="shared" si="5"/>
        <v>39217965</v>
      </c>
      <c r="Z37" s="75">
        <f t="shared" si="6"/>
        <v>22281832</v>
      </c>
      <c r="AA37" s="75">
        <f t="shared" si="6"/>
        <v>4535706</v>
      </c>
      <c r="AB37" s="75">
        <f t="shared" si="6"/>
        <v>4675607</v>
      </c>
      <c r="AC37" s="75">
        <f t="shared" si="6"/>
        <v>521852000</v>
      </c>
    </row>
    <row r="38" spans="1:29" s="76" customFormat="1" ht="11.25">
      <c r="A38" s="60" t="s">
        <v>67</v>
      </c>
      <c r="B38" s="75">
        <f t="shared" si="0"/>
        <v>22369842</v>
      </c>
      <c r="C38" s="75">
        <f t="shared" si="0"/>
        <v>4098609</v>
      </c>
      <c r="D38" s="75">
        <f t="shared" si="0"/>
        <v>4165631</v>
      </c>
      <c r="E38" s="75">
        <f t="shared" si="0"/>
        <v>695633514</v>
      </c>
      <c r="F38" s="75">
        <f t="shared" si="1"/>
        <v>11964554</v>
      </c>
      <c r="G38" s="75">
        <f t="shared" si="1"/>
        <v>1695980</v>
      </c>
      <c r="H38" s="75">
        <f t="shared" si="1"/>
        <v>1707846</v>
      </c>
      <c r="I38" s="75">
        <f t="shared" si="1"/>
        <v>235386364</v>
      </c>
      <c r="J38" s="75">
        <f t="shared" si="2"/>
        <v>3313446</v>
      </c>
      <c r="K38" s="75">
        <f t="shared" si="2"/>
        <v>803816</v>
      </c>
      <c r="L38" s="75">
        <f t="shared" si="2"/>
        <v>476999</v>
      </c>
      <c r="M38" s="75">
        <f t="shared" si="2"/>
        <v>62020327</v>
      </c>
      <c r="N38" s="75">
        <f t="shared" si="3"/>
        <v>1314555</v>
      </c>
      <c r="O38" s="75">
        <f t="shared" si="3"/>
        <v>242986</v>
      </c>
      <c r="P38" s="75">
        <f t="shared" si="3"/>
        <v>163820</v>
      </c>
      <c r="Q38" s="75">
        <f t="shared" si="3"/>
        <v>34929004</v>
      </c>
      <c r="R38" s="75">
        <f t="shared" si="4"/>
        <v>11436049</v>
      </c>
      <c r="S38" s="75">
        <f t="shared" si="4"/>
        <v>2077937</v>
      </c>
      <c r="T38" s="75">
        <f t="shared" si="4"/>
        <v>2022794</v>
      </c>
      <c r="U38" s="75">
        <f t="shared" si="4"/>
        <v>197609688</v>
      </c>
      <c r="V38" s="75">
        <f t="shared" si="5"/>
        <v>1711549</v>
      </c>
      <c r="W38" s="75">
        <f t="shared" si="5"/>
        <v>353158</v>
      </c>
      <c r="X38" s="75">
        <f t="shared" si="5"/>
        <v>44091</v>
      </c>
      <c r="Y38" s="75">
        <f t="shared" si="5"/>
        <v>39013304</v>
      </c>
      <c r="Z38" s="75">
        <f t="shared" si="6"/>
        <v>22827501</v>
      </c>
      <c r="AA38" s="75">
        <f t="shared" si="6"/>
        <v>4717309</v>
      </c>
      <c r="AB38" s="75">
        <f t="shared" si="6"/>
        <v>4875575</v>
      </c>
      <c r="AC38" s="75">
        <f t="shared" si="6"/>
        <v>530201000</v>
      </c>
    </row>
    <row r="39" spans="1:29" s="76" customFormat="1" ht="11.25">
      <c r="A39" s="60" t="s">
        <v>81</v>
      </c>
      <c r="B39" s="75">
        <f t="shared" si="0"/>
        <v>22610099</v>
      </c>
      <c r="C39" s="75">
        <f t="shared" si="0"/>
        <v>4169503</v>
      </c>
      <c r="D39" s="75">
        <f t="shared" si="0"/>
        <v>4249656</v>
      </c>
      <c r="E39" s="75">
        <f t="shared" si="0"/>
        <v>699165225</v>
      </c>
      <c r="F39" s="75">
        <f t="shared" si="1"/>
        <v>12184810</v>
      </c>
      <c r="G39" s="75">
        <f t="shared" si="1"/>
        <v>1752119</v>
      </c>
      <c r="H39" s="75">
        <f t="shared" si="1"/>
        <v>1759313</v>
      </c>
      <c r="I39" s="75">
        <f t="shared" si="1"/>
        <v>240276768</v>
      </c>
      <c r="J39" s="75">
        <f t="shared" si="2"/>
        <v>3403492</v>
      </c>
      <c r="K39" s="75">
        <f t="shared" si="2"/>
        <v>832224</v>
      </c>
      <c r="L39" s="75">
        <f t="shared" si="2"/>
        <v>509598</v>
      </c>
      <c r="M39" s="75">
        <f t="shared" si="2"/>
        <v>63966239</v>
      </c>
      <c r="N39" s="75">
        <f t="shared" si="3"/>
        <v>1343201</v>
      </c>
      <c r="O39" s="75">
        <f t="shared" si="3"/>
        <v>249479</v>
      </c>
      <c r="P39" s="75">
        <f t="shared" si="3"/>
        <v>165864</v>
      </c>
      <c r="Q39" s="75">
        <f t="shared" si="3"/>
        <v>35350424</v>
      </c>
      <c r="R39" s="75">
        <f t="shared" si="4"/>
        <v>11634801</v>
      </c>
      <c r="S39" s="75">
        <f t="shared" si="4"/>
        <v>2146546</v>
      </c>
      <c r="T39" s="75">
        <f t="shared" si="4"/>
        <v>2092207</v>
      </c>
      <c r="U39" s="75">
        <f t="shared" si="4"/>
        <v>202004911</v>
      </c>
      <c r="V39" s="75">
        <f t="shared" si="5"/>
        <v>1742905</v>
      </c>
      <c r="W39" s="75">
        <f t="shared" si="5"/>
        <v>370364</v>
      </c>
      <c r="X39" s="75">
        <f t="shared" si="5"/>
        <v>64027</v>
      </c>
      <c r="Y39" s="75">
        <f t="shared" si="5"/>
        <v>39362541</v>
      </c>
      <c r="Z39" s="75">
        <f t="shared" si="6"/>
        <v>23436061</v>
      </c>
      <c r="AA39" s="75">
        <f t="shared" si="6"/>
        <v>4929306</v>
      </c>
      <c r="AB39" s="75">
        <f t="shared" si="6"/>
        <v>5104558</v>
      </c>
      <c r="AC39" s="75">
        <f t="shared" si="6"/>
        <v>539523000</v>
      </c>
    </row>
    <row r="40" spans="1:29" s="76" customFormat="1" ht="11.25">
      <c r="A40" s="60" t="s">
        <v>68</v>
      </c>
      <c r="B40" s="75">
        <f t="shared" si="0"/>
        <v>23035998</v>
      </c>
      <c r="C40" s="75">
        <f t="shared" si="0"/>
        <v>4261440</v>
      </c>
      <c r="D40" s="75">
        <f t="shared" si="0"/>
        <v>4350475</v>
      </c>
      <c r="E40" s="75">
        <f t="shared" si="0"/>
        <v>711320806</v>
      </c>
      <c r="F40" s="75">
        <f t="shared" si="1"/>
        <v>12342404</v>
      </c>
      <c r="G40" s="75">
        <f t="shared" si="1"/>
        <v>1834932</v>
      </c>
      <c r="H40" s="75">
        <f t="shared" si="1"/>
        <v>1862316</v>
      </c>
      <c r="I40" s="75">
        <f t="shared" si="1"/>
        <v>244318512</v>
      </c>
      <c r="J40" s="75">
        <f t="shared" si="2"/>
        <v>3550315</v>
      </c>
      <c r="K40" s="75">
        <f t="shared" si="2"/>
        <v>839269</v>
      </c>
      <c r="L40" s="75">
        <f t="shared" si="2"/>
        <v>511035</v>
      </c>
      <c r="M40" s="75">
        <f t="shared" si="2"/>
        <v>66363994</v>
      </c>
      <c r="N40" s="75">
        <f t="shared" si="3"/>
        <v>1359384</v>
      </c>
      <c r="O40" s="75">
        <f t="shared" si="3"/>
        <v>259158</v>
      </c>
      <c r="P40" s="75">
        <f t="shared" si="3"/>
        <v>173100</v>
      </c>
      <c r="Q40" s="75">
        <f t="shared" si="3"/>
        <v>35508797</v>
      </c>
      <c r="R40" s="75">
        <f t="shared" si="4"/>
        <v>11624231</v>
      </c>
      <c r="S40" s="75">
        <f t="shared" si="4"/>
        <v>2135090</v>
      </c>
      <c r="T40" s="75">
        <f t="shared" si="4"/>
        <v>2077112</v>
      </c>
      <c r="U40" s="75">
        <f t="shared" si="4"/>
        <v>205019983</v>
      </c>
      <c r="V40" s="75">
        <f t="shared" si="5"/>
        <v>1771298</v>
      </c>
      <c r="W40" s="75">
        <f t="shared" si="5"/>
        <v>390782</v>
      </c>
      <c r="X40" s="75">
        <f t="shared" si="5"/>
        <v>88261</v>
      </c>
      <c r="Y40" s="75">
        <f t="shared" si="5"/>
        <v>39856431</v>
      </c>
      <c r="Z40" s="75">
        <f t="shared" si="6"/>
        <v>23963043</v>
      </c>
      <c r="AA40" s="75">
        <f t="shared" si="6"/>
        <v>5196281</v>
      </c>
      <c r="AB40" s="75">
        <f t="shared" si="6"/>
        <v>5415021</v>
      </c>
      <c r="AC40" s="75">
        <f t="shared" si="6"/>
        <v>549629000</v>
      </c>
    </row>
    <row r="41" spans="1:29" s="76" customFormat="1" ht="11.25">
      <c r="A41" s="60" t="s">
        <v>69</v>
      </c>
      <c r="B41" s="75">
        <f t="shared" si="0"/>
        <v>23189898</v>
      </c>
      <c r="C41" s="75">
        <f t="shared" si="0"/>
        <v>4649807</v>
      </c>
      <c r="D41" s="75">
        <f t="shared" si="0"/>
        <v>4768793</v>
      </c>
      <c r="E41" s="75">
        <f t="shared" si="0"/>
        <v>720262650</v>
      </c>
      <c r="F41" s="75">
        <f t="shared" si="1"/>
        <v>12355023</v>
      </c>
      <c r="G41" s="75">
        <f t="shared" si="1"/>
        <v>1855084</v>
      </c>
      <c r="H41" s="75">
        <f t="shared" si="1"/>
        <v>1896372</v>
      </c>
      <c r="I41" s="75">
        <f t="shared" si="1"/>
        <v>245543835</v>
      </c>
      <c r="J41" s="75">
        <f t="shared" si="2"/>
        <v>3611569</v>
      </c>
      <c r="K41" s="75">
        <f t="shared" si="2"/>
        <v>879422</v>
      </c>
      <c r="L41" s="75">
        <f t="shared" si="2"/>
        <v>541015</v>
      </c>
      <c r="M41" s="75">
        <f t="shared" si="2"/>
        <v>67120879</v>
      </c>
      <c r="N41" s="75">
        <f t="shared" si="3"/>
        <v>1346914</v>
      </c>
      <c r="O41" s="75">
        <f t="shared" si="3"/>
        <v>266694</v>
      </c>
      <c r="P41" s="75">
        <f t="shared" si="3"/>
        <v>183686</v>
      </c>
      <c r="Q41" s="75">
        <f t="shared" si="3"/>
        <v>34883510</v>
      </c>
      <c r="R41" s="75">
        <f t="shared" si="4"/>
        <v>11502698</v>
      </c>
      <c r="S41" s="75">
        <f t="shared" si="4"/>
        <v>2082725</v>
      </c>
      <c r="T41" s="75">
        <f t="shared" si="4"/>
        <v>2012069</v>
      </c>
      <c r="U41" s="75">
        <f t="shared" si="4"/>
        <v>206739300</v>
      </c>
      <c r="V41" s="75">
        <f t="shared" si="5"/>
        <v>1780875</v>
      </c>
      <c r="W41" s="75">
        <f t="shared" si="5"/>
        <v>413054</v>
      </c>
      <c r="X41" s="75">
        <f t="shared" si="5"/>
        <v>112959</v>
      </c>
      <c r="Y41" s="75">
        <f t="shared" si="5"/>
        <v>40104464</v>
      </c>
      <c r="Z41" s="75">
        <f t="shared" si="6"/>
        <v>23942721</v>
      </c>
      <c r="AA41" s="75">
        <f t="shared" si="6"/>
        <v>5305818</v>
      </c>
      <c r="AB41" s="75">
        <f t="shared" si="6"/>
        <v>5524039</v>
      </c>
      <c r="AC41" s="75">
        <f t="shared" si="6"/>
        <v>544496000</v>
      </c>
    </row>
    <row r="42" spans="1:29" s="83" customFormat="1" ht="11.25">
      <c r="A42" s="81" t="s">
        <v>70</v>
      </c>
      <c r="B42" s="82">
        <f>SUM(B16:B19)</f>
        <v>22816952</v>
      </c>
      <c r="C42" s="82">
        <f t="shared" si="0"/>
        <v>4686951</v>
      </c>
      <c r="D42" s="82">
        <f t="shared" si="0"/>
        <v>4815673</v>
      </c>
      <c r="E42" s="82">
        <f t="shared" si="0"/>
        <v>717021048</v>
      </c>
      <c r="F42" s="82">
        <f t="shared" si="1"/>
        <v>12173089</v>
      </c>
      <c r="G42" s="82">
        <f t="shared" si="1"/>
        <v>1794578</v>
      </c>
      <c r="H42" s="82">
        <f t="shared" si="1"/>
        <v>1865085</v>
      </c>
      <c r="I42" s="82">
        <f t="shared" si="1"/>
        <v>241997642</v>
      </c>
      <c r="J42" s="82">
        <f t="shared" si="2"/>
        <v>3564977</v>
      </c>
      <c r="K42" s="82">
        <f t="shared" si="2"/>
        <v>883516</v>
      </c>
      <c r="L42" s="82">
        <f t="shared" si="2"/>
        <v>522411</v>
      </c>
      <c r="M42" s="82">
        <f t="shared" si="2"/>
        <v>65737679</v>
      </c>
      <c r="N42" s="82">
        <f t="shared" si="3"/>
        <v>1288616</v>
      </c>
      <c r="O42" s="82">
        <f t="shared" si="3"/>
        <v>248005</v>
      </c>
      <c r="P42" s="82">
        <f t="shared" si="3"/>
        <v>165235</v>
      </c>
      <c r="Q42" s="82">
        <f t="shared" si="3"/>
        <v>33268452</v>
      </c>
      <c r="R42" s="82">
        <f t="shared" si="4"/>
        <v>11173415</v>
      </c>
      <c r="S42" s="82">
        <f t="shared" si="4"/>
        <v>1938643</v>
      </c>
      <c r="T42" s="82">
        <f t="shared" si="4"/>
        <v>1869200</v>
      </c>
      <c r="U42" s="82">
        <f t="shared" si="4"/>
        <v>205007496</v>
      </c>
      <c r="V42" s="82">
        <f t="shared" si="5"/>
        <v>1730195</v>
      </c>
      <c r="W42" s="82">
        <f t="shared" si="5"/>
        <v>401085</v>
      </c>
      <c r="X42" s="82">
        <f t="shared" si="5"/>
        <v>334699</v>
      </c>
      <c r="Y42" s="82">
        <f t="shared" si="5"/>
        <v>39153995</v>
      </c>
      <c r="Z42" s="82">
        <f t="shared" si="6"/>
        <v>23360023</v>
      </c>
      <c r="AA42" s="82">
        <f t="shared" si="6"/>
        <v>5122278</v>
      </c>
      <c r="AB42" s="82">
        <f t="shared" si="6"/>
        <v>5487813</v>
      </c>
      <c r="AC42" s="82">
        <f t="shared" si="6"/>
        <v>524992000</v>
      </c>
    </row>
    <row r="43" spans="1:29" s="76" customFormat="1" ht="11.25">
      <c r="A43" s="60" t="s">
        <v>83</v>
      </c>
      <c r="B43" s="75">
        <f t="shared" si="0"/>
        <v>22539514</v>
      </c>
      <c r="C43" s="75">
        <f t="shared" si="0"/>
        <v>4831225</v>
      </c>
      <c r="D43" s="75">
        <f t="shared" si="0"/>
        <v>4954468</v>
      </c>
      <c r="E43" s="75">
        <f t="shared" si="0"/>
        <v>717473965</v>
      </c>
      <c r="F43" s="75">
        <f t="shared" si="1"/>
        <v>11896076</v>
      </c>
      <c r="G43" s="75">
        <f t="shared" si="1"/>
        <v>1737125</v>
      </c>
      <c r="H43" s="75">
        <f t="shared" si="1"/>
        <v>1819886</v>
      </c>
      <c r="I43" s="75">
        <f t="shared" si="1"/>
        <v>237528738.8402703</v>
      </c>
      <c r="J43" s="75">
        <f t="shared" si="2"/>
        <v>3485068</v>
      </c>
      <c r="K43" s="75">
        <f t="shared" si="2"/>
        <v>885057</v>
      </c>
      <c r="L43" s="75">
        <f t="shared" si="2"/>
        <v>512913</v>
      </c>
      <c r="M43" s="75">
        <f t="shared" si="2"/>
        <v>64135065</v>
      </c>
      <c r="N43" s="75">
        <f t="shared" si="3"/>
        <v>1261308</v>
      </c>
      <c r="O43" s="75">
        <f t="shared" si="3"/>
        <v>249034</v>
      </c>
      <c r="P43" s="75">
        <f t="shared" si="3"/>
        <v>163786</v>
      </c>
      <c r="Q43" s="75">
        <f t="shared" si="3"/>
        <v>33078578</v>
      </c>
      <c r="R43" s="75">
        <f t="shared" si="4"/>
        <v>10863743</v>
      </c>
      <c r="S43" s="75">
        <f t="shared" si="4"/>
        <v>1837044</v>
      </c>
      <c r="T43" s="75">
        <f t="shared" si="4"/>
        <v>1752292</v>
      </c>
      <c r="U43" s="75">
        <f t="shared" si="4"/>
        <v>203539584</v>
      </c>
      <c r="V43" s="75">
        <f t="shared" si="5"/>
        <v>1685030</v>
      </c>
      <c r="W43" s="75">
        <f t="shared" si="5"/>
        <v>370569</v>
      </c>
      <c r="X43" s="75">
        <f t="shared" si="5"/>
        <v>365366</v>
      </c>
      <c r="Y43" s="75">
        <f t="shared" si="5"/>
        <v>38671947</v>
      </c>
      <c r="Z43" s="75">
        <f t="shared" si="6"/>
        <v>22747501</v>
      </c>
      <c r="AA43" s="75">
        <f t="shared" si="6"/>
        <v>5082416</v>
      </c>
      <c r="AB43" s="75">
        <f t="shared" si="6"/>
        <v>5467386</v>
      </c>
      <c r="AC43" s="75">
        <f t="shared" si="6"/>
        <v>510035000</v>
      </c>
    </row>
    <row r="44" spans="1:29" s="76" customFormat="1" ht="11.25">
      <c r="A44" s="60" t="s">
        <v>71</v>
      </c>
      <c r="B44" s="75">
        <f t="shared" si="0"/>
        <v>21765579</v>
      </c>
      <c r="C44" s="75">
        <f t="shared" si="0"/>
        <v>4736517</v>
      </c>
      <c r="D44" s="75">
        <f t="shared" si="0"/>
        <v>4876170</v>
      </c>
      <c r="E44" s="75">
        <f t="shared" si="0"/>
        <v>701762931</v>
      </c>
      <c r="F44" s="75">
        <f t="shared" si="1"/>
        <v>11486251</v>
      </c>
      <c r="G44" s="75">
        <f t="shared" si="1"/>
        <v>1615045</v>
      </c>
      <c r="H44" s="75">
        <f t="shared" si="1"/>
        <v>1782439</v>
      </c>
      <c r="I44" s="75">
        <f t="shared" si="1"/>
        <v>229474771.8402703</v>
      </c>
      <c r="J44" s="75">
        <f t="shared" si="2"/>
        <v>3302304</v>
      </c>
      <c r="K44" s="75">
        <f t="shared" si="2"/>
        <v>845117</v>
      </c>
      <c r="L44" s="75">
        <f t="shared" si="2"/>
        <v>461960</v>
      </c>
      <c r="M44" s="75">
        <f t="shared" si="2"/>
        <v>60956287</v>
      </c>
      <c r="N44" s="75">
        <f t="shared" si="3"/>
        <v>1235369</v>
      </c>
      <c r="O44" s="75">
        <f t="shared" si="3"/>
        <v>257662</v>
      </c>
      <c r="P44" s="75">
        <f t="shared" si="3"/>
        <v>164593</v>
      </c>
      <c r="Q44" s="75">
        <f t="shared" si="3"/>
        <v>33204991</v>
      </c>
      <c r="R44" s="75">
        <f t="shared" si="4"/>
        <v>10511180</v>
      </c>
      <c r="S44" s="75">
        <f t="shared" si="4"/>
        <v>1710790</v>
      </c>
      <c r="T44" s="75">
        <f t="shared" si="4"/>
        <v>1628202</v>
      </c>
      <c r="U44" s="75">
        <f t="shared" si="4"/>
        <v>199724819</v>
      </c>
      <c r="V44" s="75">
        <f t="shared" si="5"/>
        <v>1603326</v>
      </c>
      <c r="W44" s="75">
        <f t="shared" si="5"/>
        <v>358239</v>
      </c>
      <c r="X44" s="75">
        <f t="shared" si="5"/>
        <v>360880</v>
      </c>
      <c r="Y44" s="75">
        <f t="shared" si="5"/>
        <v>37360860</v>
      </c>
      <c r="Z44" s="75">
        <f t="shared" si="6"/>
        <v>21805210</v>
      </c>
      <c r="AA44" s="75">
        <f t="shared" si="6"/>
        <v>4842445</v>
      </c>
      <c r="AB44" s="75">
        <f t="shared" si="6"/>
        <v>5199880</v>
      </c>
      <c r="AC44" s="75">
        <f t="shared" si="6"/>
        <v>485035000</v>
      </c>
    </row>
    <row r="45" spans="1:29" s="76" customFormat="1" ht="11.25">
      <c r="A45" s="60" t="s">
        <v>72</v>
      </c>
      <c r="B45" s="75">
        <f t="shared" si="0"/>
        <v>20931267</v>
      </c>
      <c r="C45" s="75">
        <f t="shared" si="0"/>
        <v>4454623</v>
      </c>
      <c r="D45" s="75">
        <f t="shared" si="0"/>
        <v>4584785</v>
      </c>
      <c r="E45" s="75">
        <f t="shared" si="0"/>
        <v>671967893</v>
      </c>
      <c r="F45" s="75">
        <f t="shared" si="1"/>
        <v>11079971</v>
      </c>
      <c r="G45" s="75">
        <f t="shared" si="1"/>
        <v>1527592</v>
      </c>
      <c r="H45" s="75">
        <f t="shared" si="1"/>
        <v>1722654</v>
      </c>
      <c r="I45" s="75">
        <f t="shared" si="1"/>
        <v>221982217.8402703</v>
      </c>
      <c r="J45" s="75">
        <f t="shared" si="2"/>
        <v>3159866</v>
      </c>
      <c r="K45" s="75">
        <f t="shared" si="2"/>
        <v>800188</v>
      </c>
      <c r="L45" s="75">
        <f t="shared" si="2"/>
        <v>405813</v>
      </c>
      <c r="M45" s="75">
        <f t="shared" si="2"/>
        <v>57864649</v>
      </c>
      <c r="N45" s="75">
        <f t="shared" si="3"/>
        <v>1214951</v>
      </c>
      <c r="O45" s="75">
        <f t="shared" si="3"/>
        <v>251775</v>
      </c>
      <c r="P45" s="75">
        <f t="shared" si="3"/>
        <v>158095</v>
      </c>
      <c r="Q45" s="75">
        <f t="shared" si="3"/>
        <v>32536556</v>
      </c>
      <c r="R45" s="75">
        <f t="shared" si="4"/>
        <v>10364417</v>
      </c>
      <c r="S45" s="75">
        <f t="shared" si="4"/>
        <v>1801351</v>
      </c>
      <c r="T45" s="75">
        <f t="shared" si="4"/>
        <v>1724600</v>
      </c>
      <c r="U45" s="75">
        <f t="shared" si="4"/>
        <v>197005359</v>
      </c>
      <c r="V45" s="75">
        <f t="shared" si="5"/>
        <v>1514791</v>
      </c>
      <c r="W45" s="75">
        <f t="shared" si="5"/>
        <v>325339</v>
      </c>
      <c r="X45" s="75">
        <f t="shared" si="5"/>
        <v>321353</v>
      </c>
      <c r="Y45" s="75">
        <f t="shared" si="5"/>
        <v>36039533</v>
      </c>
      <c r="Z45" s="75">
        <f t="shared" si="6"/>
        <v>21023327</v>
      </c>
      <c r="AA45" s="75">
        <f t="shared" si="6"/>
        <v>4646428</v>
      </c>
      <c r="AB45" s="75">
        <f t="shared" si="6"/>
        <v>5058637</v>
      </c>
      <c r="AC45" s="75">
        <f t="shared" si="6"/>
        <v>463288000</v>
      </c>
    </row>
    <row r="46" spans="1:29" s="83" customFormat="1" ht="11.25">
      <c r="A46" s="81" t="s">
        <v>73</v>
      </c>
      <c r="B46" s="82">
        <f t="shared" si="0"/>
        <v>20148494</v>
      </c>
      <c r="C46" s="82">
        <f t="shared" si="0"/>
        <v>4304630</v>
      </c>
      <c r="D46" s="82">
        <f t="shared" si="0"/>
        <v>4447740</v>
      </c>
      <c r="E46" s="82">
        <f t="shared" si="0"/>
        <v>639723703</v>
      </c>
      <c r="F46" s="82">
        <f t="shared" si="1"/>
        <v>10732350</v>
      </c>
      <c r="G46" s="82">
        <f t="shared" si="1"/>
        <v>1500350</v>
      </c>
      <c r="H46" s="82">
        <f t="shared" si="1"/>
        <v>1685762</v>
      </c>
      <c r="I46" s="82">
        <f t="shared" si="1"/>
        <v>213844768.8402703</v>
      </c>
      <c r="J46" s="82">
        <f t="shared" si="2"/>
        <v>3049697</v>
      </c>
      <c r="K46" s="82">
        <f t="shared" si="2"/>
        <v>747318</v>
      </c>
      <c r="L46" s="82">
        <f t="shared" si="2"/>
        <v>355285</v>
      </c>
      <c r="M46" s="82">
        <f t="shared" si="2"/>
        <v>55827116</v>
      </c>
      <c r="N46" s="82">
        <f t="shared" si="3"/>
        <v>1215732</v>
      </c>
      <c r="O46" s="82">
        <f t="shared" si="3"/>
        <v>272133</v>
      </c>
      <c r="P46" s="82">
        <f t="shared" si="3"/>
        <v>178034</v>
      </c>
      <c r="Q46" s="82">
        <f t="shared" si="3"/>
        <v>32757112</v>
      </c>
      <c r="R46" s="82">
        <f t="shared" si="4"/>
        <v>10104692</v>
      </c>
      <c r="S46" s="82">
        <f t="shared" si="4"/>
        <v>1777834</v>
      </c>
      <c r="T46" s="82">
        <f t="shared" si="4"/>
        <v>1686271</v>
      </c>
      <c r="U46" s="82">
        <f t="shared" si="4"/>
        <v>192939544</v>
      </c>
      <c r="V46" s="82">
        <f t="shared" si="5"/>
        <v>1437386</v>
      </c>
      <c r="W46" s="82">
        <f t="shared" si="5"/>
        <v>307195</v>
      </c>
      <c r="X46" s="82">
        <f t="shared" si="5"/>
        <v>299749</v>
      </c>
      <c r="Y46" s="82">
        <f t="shared" si="5"/>
        <v>34487172</v>
      </c>
      <c r="Z46" s="82">
        <f t="shared" si="6"/>
        <v>20367797</v>
      </c>
      <c r="AA46" s="82">
        <f t="shared" si="6"/>
        <v>4491371</v>
      </c>
      <c r="AB46" s="82">
        <f t="shared" si="6"/>
        <v>4866256</v>
      </c>
      <c r="AC46" s="82">
        <f t="shared" si="6"/>
        <v>449904000</v>
      </c>
    </row>
    <row r="47" spans="1:29" ht="11.25">
      <c r="A47" s="60" t="s">
        <v>84</v>
      </c>
      <c r="B47" s="36">
        <f t="shared" si="0"/>
        <v>14599840</v>
      </c>
      <c r="C47" s="36">
        <f t="shared" si="0"/>
        <v>3023212</v>
      </c>
      <c r="D47" s="36">
        <f t="shared" si="0"/>
        <v>3138580</v>
      </c>
      <c r="E47" s="36">
        <f t="shared" si="0"/>
        <v>461506393</v>
      </c>
      <c r="F47" s="36">
        <f t="shared" si="1"/>
        <v>7872214</v>
      </c>
      <c r="G47" s="36">
        <f t="shared" si="1"/>
        <v>1056567</v>
      </c>
      <c r="H47" s="36">
        <f t="shared" si="1"/>
        <v>1233349</v>
      </c>
      <c r="I47" s="36">
        <f t="shared" si="1"/>
        <v>157099735</v>
      </c>
      <c r="J47" s="36">
        <f t="shared" si="2"/>
        <v>2204422</v>
      </c>
      <c r="K47" s="36">
        <f t="shared" si="2"/>
        <v>495438</v>
      </c>
      <c r="L47" s="36">
        <f t="shared" si="2"/>
        <v>194726</v>
      </c>
      <c r="M47" s="36">
        <f t="shared" si="2"/>
        <v>40856249</v>
      </c>
      <c r="N47" s="36">
        <f t="shared" si="3"/>
        <v>882756</v>
      </c>
      <c r="O47" s="36">
        <f t="shared" si="3"/>
        <v>199054</v>
      </c>
      <c r="P47" s="36">
        <f t="shared" si="3"/>
        <v>128515</v>
      </c>
      <c r="Q47" s="36">
        <f t="shared" si="3"/>
        <v>23608873</v>
      </c>
      <c r="R47" s="36">
        <f t="shared" si="4"/>
        <v>7391505</v>
      </c>
      <c r="S47" s="36">
        <f t="shared" si="4"/>
        <v>1296768</v>
      </c>
      <c r="T47" s="36">
        <f t="shared" si="4"/>
        <v>1228571</v>
      </c>
      <c r="U47" s="36">
        <f t="shared" si="4"/>
        <v>141684323</v>
      </c>
      <c r="V47" s="36">
        <f t="shared" si="5"/>
        <v>1012290</v>
      </c>
      <c r="W47" s="36">
        <f t="shared" si="5"/>
        <v>211737</v>
      </c>
      <c r="X47" s="36">
        <f t="shared" si="5"/>
        <v>161622</v>
      </c>
      <c r="Y47" s="36">
        <f t="shared" si="5"/>
        <v>24706027</v>
      </c>
      <c r="Z47" s="36">
        <f t="shared" si="6"/>
        <v>14806232</v>
      </c>
      <c r="AA47" s="36">
        <f t="shared" si="6"/>
        <v>3150483</v>
      </c>
      <c r="AB47" s="36">
        <f t="shared" si="6"/>
        <v>3457998</v>
      </c>
      <c r="AC47" s="36">
        <f t="shared" si="6"/>
        <v>324256000</v>
      </c>
    </row>
    <row r="48" spans="1:29" ht="11.25">
      <c r="A48" s="60" t="s">
        <v>74</v>
      </c>
      <c r="B48" s="36">
        <f t="shared" si="0"/>
        <v>9262581</v>
      </c>
      <c r="C48" s="36">
        <f t="shared" si="0"/>
        <v>1827252</v>
      </c>
      <c r="D48" s="36">
        <f t="shared" si="0"/>
        <v>1907160</v>
      </c>
      <c r="E48" s="36">
        <f t="shared" si="0"/>
        <v>287779913</v>
      </c>
      <c r="F48" s="36">
        <f t="shared" si="1"/>
        <v>5171528</v>
      </c>
      <c r="G48" s="36">
        <f t="shared" si="1"/>
        <v>737033</v>
      </c>
      <c r="H48" s="36">
        <f t="shared" si="1"/>
        <v>807606</v>
      </c>
      <c r="I48" s="36">
        <f t="shared" si="1"/>
        <v>103067506</v>
      </c>
      <c r="J48" s="36">
        <f t="shared" si="2"/>
        <v>1409531</v>
      </c>
      <c r="K48" s="36">
        <f t="shared" si="2"/>
        <v>317494</v>
      </c>
      <c r="L48" s="36">
        <f t="shared" si="2"/>
        <v>115875</v>
      </c>
      <c r="M48" s="36">
        <f t="shared" si="2"/>
        <v>25874962</v>
      </c>
      <c r="N48" s="36">
        <f t="shared" si="3"/>
        <v>573409</v>
      </c>
      <c r="O48" s="36">
        <f t="shared" si="3"/>
        <v>120133</v>
      </c>
      <c r="P48" s="36">
        <f t="shared" si="3"/>
        <v>77713</v>
      </c>
      <c r="Q48" s="36">
        <f t="shared" si="3"/>
        <v>14809169</v>
      </c>
      <c r="R48" s="36">
        <f t="shared" si="4"/>
        <v>4873625</v>
      </c>
      <c r="S48" s="36">
        <f t="shared" si="4"/>
        <v>873009</v>
      </c>
      <c r="T48" s="36">
        <f t="shared" si="4"/>
        <v>823236</v>
      </c>
      <c r="U48" s="36">
        <f t="shared" si="4"/>
        <v>93548849</v>
      </c>
      <c r="V48" s="36">
        <f t="shared" si="5"/>
        <v>642093</v>
      </c>
      <c r="W48" s="36">
        <f t="shared" si="5"/>
        <v>120252</v>
      </c>
      <c r="X48" s="36">
        <f t="shared" si="5"/>
        <v>81071</v>
      </c>
      <c r="Y48" s="36">
        <f t="shared" si="5"/>
        <v>15551935</v>
      </c>
      <c r="Z48" s="36">
        <f t="shared" si="6"/>
        <v>9598552</v>
      </c>
      <c r="AA48" s="36">
        <f t="shared" si="6"/>
        <v>1976445</v>
      </c>
      <c r="AB48" s="36">
        <f t="shared" si="6"/>
        <v>2219610</v>
      </c>
      <c r="AC48" s="36">
        <f t="shared" si="6"/>
        <v>207538000</v>
      </c>
    </row>
    <row r="49" spans="1:29" ht="11.25">
      <c r="A49" s="60" t="s">
        <v>75</v>
      </c>
      <c r="B49" s="36">
        <f t="shared" si="0"/>
        <v>4535980</v>
      </c>
      <c r="C49" s="36">
        <f t="shared" si="0"/>
        <v>899941</v>
      </c>
      <c r="D49" s="36">
        <f t="shared" si="0"/>
        <v>945195</v>
      </c>
      <c r="E49" s="36">
        <f t="shared" si="0"/>
        <v>139981115</v>
      </c>
      <c r="F49" s="36">
        <f t="shared" si="1"/>
        <v>2631189</v>
      </c>
      <c r="G49" s="36">
        <f t="shared" si="1"/>
        <v>432843</v>
      </c>
      <c r="H49" s="36">
        <f t="shared" si="1"/>
        <v>442477</v>
      </c>
      <c r="I49" s="36">
        <f t="shared" si="1"/>
        <v>51837670</v>
      </c>
      <c r="J49" s="36">
        <f t="shared" si="2"/>
        <v>724704</v>
      </c>
      <c r="K49" s="36">
        <f t="shared" si="2"/>
        <v>177885</v>
      </c>
      <c r="L49" s="36">
        <f t="shared" si="2"/>
        <v>78064</v>
      </c>
      <c r="M49" s="36">
        <f t="shared" si="2"/>
        <v>12833154</v>
      </c>
      <c r="N49" s="36">
        <f t="shared" si="3"/>
        <v>283681</v>
      </c>
      <c r="O49" s="36">
        <f t="shared" si="3"/>
        <v>67291</v>
      </c>
      <c r="P49" s="36">
        <f t="shared" si="3"/>
        <v>46172</v>
      </c>
      <c r="Q49" s="36">
        <f t="shared" si="3"/>
        <v>7389528</v>
      </c>
      <c r="R49" s="36">
        <f t="shared" si="4"/>
        <v>2453157</v>
      </c>
      <c r="S49" s="36">
        <f t="shared" si="4"/>
        <v>443178</v>
      </c>
      <c r="T49" s="36">
        <f t="shared" si="4"/>
        <v>413043</v>
      </c>
      <c r="U49" s="36">
        <f t="shared" si="4"/>
        <v>47443967</v>
      </c>
      <c r="V49" s="36">
        <f t="shared" si="5"/>
        <v>313072</v>
      </c>
      <c r="W49" s="36">
        <f t="shared" si="5"/>
        <v>59283</v>
      </c>
      <c r="X49" s="36">
        <f t="shared" si="5"/>
        <v>39530</v>
      </c>
      <c r="Y49" s="36">
        <f t="shared" si="5"/>
        <v>7412349</v>
      </c>
      <c r="Z49" s="36">
        <f t="shared" si="6"/>
        <v>4769888</v>
      </c>
      <c r="AA49" s="36">
        <f t="shared" si="6"/>
        <v>970974</v>
      </c>
      <c r="AB49" s="36">
        <f t="shared" si="6"/>
        <v>1114677</v>
      </c>
      <c r="AC49" s="36">
        <f t="shared" si="6"/>
        <v>102875000</v>
      </c>
    </row>
    <row r="50" spans="1:29" ht="11.25">
      <c r="A50" s="60" t="s">
        <v>76</v>
      </c>
      <c r="B50" s="36">
        <f t="shared" si="0"/>
        <v>0</v>
      </c>
      <c r="C50" s="36">
        <f t="shared" si="0"/>
        <v>0</v>
      </c>
      <c r="D50" s="36">
        <f t="shared" si="0"/>
        <v>0</v>
      </c>
      <c r="E50" s="36">
        <f t="shared" si="0"/>
        <v>0</v>
      </c>
      <c r="F50" s="36">
        <f t="shared" si="1"/>
        <v>0</v>
      </c>
      <c r="G50" s="36">
        <f t="shared" si="1"/>
        <v>0</v>
      </c>
      <c r="H50" s="36">
        <f t="shared" si="1"/>
        <v>0</v>
      </c>
      <c r="I50" s="36">
        <f t="shared" si="1"/>
        <v>0</v>
      </c>
      <c r="J50" s="36">
        <f t="shared" si="2"/>
        <v>0</v>
      </c>
      <c r="K50" s="36">
        <f t="shared" si="2"/>
        <v>0</v>
      </c>
      <c r="L50" s="36">
        <f t="shared" si="2"/>
        <v>0</v>
      </c>
      <c r="M50" s="36">
        <f t="shared" si="2"/>
        <v>0</v>
      </c>
      <c r="N50" s="36">
        <f t="shared" si="3"/>
        <v>0</v>
      </c>
      <c r="O50" s="36">
        <f t="shared" si="3"/>
        <v>0</v>
      </c>
      <c r="P50" s="36">
        <f t="shared" si="3"/>
        <v>0</v>
      </c>
      <c r="Q50" s="36">
        <f t="shared" si="3"/>
        <v>0</v>
      </c>
      <c r="R50" s="36">
        <f t="shared" si="4"/>
        <v>0</v>
      </c>
      <c r="S50" s="36">
        <f t="shared" si="4"/>
        <v>0</v>
      </c>
      <c r="T50" s="36">
        <f t="shared" si="4"/>
        <v>0</v>
      </c>
      <c r="U50" s="36">
        <f t="shared" si="4"/>
        <v>0</v>
      </c>
      <c r="V50" s="36">
        <f t="shared" si="5"/>
        <v>0</v>
      </c>
      <c r="W50" s="36">
        <f t="shared" si="5"/>
        <v>0</v>
      </c>
      <c r="X50" s="36">
        <f t="shared" si="5"/>
        <v>0</v>
      </c>
      <c r="Y50" s="36">
        <f t="shared" si="5"/>
        <v>0</v>
      </c>
      <c r="Z50" s="36">
        <f t="shared" si="6"/>
        <v>0</v>
      </c>
      <c r="AA50" s="36">
        <f t="shared" si="6"/>
        <v>0</v>
      </c>
      <c r="AB50" s="36">
        <f t="shared" si="6"/>
        <v>0</v>
      </c>
      <c r="AC50" s="36">
        <f t="shared" si="6"/>
        <v>0</v>
      </c>
    </row>
    <row r="51" spans="1:29" ht="11.25">
      <c r="A51" s="60" t="s">
        <v>85</v>
      </c>
      <c r="B51" s="36">
        <f t="shared" si="0"/>
        <v>0</v>
      </c>
      <c r="C51" s="36">
        <f t="shared" si="0"/>
        <v>0</v>
      </c>
      <c r="D51" s="36">
        <f t="shared" si="0"/>
        <v>0</v>
      </c>
      <c r="E51" s="36">
        <f t="shared" si="0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36">
        <f t="shared" si="2"/>
        <v>0</v>
      </c>
      <c r="K51" s="36">
        <f t="shared" si="2"/>
        <v>0</v>
      </c>
      <c r="L51" s="36">
        <f t="shared" si="2"/>
        <v>0</v>
      </c>
      <c r="M51" s="36">
        <f t="shared" si="2"/>
        <v>0</v>
      </c>
      <c r="N51" s="36">
        <f t="shared" si="3"/>
        <v>0</v>
      </c>
      <c r="O51" s="36">
        <f t="shared" si="3"/>
        <v>0</v>
      </c>
      <c r="P51" s="36">
        <f t="shared" si="3"/>
        <v>0</v>
      </c>
      <c r="Q51" s="36">
        <f t="shared" si="3"/>
        <v>0</v>
      </c>
      <c r="R51" s="36">
        <f t="shared" si="4"/>
        <v>0</v>
      </c>
      <c r="S51" s="36">
        <f t="shared" si="4"/>
        <v>0</v>
      </c>
      <c r="T51" s="36">
        <f t="shared" si="4"/>
        <v>0</v>
      </c>
      <c r="U51" s="36">
        <f t="shared" si="4"/>
        <v>0</v>
      </c>
      <c r="V51" s="36">
        <f t="shared" si="5"/>
        <v>0</v>
      </c>
      <c r="W51" s="36">
        <f t="shared" si="5"/>
        <v>0</v>
      </c>
      <c r="X51" s="36">
        <f t="shared" si="5"/>
        <v>0</v>
      </c>
      <c r="Y51" s="36">
        <f t="shared" si="5"/>
        <v>0</v>
      </c>
      <c r="Z51" s="36">
        <f t="shared" si="6"/>
        <v>0</v>
      </c>
      <c r="AA51" s="36">
        <f t="shared" si="6"/>
        <v>0</v>
      </c>
      <c r="AB51" s="36">
        <f t="shared" si="6"/>
        <v>0</v>
      </c>
      <c r="AC51" s="36">
        <f t="shared" si="6"/>
        <v>0</v>
      </c>
    </row>
    <row r="52" spans="1:29" ht="11.25">
      <c r="A52" s="60" t="s">
        <v>77</v>
      </c>
      <c r="B52" s="36">
        <f t="shared" si="0"/>
        <v>0</v>
      </c>
      <c r="C52" s="36">
        <f t="shared" si="0"/>
        <v>0</v>
      </c>
      <c r="D52" s="36">
        <f t="shared" si="0"/>
        <v>0</v>
      </c>
      <c r="E52" s="36">
        <f t="shared" si="0"/>
        <v>0</v>
      </c>
      <c r="F52" s="36">
        <f t="shared" si="1"/>
        <v>0</v>
      </c>
      <c r="G52" s="36">
        <f t="shared" si="1"/>
        <v>0</v>
      </c>
      <c r="H52" s="36">
        <f t="shared" si="1"/>
        <v>0</v>
      </c>
      <c r="I52" s="36">
        <f t="shared" si="1"/>
        <v>0</v>
      </c>
      <c r="J52" s="36">
        <f t="shared" si="2"/>
        <v>0</v>
      </c>
      <c r="K52" s="36">
        <f t="shared" si="2"/>
        <v>0</v>
      </c>
      <c r="L52" s="36">
        <f t="shared" si="2"/>
        <v>0</v>
      </c>
      <c r="M52" s="36">
        <f t="shared" si="2"/>
        <v>0</v>
      </c>
      <c r="N52" s="36">
        <f t="shared" si="3"/>
        <v>0</v>
      </c>
      <c r="O52" s="36">
        <f t="shared" si="3"/>
        <v>0</v>
      </c>
      <c r="P52" s="36">
        <f t="shared" si="3"/>
        <v>0</v>
      </c>
      <c r="Q52" s="36">
        <f t="shared" si="3"/>
        <v>0</v>
      </c>
      <c r="R52" s="36">
        <f t="shared" si="4"/>
        <v>0</v>
      </c>
      <c r="S52" s="36">
        <f t="shared" si="4"/>
        <v>0</v>
      </c>
      <c r="T52" s="36">
        <f t="shared" si="4"/>
        <v>0</v>
      </c>
      <c r="U52" s="36">
        <f t="shared" si="4"/>
        <v>0</v>
      </c>
      <c r="V52" s="36">
        <f t="shared" si="5"/>
        <v>0</v>
      </c>
      <c r="W52" s="36">
        <f t="shared" si="5"/>
        <v>0</v>
      </c>
      <c r="X52" s="36">
        <f t="shared" si="5"/>
        <v>0</v>
      </c>
      <c r="Y52" s="36">
        <f t="shared" si="5"/>
        <v>0</v>
      </c>
      <c r="Z52" s="36">
        <f t="shared" si="6"/>
        <v>0</v>
      </c>
      <c r="AA52" s="36">
        <f t="shared" si="6"/>
        <v>0</v>
      </c>
      <c r="AB52" s="36">
        <f t="shared" si="6"/>
        <v>0</v>
      </c>
      <c r="AC52" s="36">
        <f t="shared" si="6"/>
        <v>0</v>
      </c>
    </row>
  </sheetData>
  <sheetProtection/>
  <mergeCells count="14">
    <mergeCell ref="N31:Q31"/>
    <mergeCell ref="R31:U31"/>
    <mergeCell ref="V31:Y31"/>
    <mergeCell ref="Z31:AC31"/>
    <mergeCell ref="B31:E31"/>
    <mergeCell ref="F31:I31"/>
    <mergeCell ref="J31:M31"/>
    <mergeCell ref="Z5:AC5"/>
    <mergeCell ref="B5:E5"/>
    <mergeCell ref="F5:I5"/>
    <mergeCell ref="J5:M5"/>
    <mergeCell ref="N5:Q5"/>
    <mergeCell ref="R5:U5"/>
    <mergeCell ref="V5:Y5"/>
  </mergeCells>
  <dataValidations count="1">
    <dataValidation type="list" allowBlank="1" showInputMessage="1" showErrorMessage="1" sqref="A5">
      <formula1>$AD$7:$AD$29</formula1>
    </dataValidation>
  </dataValidations>
  <printOptions/>
  <pageMargins left="0.7" right="0.7" top="0.75" bottom="0.75" header="0.3" footer="0.3"/>
  <pageSetup horizontalDpi="600" verticalDpi="600" orientation="landscape" paperSize="17" r:id="rId1"/>
  <ignoredErrors>
    <ignoredError sqref="B33:E33 B34:E35 B37:E41 B36:E36 K36:M36 F33:I33 F34:I35 F37:I52 F36:I36 J33:M33 J34:M35 J37:M52 N36:Q36 N33:Q33 N34:Q35 N37:Q52 R36:U36 R33:U33 R34:U35 R37:U52 V36:Y36 V33:Y33 V34:Y35 V37:Y52 Z36:AC36 Z33:AC33 Z34:AC35 Z37:AC52 B43:E52 C42: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tabSelected="1" defaultGridColor="0" zoomScale="115" zoomScaleNormal="115" zoomScalePageLayoutView="0" colorId="22" workbookViewId="0" topLeftCell="A1">
      <selection activeCell="N26" sqref="N26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2" width="9.83203125" style="13" customWidth="1"/>
    <col min="13" max="13" width="10.83203125" style="13" bestFit="1" customWidth="1"/>
    <col min="14" max="16384" width="9.83203125" style="13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4" t="s">
        <v>38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5"/>
      <c r="B9" s="17"/>
      <c r="C9" s="48" t="s">
        <v>90</v>
      </c>
      <c r="D9" s="44"/>
      <c r="E9" s="45"/>
      <c r="F9" s="46"/>
      <c r="G9" s="19"/>
      <c r="H9" s="49" t="s">
        <v>91</v>
      </c>
      <c r="I9" s="47"/>
      <c r="J9" s="45"/>
      <c r="K9" s="46"/>
      <c r="L9" s="8"/>
      <c r="M9" s="41"/>
      <c r="N9" s="8"/>
      <c r="O9" s="40"/>
    </row>
    <row r="10" spans="1:14" ht="11.25">
      <c r="A10" s="26"/>
      <c r="B10" s="25"/>
      <c r="C10" s="19"/>
      <c r="D10" s="19"/>
      <c r="E10" s="19"/>
      <c r="F10" s="19"/>
      <c r="G10" s="21"/>
      <c r="H10" s="19"/>
      <c r="I10" s="19"/>
      <c r="J10" s="19"/>
      <c r="K10" s="19"/>
      <c r="L10" s="8"/>
      <c r="M10" s="8"/>
      <c r="N10" s="8"/>
    </row>
    <row r="11" spans="1:14" ht="11.25">
      <c r="A11" s="26"/>
      <c r="B11" s="25"/>
      <c r="C11" s="21"/>
      <c r="D11" s="22" t="s">
        <v>7</v>
      </c>
      <c r="E11" s="21"/>
      <c r="F11" s="21"/>
      <c r="G11" s="21"/>
      <c r="H11" s="21"/>
      <c r="I11" s="22" t="s">
        <v>7</v>
      </c>
      <c r="J11" s="24"/>
      <c r="K11" s="21"/>
      <c r="L11" s="8"/>
      <c r="M11" s="8"/>
      <c r="N11" s="8"/>
    </row>
    <row r="12" spans="1:14" ht="11.25">
      <c r="A12" s="26" t="s">
        <v>8</v>
      </c>
      <c r="B12" s="25" t="s">
        <v>8</v>
      </c>
      <c r="C12" s="22" t="s">
        <v>9</v>
      </c>
      <c r="D12" s="22" t="s">
        <v>9</v>
      </c>
      <c r="E12" s="21"/>
      <c r="F12" s="22" t="s">
        <v>10</v>
      </c>
      <c r="G12" s="21"/>
      <c r="H12" s="22" t="s">
        <v>9</v>
      </c>
      <c r="I12" s="22" t="s">
        <v>9</v>
      </c>
      <c r="J12" s="21"/>
      <c r="K12" s="22" t="s">
        <v>10</v>
      </c>
      <c r="L12" s="8"/>
      <c r="M12" s="8"/>
      <c r="N12" s="8"/>
    </row>
    <row r="13" spans="1:14" ht="11.25">
      <c r="A13" s="26"/>
      <c r="B13" s="25"/>
      <c r="C13" s="22" t="s">
        <v>11</v>
      </c>
      <c r="D13" s="22" t="s">
        <v>11</v>
      </c>
      <c r="E13" s="22" t="s">
        <v>7</v>
      </c>
      <c r="F13" s="22" t="s">
        <v>12</v>
      </c>
      <c r="G13" s="21"/>
      <c r="H13" s="22" t="s">
        <v>11</v>
      </c>
      <c r="I13" s="22" t="s">
        <v>11</v>
      </c>
      <c r="J13" s="22" t="s">
        <v>7</v>
      </c>
      <c r="K13" s="22" t="s">
        <v>12</v>
      </c>
      <c r="L13" s="8"/>
      <c r="M13" s="8"/>
      <c r="N13" s="38"/>
    </row>
    <row r="14" spans="1:14" ht="11.25">
      <c r="A14" s="26"/>
      <c r="B14" s="25"/>
      <c r="C14" s="22" t="s">
        <v>13</v>
      </c>
      <c r="D14" s="22" t="s">
        <v>14</v>
      </c>
      <c r="E14" s="22" t="s">
        <v>14</v>
      </c>
      <c r="F14" s="22" t="s">
        <v>15</v>
      </c>
      <c r="G14" s="21"/>
      <c r="H14" s="22" t="s">
        <v>13</v>
      </c>
      <c r="I14" s="22" t="s">
        <v>14</v>
      </c>
      <c r="J14" s="22" t="s">
        <v>14</v>
      </c>
      <c r="K14" s="22" t="s">
        <v>15</v>
      </c>
      <c r="L14" s="8"/>
      <c r="M14" s="8"/>
      <c r="N14" s="8"/>
    </row>
    <row r="15" spans="1:14" ht="11.25">
      <c r="A15" s="16" t="s">
        <v>16</v>
      </c>
      <c r="B15" s="18" t="s">
        <v>17</v>
      </c>
      <c r="C15" s="20"/>
      <c r="D15" s="23" t="s">
        <v>18</v>
      </c>
      <c r="E15" s="20"/>
      <c r="F15" s="20"/>
      <c r="G15" s="20"/>
      <c r="H15" s="20"/>
      <c r="I15" s="23" t="s">
        <v>18</v>
      </c>
      <c r="J15" s="20"/>
      <c r="K15" s="20"/>
      <c r="L15" s="8"/>
      <c r="M15" s="8"/>
      <c r="N15" s="8"/>
    </row>
    <row r="16" spans="1:14" ht="15.75" customHeight="1">
      <c r="A16" s="15" t="s">
        <v>36</v>
      </c>
      <c r="B16" s="77">
        <f>INPUT!$A$2</f>
        <v>2016</v>
      </c>
      <c r="C16" s="29">
        <f>SUMIF($B$18:$F$31,$B16,C$18:C$31)</f>
        <v>15711671</v>
      </c>
      <c r="D16" s="29">
        <f aca="true" t="shared" si="0" ref="D16:F17">SUMIF($B$18:$F$31,$B16,D$18:D$31)</f>
        <v>3051395</v>
      </c>
      <c r="E16" s="29">
        <f t="shared" si="0"/>
        <v>3079158</v>
      </c>
      <c r="F16" s="29">
        <f t="shared" si="0"/>
        <v>369772783</v>
      </c>
      <c r="G16" s="28"/>
      <c r="H16" s="29">
        <f>SUMIF($B$18:$F$31,$B16,H$18:H$31)</f>
        <v>67056148</v>
      </c>
      <c r="I16" s="29">
        <f aca="true" t="shared" si="1" ref="I16:K17">SUMIF($B$18:$F$31,$B16,I$18:I$31)</f>
        <v>13400831</v>
      </c>
      <c r="J16" s="29">
        <f t="shared" si="1"/>
        <v>13519097</v>
      </c>
      <c r="K16" s="29">
        <f t="shared" si="1"/>
        <v>1619483415.8402703</v>
      </c>
      <c r="L16" s="8"/>
      <c r="M16" s="80"/>
      <c r="N16" s="6"/>
    </row>
    <row r="17" spans="1:14" ht="15.75" customHeight="1">
      <c r="A17" s="16" t="s">
        <v>37</v>
      </c>
      <c r="B17" s="77">
        <f>INPUT!$A$3</f>
        <v>2015</v>
      </c>
      <c r="C17" s="29">
        <f>SUMIF($B$18:$F$31,$B17,C$18:C$31)</f>
        <v>17944113</v>
      </c>
      <c r="D17" s="29">
        <f>SUMIF($B$18:$F$31,$B17,D$18:D$31)</f>
        <v>3457860</v>
      </c>
      <c r="E17" s="29">
        <f t="shared" si="0"/>
        <v>3535998</v>
      </c>
      <c r="F17" s="29">
        <f t="shared" si="0"/>
        <v>430973575</v>
      </c>
      <c r="G17" s="28"/>
      <c r="H17" s="29">
        <f>SUMIF($B$18:$F$31,$B17,H$18:H$31)</f>
        <v>76107267</v>
      </c>
      <c r="I17" s="29">
        <f>SUMIF($B$18:$F$31,$B17,I$18:I$31)</f>
        <v>15075056</v>
      </c>
      <c r="J17" s="29">
        <f t="shared" si="1"/>
        <v>15060116</v>
      </c>
      <c r="K17" s="29">
        <f t="shared" si="1"/>
        <v>1827178312</v>
      </c>
      <c r="L17" s="8"/>
      <c r="N17" s="39"/>
    </row>
    <row r="18" spans="1:13" ht="15.75" customHeight="1">
      <c r="A18" s="15" t="s">
        <v>19</v>
      </c>
      <c r="B18" s="79">
        <f>INPUT!$A$2</f>
        <v>2016</v>
      </c>
      <c r="C18" s="67">
        <f>VLOOKUP($C$9&amp;" "&amp;TEXT($B18,IF($B18="","","0")),SS1,2,FALSE)</f>
        <v>4535980</v>
      </c>
      <c r="D18" s="67">
        <f>VLOOKUP($C$9&amp;" "&amp;TEXT($B18,IF($B18="","","0")),SS1,3,FALSE)</f>
        <v>899941</v>
      </c>
      <c r="E18" s="67">
        <f>VLOOKUP($C$9&amp;" "&amp;TEXT($B18,IF($B18="","","0")),SS1,4,FALSE)</f>
        <v>945195</v>
      </c>
      <c r="F18" s="67">
        <f>VLOOKUP($C$9&amp;" "&amp;TEXT($B18,IF($B18="","","0")),SS1,5,FALSE)</f>
        <v>139981115</v>
      </c>
      <c r="G18" s="29"/>
      <c r="H18" s="67">
        <f>VLOOKUP($H$9&amp;" "&amp;TEXT($B18,IF($B18="","","0")),SS2,2,FALSE)</f>
        <v>20148494</v>
      </c>
      <c r="I18" s="67">
        <f>VLOOKUP($H$9&amp;" "&amp;TEXT($B18,IF($B18="","","0")),SS2,3,FALSE)</f>
        <v>4304630</v>
      </c>
      <c r="J18" s="67">
        <f>VLOOKUP($H$9&amp;" "&amp;TEXT($B18,IF($B18="","","0")),SS2,4,FALSE)</f>
        <v>4447740</v>
      </c>
      <c r="K18" s="67">
        <f>VLOOKUP($H$9&amp;" "&amp;TEXT($B18,IF($B18="","","0")),SS2,5,FALSE)</f>
        <v>639723703</v>
      </c>
      <c r="L18" s="8"/>
      <c r="M18"/>
    </row>
    <row r="19" spans="1:14" ht="12" customHeight="1">
      <c r="A19" s="16"/>
      <c r="B19" s="79">
        <f>INPUT!$A$3</f>
        <v>2015</v>
      </c>
      <c r="C19" s="67">
        <f>VLOOKUP($C$9&amp;" "&amp;TEXT($B19,IF($B19="","","0")),SS1,2,FALSE)</f>
        <v>5318753</v>
      </c>
      <c r="D19" s="67">
        <f>VLOOKUP($C$9&amp;" "&amp;TEXT($B19,IF($B19="","","0")),SS1,3,FALSE)</f>
        <v>1049934</v>
      </c>
      <c r="E19" s="67">
        <f>VLOOKUP($C$9&amp;" "&amp;TEXT($B19,IF($B19="","","0")),SS1,4,FALSE)</f>
        <v>1082240</v>
      </c>
      <c r="F19" s="67">
        <f>VLOOKUP($C$9&amp;" "&amp;TEXT($B19,IF($B19="","","0")),SS1,5,FALSE)</f>
        <v>172225305</v>
      </c>
      <c r="G19" s="30"/>
      <c r="H19" s="67">
        <f>VLOOKUP($H$9&amp;" "&amp;TEXT($B19,IF($B19="","","0")),SS2,2,FALSE)</f>
        <v>22816952</v>
      </c>
      <c r="I19" s="67">
        <f>VLOOKUP($H$9&amp;" "&amp;TEXT($B19,IF($B19="","","0")),SS2,3,FALSE)</f>
        <v>4686951</v>
      </c>
      <c r="J19" s="67">
        <f>VLOOKUP($H$9&amp;" "&amp;TEXT($B19,IF($B19="","","0")),SS2,4,FALSE)</f>
        <v>4815673</v>
      </c>
      <c r="K19" s="67">
        <f>VLOOKUP($H$9&amp;" "&amp;TEXT($B19,IF($B19="","","0")),SS2,5,FALSE)</f>
        <v>717021048</v>
      </c>
      <c r="L19" s="72"/>
      <c r="M19" s="72"/>
      <c r="N19" s="72"/>
    </row>
    <row r="20" spans="1:14" ht="13.5" customHeight="1">
      <c r="A20" s="15" t="s">
        <v>20</v>
      </c>
      <c r="B20" s="79">
        <f>INPUT!$A$2</f>
        <v>2016</v>
      </c>
      <c r="C20" s="67">
        <f>VLOOKUP($C$9&amp;" "&amp;TEXT($B20,IF($B20="","","0")),SS1,6,FALSE)</f>
        <v>2631189</v>
      </c>
      <c r="D20" s="67">
        <f>VLOOKUP($C$9&amp;" "&amp;TEXT($B20,IF($B20="","","0")),SS1,7,FALSE)</f>
        <v>432843</v>
      </c>
      <c r="E20" s="67">
        <f>VLOOKUP($C$9&amp;" "&amp;TEXT($B20,IF($B20="","","0")),SS1,8,FALSE)</f>
        <v>442477</v>
      </c>
      <c r="F20" s="67">
        <f>VLOOKUP($C$9&amp;" "&amp;TEXT($B20,IF($B20="","","0")),SS1,9,FALSE)</f>
        <v>51837670</v>
      </c>
      <c r="G20" s="29"/>
      <c r="H20" s="67">
        <f>VLOOKUP($H$9&amp;" "&amp;TEXT($B20,IF($B20="","","0")),SS2,6,FALSE)</f>
        <v>10732350</v>
      </c>
      <c r="I20" s="67">
        <f>VLOOKUP($H$9&amp;" "&amp;TEXT($B20,IF($B20="","","0")),SS2,7,FALSE)</f>
        <v>1500350</v>
      </c>
      <c r="J20" s="67">
        <f>VLOOKUP($H$9&amp;" "&amp;TEXT($B20,IF($B20="","","0")),SS2,8,FALSE)</f>
        <v>1685762</v>
      </c>
      <c r="K20" s="67">
        <f>VLOOKUP($H$9&amp;" "&amp;TEXT($B20,IF($B20="","","0")),SS2,9,FALSE)</f>
        <v>213844768.8402703</v>
      </c>
      <c r="L20" s="8"/>
      <c r="M20" s="8"/>
      <c r="N20" s="8"/>
    </row>
    <row r="21" spans="1:12" ht="14.25" customHeight="1">
      <c r="A21" s="16"/>
      <c r="B21" s="79">
        <f>INPUT!$A$3</f>
        <v>2015</v>
      </c>
      <c r="C21" s="67">
        <f>VLOOKUP($C$9&amp;" "&amp;TEXT($B21,IF($B21="","","0")),SS1,6,FALSE)</f>
        <v>2978810</v>
      </c>
      <c r="D21" s="67">
        <f>VLOOKUP($C$9&amp;" "&amp;TEXT($B21,IF($B21="","","0")),SS1,7,FALSE)</f>
        <v>460085</v>
      </c>
      <c r="E21" s="67">
        <f>VLOOKUP($C$9&amp;" "&amp;TEXT($B21,IF($B21="","","0")),SS1,8,FALSE)</f>
        <v>479369</v>
      </c>
      <c r="F21" s="67">
        <f>VLOOKUP($C$9&amp;" "&amp;TEXT($B21,IF($B21="","","0")),SS1,9,FALSE)</f>
        <v>59975119</v>
      </c>
      <c r="G21" s="30"/>
      <c r="H21" s="67">
        <f>VLOOKUP($H$9&amp;" "&amp;TEXT($B21,IF($B21="","","0")),SS2,6,FALSE)</f>
        <v>12173089</v>
      </c>
      <c r="I21" s="67">
        <f>VLOOKUP($H$9&amp;" "&amp;TEXT($B21,IF($B21="","","0")),SS2,7,FALSE)</f>
        <v>1794578</v>
      </c>
      <c r="J21" s="67">
        <f>VLOOKUP($H$9&amp;" "&amp;TEXT($B21,IF($B21="","","0")),SS2,8,FALSE)</f>
        <v>1865085</v>
      </c>
      <c r="K21" s="67">
        <f>VLOOKUP($H$9&amp;" "&amp;TEXT($B21,IF($B21="","","0")),SS2,9,FALSE)</f>
        <v>241997642</v>
      </c>
      <c r="L21" s="8"/>
    </row>
    <row r="22" spans="1:14" ht="14.25" customHeight="1">
      <c r="A22" s="15" t="s">
        <v>21</v>
      </c>
      <c r="B22" s="79">
        <f>INPUT!$A$2</f>
        <v>2016</v>
      </c>
      <c r="C22" s="67">
        <f>VLOOKUP($C$9&amp;" "&amp;TEXT($B22,IF($B22="","","0")),SS1,10,FALSE)</f>
        <v>724704</v>
      </c>
      <c r="D22" s="67">
        <f>VLOOKUP($C$9&amp;" "&amp;TEXT($B22,IF($B22="","","0")),SS1,11,FALSE)</f>
        <v>177885</v>
      </c>
      <c r="E22" s="67">
        <f>VLOOKUP($C$9&amp;" "&amp;TEXT($B22,IF($B22="","","0")),SS1,12,FALSE)</f>
        <v>78064</v>
      </c>
      <c r="F22" s="67">
        <f>VLOOKUP($C$9&amp;" "&amp;TEXT($B22,IF($B22="","","0")),SS1,13,FALSE)</f>
        <v>12833154</v>
      </c>
      <c r="G22" s="27"/>
      <c r="H22" s="67">
        <f>VLOOKUP($H$9&amp;" "&amp;TEXT($B22,IF($B22="","","0")),SS2,10,FALSE)</f>
        <v>3049697</v>
      </c>
      <c r="I22" s="67">
        <f>VLOOKUP($H$9&amp;" "&amp;TEXT($B22,IF($B22="","","0")),SS2,11,FALSE)</f>
        <v>747318</v>
      </c>
      <c r="J22" s="67">
        <f>VLOOKUP($H$9&amp;" "&amp;TEXT($B22,IF($B22="","","0")),SS2,12,FALSE)</f>
        <v>355285</v>
      </c>
      <c r="K22" s="67">
        <f>VLOOKUP($H$9&amp;" "&amp;TEXT($B22,IF($B22="","","0")),SS2,13,FALSE)</f>
        <v>55827116</v>
      </c>
      <c r="L22" s="8"/>
      <c r="M22"/>
      <c r="N22" s="37"/>
    </row>
    <row r="23" spans="1:12" ht="12.75" customHeight="1">
      <c r="A23" s="16"/>
      <c r="B23" s="79">
        <f>INPUT!$A$3</f>
        <v>2015</v>
      </c>
      <c r="C23" s="67">
        <f>VLOOKUP($C$9&amp;" "&amp;TEXT($B23,IF($B23="","","0")),SS1,10,FALSE)</f>
        <v>834873</v>
      </c>
      <c r="D23" s="67">
        <f>VLOOKUP($C$9&amp;" "&amp;TEXT($B23,IF($B23="","","0")),SS1,11,FALSE)</f>
        <v>230755</v>
      </c>
      <c r="E23" s="67">
        <f>VLOOKUP($C$9&amp;" "&amp;TEXT($B23,IF($B23="","","0")),SS1,12,FALSE)</f>
        <v>128592</v>
      </c>
      <c r="F23" s="67">
        <f>VLOOKUP($C$9&amp;" "&amp;TEXT($B23,IF($B23="","","0")),SS1,13,FALSE)</f>
        <v>14870687</v>
      </c>
      <c r="G23" s="30"/>
      <c r="H23" s="67">
        <f>VLOOKUP($H$9&amp;" "&amp;TEXT($B23,IF($B23="","","0")),SS2,10,FALSE)</f>
        <v>3564977</v>
      </c>
      <c r="I23" s="67">
        <f>VLOOKUP($H$9&amp;" "&amp;TEXT($B23,IF($B23="","","0")),SS2,11,FALSE)</f>
        <v>883516</v>
      </c>
      <c r="J23" s="67">
        <f>VLOOKUP($H$9&amp;" "&amp;TEXT($B23,IF($B23="","","0")),SS2,12,FALSE)</f>
        <v>522411</v>
      </c>
      <c r="K23" s="67">
        <f>VLOOKUP($H$9&amp;" "&amp;TEXT($B23,IF($B23="","","0")),SS2,13,FALSE)</f>
        <v>65737679</v>
      </c>
      <c r="L23" s="8"/>
    </row>
    <row r="24" spans="1:12" ht="12" customHeight="1">
      <c r="A24" s="15" t="s">
        <v>22</v>
      </c>
      <c r="B24" s="79">
        <f>INPUT!$A$2</f>
        <v>2016</v>
      </c>
      <c r="C24" s="67">
        <f>VLOOKUP($C$9&amp;" "&amp;TEXT($B24,IF($B24="","","0")),SS1,14,FALSE)</f>
        <v>283681</v>
      </c>
      <c r="D24" s="67">
        <f>VLOOKUP($C$9&amp;" "&amp;TEXT($B24,IF($B24="","","0")),SS1,15,FALSE)</f>
        <v>67291</v>
      </c>
      <c r="E24" s="67">
        <f>VLOOKUP($C$9&amp;" "&amp;TEXT($B24,IF($B24="","","0")),SS1,16,FALSE)</f>
        <v>46172</v>
      </c>
      <c r="F24" s="67">
        <f>VLOOKUP($C$9&amp;" "&amp;TEXT($B24,IF($B24="","","0")),SS1,17,FALSE)</f>
        <v>7389528</v>
      </c>
      <c r="G24" s="29"/>
      <c r="H24" s="67">
        <f>VLOOKUP($H$9&amp;" "&amp;TEXT($B24,IF($B24="","","0")),SS2,14,FALSE)</f>
        <v>1215732</v>
      </c>
      <c r="I24" s="67">
        <f>VLOOKUP($H$9&amp;" "&amp;TEXT($B24,IF($B24="","","0")),SS2,15,FALSE)</f>
        <v>272133</v>
      </c>
      <c r="J24" s="67">
        <f>VLOOKUP($H$9&amp;" "&amp;TEXT($B24,IF($B24="","","0")),SS2,16,FALSE)</f>
        <v>178034</v>
      </c>
      <c r="K24" s="67">
        <f>VLOOKUP($H$9&amp;" "&amp;TEXT($B24,IF($B24="","","0")),SS2,17,FALSE)</f>
        <v>32757112</v>
      </c>
      <c r="L24" s="8"/>
    </row>
    <row r="25" spans="1:12" ht="12.75" customHeight="1">
      <c r="A25" s="16"/>
      <c r="B25" s="79">
        <f>INPUT!$A$3</f>
        <v>2015</v>
      </c>
      <c r="C25" s="67">
        <f>VLOOKUP($C$9&amp;" "&amp;TEXT($B25,IF($B25="","","0")),SS1,14,FALSE)</f>
        <v>282900</v>
      </c>
      <c r="D25" s="67">
        <f>VLOOKUP($C$9&amp;" "&amp;TEXT($B25,IF($B25="","","0")),SS1,15,FALSE)</f>
        <v>46933</v>
      </c>
      <c r="E25" s="67">
        <f>VLOOKUP($C$9&amp;" "&amp;TEXT($B25,IF($B25="","","0")),SS1,16,FALSE)</f>
        <v>26233</v>
      </c>
      <c r="F25" s="67">
        <f>VLOOKUP($C$9&amp;" "&amp;TEXT($B25,IF($B25="","","0")),SS1,17,FALSE)</f>
        <v>7168972</v>
      </c>
      <c r="G25" s="30"/>
      <c r="H25" s="67">
        <f>VLOOKUP($H$9&amp;" "&amp;TEXT($B25,IF($B25="","","0")),SS2,14,FALSE)</f>
        <v>1288616</v>
      </c>
      <c r="I25" s="67">
        <f>VLOOKUP($H$9&amp;" "&amp;TEXT($B25,IF($B25="","","0")),SS2,15,FALSE)</f>
        <v>248005</v>
      </c>
      <c r="J25" s="67">
        <f>VLOOKUP($H$9&amp;" "&amp;TEXT($B25,IF($B25="","","0")),SS2,16,FALSE)</f>
        <v>165235</v>
      </c>
      <c r="K25" s="67">
        <f>VLOOKUP($H$9&amp;" "&amp;TEXT($B25,IF($B25="","","0")),SS2,17,FALSE)</f>
        <v>33268452</v>
      </c>
      <c r="L25" s="8"/>
    </row>
    <row r="26" spans="1:12" ht="12.75" customHeight="1">
      <c r="A26" s="15" t="s">
        <v>23</v>
      </c>
      <c r="B26" s="79">
        <f>INPUT!$A$2</f>
        <v>2016</v>
      </c>
      <c r="C26" s="67">
        <f>VLOOKUP($C$9&amp;" "&amp;TEXT($B26,IF($B26="","","0")),SS1,18,FALSE)</f>
        <v>2453157</v>
      </c>
      <c r="D26" s="67">
        <f>VLOOKUP($C$9&amp;" "&amp;TEXT($B26,IF($B26="","","0")),SS1,19,FALSE)</f>
        <v>443178</v>
      </c>
      <c r="E26" s="67">
        <f>VLOOKUP($C$9&amp;" "&amp;TEXT($B26,IF($B26="","","0")),SS1,20,FALSE)</f>
        <v>413043</v>
      </c>
      <c r="F26" s="67">
        <f>VLOOKUP($C$9&amp;" "&amp;TEXT($B26,IF($B26="","","0")),SS1,21,FALSE)</f>
        <v>47443967</v>
      </c>
      <c r="G26" s="29"/>
      <c r="H26" s="67">
        <f>VLOOKUP($H$9&amp;" "&amp;TEXT($B26,IF($B26="","","0")),SS2,18,FALSE)</f>
        <v>10104692</v>
      </c>
      <c r="I26" s="67">
        <f>VLOOKUP($H$9&amp;" "&amp;TEXT($B26,IF($B26="","","0")),SS2,19,FALSE)</f>
        <v>1777834</v>
      </c>
      <c r="J26" s="67">
        <f>VLOOKUP($H$9&amp;" "&amp;TEXT($B26,IF($B26="","","0")),SS2,20,FALSE)</f>
        <v>1686271</v>
      </c>
      <c r="K26" s="67">
        <f>VLOOKUP($H$9&amp;" "&amp;TEXT($B26,IF($B26="","","0")),SS2,21,FALSE)</f>
        <v>192939544</v>
      </c>
      <c r="L26" s="8"/>
    </row>
    <row r="27" spans="1:12" ht="14.25" customHeight="1">
      <c r="A27" s="16"/>
      <c r="B27" s="78">
        <f>INPUT!$A$3</f>
        <v>2015</v>
      </c>
      <c r="C27" s="67">
        <f>VLOOKUP($C$9&amp;" "&amp;TEXT($B27,IF($B27="","","0")),SS1,18,FALSE)</f>
        <v>2712882</v>
      </c>
      <c r="D27" s="67">
        <f>VLOOKUP($C$9&amp;" "&amp;TEXT($B27,IF($B27="","","0")),SS1,19,FALSE)</f>
        <v>466695</v>
      </c>
      <c r="E27" s="67">
        <f>VLOOKUP($C$9&amp;" "&amp;TEXT($B27,IF($B27="","","0")),SS1,20,FALSE)</f>
        <v>451372</v>
      </c>
      <c r="F27" s="67">
        <f>VLOOKUP($C$9&amp;" "&amp;TEXT($B27,IF($B27="","","0")),SS1,21,FALSE)</f>
        <v>51509782</v>
      </c>
      <c r="G27" s="30"/>
      <c r="H27" s="67">
        <f>VLOOKUP($H$9&amp;" "&amp;TEXT($B27,IF($B27="","","0")),SS2,18,FALSE)</f>
        <v>11173415</v>
      </c>
      <c r="I27" s="67">
        <f>VLOOKUP($H$9&amp;" "&amp;TEXT($B27,IF($B27="","","0")),SS2,19,FALSE)</f>
        <v>1938643</v>
      </c>
      <c r="J27" s="67">
        <f>VLOOKUP($H$9&amp;" "&amp;TEXT($B27,IF($B27="","","0")),SS2,20,FALSE)</f>
        <v>1869200</v>
      </c>
      <c r="K27" s="67">
        <f>VLOOKUP($H$9&amp;" "&amp;TEXT($B27,IF($B27="","","0")),SS2,21,FALSE)</f>
        <v>205007496</v>
      </c>
      <c r="L27" s="8"/>
    </row>
    <row r="28" spans="1:12" ht="10.5" customHeight="1">
      <c r="A28" s="15" t="s">
        <v>24</v>
      </c>
      <c r="B28" s="78">
        <f>INPUT!$A$2</f>
        <v>2016</v>
      </c>
      <c r="C28" s="67">
        <f>VLOOKUP($C$9&amp;" "&amp;TEXT($B28,IF($B28="","","0")),SS1,22,FALSE)</f>
        <v>313072</v>
      </c>
      <c r="D28" s="67">
        <f>VLOOKUP($C$9&amp;" "&amp;TEXT($B28,IF($B28="","","0")),SS1,23,FALSE)</f>
        <v>59283</v>
      </c>
      <c r="E28" s="67">
        <f>VLOOKUP($C$9&amp;" "&amp;TEXT($B28,IF($B28="","","0")),SS1,24,FALSE)</f>
        <v>39530</v>
      </c>
      <c r="F28" s="67">
        <f>VLOOKUP($C$9&amp;" "&amp;TEXT($B28,IF($B28="","","0")),SS1,25,FALSE)</f>
        <v>7412349</v>
      </c>
      <c r="G28" s="29"/>
      <c r="H28" s="67">
        <f>VLOOKUP($H$9&amp;" "&amp;TEXT($B28,IF($B28="","","0")),SS2,22,FALSE)</f>
        <v>1437386</v>
      </c>
      <c r="I28" s="67">
        <f>VLOOKUP($H$9&amp;" "&amp;TEXT($B28,IF($B28="","","0")),SS2,23,FALSE)</f>
        <v>307195</v>
      </c>
      <c r="J28" s="67">
        <f>VLOOKUP($H$9&amp;" "&amp;TEXT($B28,IF($B28="","","0")),SS2,24,FALSE)</f>
        <v>299749</v>
      </c>
      <c r="K28" s="67">
        <f>VLOOKUP($H$9&amp;" "&amp;TEXT($B28,IF($B28="","","0")),SS2,25,FALSE)</f>
        <v>34487172</v>
      </c>
      <c r="L28" s="8"/>
    </row>
    <row r="29" spans="1:12" ht="14.25" customHeight="1">
      <c r="A29" s="16"/>
      <c r="B29" s="78">
        <f>INPUT!$A$3</f>
        <v>2015</v>
      </c>
      <c r="C29" s="67">
        <f>VLOOKUP($C$9&amp;" "&amp;TEXT($B29,IF($B29="","","0")),SS1,22,FALSE)</f>
        <v>390477</v>
      </c>
      <c r="D29" s="67">
        <f>VLOOKUP($C$9&amp;" "&amp;TEXT($B29,IF($B29="","","0")),SS1,23,FALSE)</f>
        <v>77427</v>
      </c>
      <c r="E29" s="67">
        <f>VLOOKUP($C$9&amp;" "&amp;TEXT($B29,IF($B29="","","0")),SS1,24,FALSE)</f>
        <v>61134</v>
      </c>
      <c r="F29" s="67">
        <f>VLOOKUP($C$9&amp;" "&amp;TEXT($B29,IF($B29="","","0")),SS1,25,FALSE)</f>
        <v>8964710</v>
      </c>
      <c r="G29" s="30"/>
      <c r="H29" s="67">
        <f>VLOOKUP($H$9&amp;" "&amp;TEXT($B29,IF($B29="","","0")),SS2,22,FALSE)</f>
        <v>1730195</v>
      </c>
      <c r="I29" s="67">
        <f>VLOOKUP($H$9&amp;" "&amp;TEXT($B29,IF($B29="","","0")),SS2,23,FALSE)</f>
        <v>401085</v>
      </c>
      <c r="J29" s="67">
        <f>VLOOKUP($H$9&amp;" "&amp;TEXT($B29,IF($B29="","","0")),SS2,24,FALSE)</f>
        <v>334699</v>
      </c>
      <c r="K29" s="67">
        <f>VLOOKUP($H$9&amp;" "&amp;TEXT($B29,IF($B29="","","0")),SS2,25,FALSE)</f>
        <v>39153995</v>
      </c>
      <c r="L29" s="8"/>
    </row>
    <row r="30" spans="1:12" ht="12" customHeight="1">
      <c r="A30" s="15" t="s">
        <v>25</v>
      </c>
      <c r="B30" s="78">
        <f>INPUT!$A$2</f>
        <v>2016</v>
      </c>
      <c r="C30" s="67">
        <f>VLOOKUP($C$9&amp;" "&amp;TEXT($B30,IF($B30="","","0")),SS1,26,FALSE)</f>
        <v>4769888</v>
      </c>
      <c r="D30" s="67">
        <f>VLOOKUP($C$9&amp;" "&amp;TEXT($B30,IF($B30="","","0")),SS1,27,FALSE)</f>
        <v>970974</v>
      </c>
      <c r="E30" s="67">
        <f>VLOOKUP($C$9&amp;" "&amp;TEXT($B30,IF($B30="","","0")),SS1,28,FALSE)</f>
        <v>1114677</v>
      </c>
      <c r="F30" s="67">
        <f>VLOOKUP($C$9&amp;" "&amp;TEXT($B30,IF($B30="","","0")),SS1,29,FALSE)</f>
        <v>102875000</v>
      </c>
      <c r="G30" s="29"/>
      <c r="H30" s="67">
        <f>VLOOKUP($H$9&amp;" "&amp;TEXT($B30,IF($B30="","","0")),SS2,26,FALSE)</f>
        <v>20367797</v>
      </c>
      <c r="I30" s="67">
        <f>VLOOKUP($H$9&amp;" "&amp;TEXT($B30,IF($B30="","","0")),SS2,27,FALSE)</f>
        <v>4491371</v>
      </c>
      <c r="J30" s="67">
        <f>VLOOKUP($H$9&amp;" "&amp;TEXT($B30,IF($B30="","","0")),SS2,28,FALSE)</f>
        <v>4866256</v>
      </c>
      <c r="K30" s="67">
        <f>VLOOKUP($H$9&amp;" "&amp;TEXT($B30,IF($B30="","","0")),SS2,29,FALSE)</f>
        <v>449904000</v>
      </c>
      <c r="L30" s="8"/>
    </row>
    <row r="31" spans="1:12" ht="14.25" customHeight="1">
      <c r="A31" s="16"/>
      <c r="B31" s="78">
        <f>INPUT!$A$3</f>
        <v>2015</v>
      </c>
      <c r="C31" s="67">
        <f>VLOOKUP($C$9&amp;" "&amp;TEXT($B31,IF($B31="","","0")),SS1,26,FALSE)</f>
        <v>5425418</v>
      </c>
      <c r="D31" s="67">
        <f>VLOOKUP($C$9&amp;" "&amp;TEXT($B31,IF($B31="","","0")),SS1,27,FALSE)</f>
        <v>1126031</v>
      </c>
      <c r="E31" s="67">
        <f>VLOOKUP($C$9&amp;" "&amp;TEXT($B31,IF($B31="","","0")),SS1,28,FALSE)</f>
        <v>1307058</v>
      </c>
      <c r="F31" s="67">
        <f>VLOOKUP($C$9&amp;" "&amp;TEXT($B31,IF($B31="","","0")),SS1,29,FALSE)</f>
        <v>116259000</v>
      </c>
      <c r="G31" s="30"/>
      <c r="H31" s="67">
        <f>VLOOKUP($H$9&amp;" "&amp;TEXT($B31,IF($B31="","","0")),SS2,26,FALSE)</f>
        <v>23360023</v>
      </c>
      <c r="I31" s="67">
        <f>VLOOKUP($H$9&amp;" "&amp;TEXT($B31,IF($B31="","","0")),SS2,27,FALSE)</f>
        <v>5122278</v>
      </c>
      <c r="J31" s="67">
        <f>VLOOKUP($H$9&amp;" "&amp;TEXT($B31,IF($B31="","","0")),SS2,28,FALSE)</f>
        <v>5487813</v>
      </c>
      <c r="K31" s="67">
        <f>VLOOKUP($H$9&amp;" "&amp;TEXT($B31,IF($B31="","","0")),SS2,29,FALSE)</f>
        <v>524992000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4" t="s">
        <v>38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93" t="s">
        <v>89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8"/>
      <c r="N58" s="8"/>
    </row>
    <row r="59" spans="1:14" ht="11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8"/>
      <c r="N59" s="8"/>
    </row>
    <row r="60" spans="1:14" ht="11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8"/>
      <c r="N60" s="8"/>
    </row>
    <row r="61" spans="1:14" ht="11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2016-08-02T17:37:51Z</cp:lastPrinted>
  <dcterms:created xsi:type="dcterms:W3CDTF">2005-11-07T14:48:14Z</dcterms:created>
  <dcterms:modified xsi:type="dcterms:W3CDTF">2016-08-03T12:46:22Z</dcterms:modified>
  <cp:category/>
  <cp:version/>
  <cp:contentType/>
  <cp:contentStatus/>
</cp:coreProperties>
</file>