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900" windowHeight="10695" tabRatio="696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QCS" sheetId="4" r:id="rId4"/>
    <sheet name="QCS Sign Off Form" sheetId="5" r:id="rId5"/>
  </sheets>
  <externalReferences>
    <externalReference r:id="rId8"/>
  </externalReferences>
  <definedNames>
    <definedName name="_xlnm.Print_Titles" localSheetId="3">'QCS'!$D:$D,'QCS'!$5:$11</definedName>
    <definedName name="_xlnm.Print_Titles" localSheetId="4">'QCS Sign Off Form'!$A:$A,'QCS Sign Off Form'!#REF!</definedName>
    <definedName name="SAPBEXq0001" localSheetId="0">'QCS'!$D$18</definedName>
    <definedName name="SAPBEXq0001f0CALMONTH2" localSheetId="0">'QCS'!$A$37:$B$37</definedName>
    <definedName name="SAPBEXq0001f0CALYEAR" localSheetId="0">'QCS'!$A$36:$B$36</definedName>
    <definedName name="SAPBEXq0001f0COMP_CODE" localSheetId="0">'QCS'!$A$19:$B$19</definedName>
    <definedName name="SAPBEXq0001f0PROFIT_CTR" localSheetId="0">'QCS'!$A$39:$B$39</definedName>
    <definedName name="SAPBEXq0001fBBI_C0002" localSheetId="0">'QCS'!$A$21:$B$21</definedName>
    <definedName name="SAPBEXq0001fBERP_C001" localSheetId="0">'QCS'!$A$27:$B$27</definedName>
    <definedName name="SAPBEXq0001fBERP_C002" localSheetId="0">'QCS'!$A$28:$B$28</definedName>
    <definedName name="SAPBEXq0001fBI_C0002" localSheetId="0">'QCS'!$A$20:$B$20</definedName>
    <definedName name="SAPBEXq0001fBI_C0003" localSheetId="0">'QCS'!$A$22:$B$22</definedName>
    <definedName name="SAPBEXq0001fD6RRJKTEFJRYITL4HGZSEFNGA" localSheetId="0">'QCS'!$A$38:$B$38</definedName>
    <definedName name="SAPBEXq0001fERP_C0006" localSheetId="0">'QCS'!$A$25:$B$25</definedName>
    <definedName name="SAPBEXq0001fERP_C0009" localSheetId="0">'QCS'!$A$31:$B$31</definedName>
    <definedName name="SAPBEXq0001fERP_C0010" localSheetId="0">'QCS'!$A$29:$B$29</definedName>
    <definedName name="SAPBEXq0001fERP_C0011" localSheetId="0">'QCS'!$A$26:$B$26</definedName>
    <definedName name="SAPBEXq0001fERP_C0012" localSheetId="0">'QCS'!$A$32:$B$32</definedName>
    <definedName name="SAPBEXq0001fERP_C0013" localSheetId="0">'QCS'!$A$30:$B$30</definedName>
    <definedName name="SAPBEXq0001fERP_C0014" localSheetId="0">'QCS'!$A$34:$B$34</definedName>
    <definedName name="SAPBEXq0001fERP_C0019" localSheetId="0">'QCS'!$A$24:$B$24</definedName>
    <definedName name="SAPBEXq0001fERP_C0035" localSheetId="0">'QCS'!$A$35:$B$35</definedName>
    <definedName name="SAPBEXq0001fERP_C0051" localSheetId="0">'QCS'!$A$33:$B$33</definedName>
    <definedName name="SAPBEXq0001fERP_C0081" localSheetId="0">'QCS'!$A$23:$B$23</definedName>
    <definedName name="SAPBEXq0001fERP_C0317" localSheetId="0">'QCS'!#REF!</definedName>
    <definedName name="SAPBEXq0001fERP_C0318" localSheetId="0">'QCS'!#REF!</definedName>
    <definedName name="SAPBEXq0001fERP_C0319" localSheetId="0">'QCS'!#REF!</definedName>
    <definedName name="SAPBEXq0001fERP_C0320" localSheetId="0">'QCS'!#REF!</definedName>
    <definedName name="SAPBEXq0001fERP_C0321" localSheetId="0">'QCS'!$A$40:$B$40</definedName>
    <definedName name="SAPBEXq0001fERP_C0322" localSheetId="0">'QCS'!#REF!</definedName>
    <definedName name="SAPBEXq0001fERP_C0324" localSheetId="0">'QCS'!#REF!</definedName>
    <definedName name="SAPBEXq0001fERP_C0325" localSheetId="0">'QCS'!#REF!</definedName>
    <definedName name="SAPBEXq0001fERP_C0326" localSheetId="0">'QCS'!#REF!</definedName>
    <definedName name="SAPBEXq0001tREPTXTLG" localSheetId="0">'QCS'!$A$1:$B$1</definedName>
    <definedName name="SAPBEXq0001tROLLUPTIME" localSheetId="0">'QCS'!$D$8:$E$8</definedName>
    <definedName name="SAPBEXq0001tSYUSER" localSheetId="0">'QCS'!$D$9:$E$9</definedName>
    <definedName name="SAPBEXq0001tSYUZEIT" localSheetId="0">'QCS'!$D$10:$E$10</definedName>
    <definedName name="SAPBEXq0001tVARIABLE_BCALYRMONTHRANGE" localSheetId="0">'QCS'!$D$4:$E$4</definedName>
    <definedName name="SAPBEXq0001tVARIABLE_BCRCTGRY" localSheetId="0">'QCS'!$D$5:$E$5</definedName>
    <definedName name="SAPBEXq0001tVARIABLE_BMTDFX" localSheetId="0">'QCS'!$D$7:$E$7</definedName>
    <definedName name="SAPBEXq0001tVARIABLE_BOLKMTHRNGE" localSheetId="0">'QCS'!$D$6:$E$6</definedName>
    <definedName name="SAPBEXrevision" hidden="1">8</definedName>
    <definedName name="SAPBEXsysID" hidden="1">"BD2"</definedName>
    <definedName name="SAPBEXwbID" hidden="1">"D6RROW121KB9GA33MQH9E6XRU"</definedName>
  </definedNames>
  <calcPr fullCalcOnLoad="1"/>
</workbook>
</file>

<file path=xl/sharedStrings.xml><?xml version="1.0" encoding="utf-8"?>
<sst xmlns="http://schemas.openxmlformats.org/spreadsheetml/2006/main" count="3290" uniqueCount="801">
  <si>
    <t>D6QCPSRWGUHL0XXO1Y20IL8XM</t>
  </si>
  <si>
    <t>SAPBEXq0001</t>
  </si>
  <si>
    <t>X</t>
  </si>
  <si>
    <t>BCALYRMONTHRANGE</t>
  </si>
  <si>
    <t>1</t>
  </si>
  <si>
    <t>I</t>
  </si>
  <si>
    <t>BT</t>
  </si>
  <si>
    <t/>
  </si>
  <si>
    <t>0</t>
  </si>
  <si>
    <t>20</t>
  </si>
  <si>
    <t>0CALMONTH</t>
  </si>
  <si>
    <t>ERP_C0011</t>
  </si>
  <si>
    <t>FSAC - Destination</t>
  </si>
  <si>
    <t>0001</t>
  </si>
  <si>
    <t>2</t>
  </si>
  <si>
    <t>00</t>
  </si>
  <si>
    <t>00000000</t>
  </si>
  <si>
    <t>K</t>
  </si>
  <si>
    <t>A</t>
  </si>
  <si>
    <t>H</t>
  </si>
  <si>
    <t>0000</t>
  </si>
  <si>
    <t>D6QCPOWORFPO0C05H4HAFWJNE</t>
  </si>
  <si>
    <t xml:space="preserve">         6</t>
  </si>
  <si>
    <t>BERP_C002</t>
  </si>
  <si>
    <t>Off Junction</t>
  </si>
  <si>
    <t>0002</t>
  </si>
  <si>
    <t>D6QCPOWORFQFOYBWSNWWIBXX6</t>
  </si>
  <si>
    <t xml:space="preserve">         7</t>
  </si>
  <si>
    <t>ERP_C0013</t>
  </si>
  <si>
    <t>Off Road</t>
  </si>
  <si>
    <t>0003</t>
  </si>
  <si>
    <t>D6QCPOWORFR7DKNO47CIKRC6Y</t>
  </si>
  <si>
    <t xml:space="preserve">         8</t>
  </si>
  <si>
    <t>ERP_C0035</t>
  </si>
  <si>
    <t>Car Ownership</t>
  </si>
  <si>
    <t>0004</t>
  </si>
  <si>
    <t>D6QCPOWORFRZ26ZFFQS4N6QGQ</t>
  </si>
  <si>
    <t xml:space="preserve">         9</t>
  </si>
  <si>
    <t>0005</t>
  </si>
  <si>
    <t>ERP_C0051</t>
  </si>
  <si>
    <t>Commodity - 3 Digit</t>
  </si>
  <si>
    <t>0006</t>
  </si>
  <si>
    <t>D6QCPOWORFTIFFMY2TNCS1J0A</t>
  </si>
  <si>
    <t xml:space="preserve">        11</t>
  </si>
  <si>
    <t>ERP_C0081</t>
  </si>
  <si>
    <t>Customer</t>
  </si>
  <si>
    <t>0007</t>
  </si>
  <si>
    <t>D6QCPOWORFUA41YPED2YUGXA2</t>
  </si>
  <si>
    <t xml:space="preserve">        12</t>
  </si>
  <si>
    <t>ERP_C0019</t>
  </si>
  <si>
    <t>Customer (Chopcode)</t>
  </si>
  <si>
    <t>0008</t>
  </si>
  <si>
    <t>D6QCPOWORFV1SOAGPWIKWWBJU</t>
  </si>
  <si>
    <t xml:space="preserve">        13</t>
  </si>
  <si>
    <t>ERP_C0006</t>
  </si>
  <si>
    <t>FSAC - Origin</t>
  </si>
  <si>
    <t>0009</t>
  </si>
  <si>
    <t>D6QCPOWORFVTHAM81FY6ZBPTM</t>
  </si>
  <si>
    <t xml:space="preserve">        14</t>
  </si>
  <si>
    <t>BERP_C001</t>
  </si>
  <si>
    <t>On Junction</t>
  </si>
  <si>
    <t>0010</t>
  </si>
  <si>
    <t>D6QCPOWORFWL5WXZCZDT1R43E</t>
  </si>
  <si>
    <t xml:space="preserve">        15</t>
  </si>
  <si>
    <t>ERP_C0010</t>
  </si>
  <si>
    <t>On Road</t>
  </si>
  <si>
    <t>0011</t>
  </si>
  <si>
    <t>D6QCPOWORFXCUJ9QOITF46ID6</t>
  </si>
  <si>
    <t xml:space="preserve">        16</t>
  </si>
  <si>
    <t>0COMP_CODE</t>
  </si>
  <si>
    <t>Company code</t>
  </si>
  <si>
    <t>0012</t>
  </si>
  <si>
    <t>D6QCPOWORFY4J5LI02916LWMY</t>
  </si>
  <si>
    <t>D6RRJKTEFJRYITL4HGZSEFNGA</t>
  </si>
  <si>
    <t>U</t>
  </si>
  <si>
    <t>0PROFIT_CTR</t>
  </si>
  <si>
    <t>Profit Center</t>
  </si>
  <si>
    <t>Y</t>
  </si>
  <si>
    <t>D6QCPOWORFML9UP46YQU66YKA</t>
  </si>
  <si>
    <t xml:space="preserve">         2 2</t>
  </si>
  <si>
    <t>BI_C0002</t>
  </si>
  <si>
    <t>BPC Line of Business</t>
  </si>
  <si>
    <t>D6QCPOWORFLTL8DCVFB83RKAI</t>
  </si>
  <si>
    <t xml:space="preserve">         1</t>
  </si>
  <si>
    <t>ERP_C0009</t>
  </si>
  <si>
    <t>Origin</t>
  </si>
  <si>
    <t>3</t>
  </si>
  <si>
    <t>D6QCPOWORFNCYH0VII6G8MCU2</t>
  </si>
  <si>
    <t xml:space="preserve">         3</t>
  </si>
  <si>
    <t>ERP_C0012</t>
  </si>
  <si>
    <t>Destination</t>
  </si>
  <si>
    <t>4</t>
  </si>
  <si>
    <t>D6QCPOWORFO4N3CMU1M2B1R3U</t>
  </si>
  <si>
    <t xml:space="preserve">         4</t>
  </si>
  <si>
    <t>ERP_C0014</t>
  </si>
  <si>
    <t>Car Type</t>
  </si>
  <si>
    <t>5</t>
  </si>
  <si>
    <t>D6QCPOWORFOWBPOE5L1ODH5DM</t>
  </si>
  <si>
    <t xml:space="preserve">         5</t>
  </si>
  <si>
    <t>6</t>
  </si>
  <si>
    <t>D6RRJKTEFJSQ7FWVT0FEGV1Q2</t>
  </si>
  <si>
    <t>Actual Revenue - CAD</t>
  </si>
  <si>
    <t>F</t>
  </si>
  <si>
    <t>L</t>
  </si>
  <si>
    <t>D6RRJKTEFJTHW28N4JV0JAFZU</t>
  </si>
  <si>
    <t>Prev Year Actual Revenue - CAD</t>
  </si>
  <si>
    <t>D6RRJKTEFJU9KOKEG3AMLPU9M</t>
  </si>
  <si>
    <t>Actual Revenue Variance 
(Cur Year - Prev Year)</t>
  </si>
  <si>
    <t>D6RRJKTEFJVSXX7X365UQKMT6</t>
  </si>
  <si>
    <t>Actual Tons</t>
  </si>
  <si>
    <t>S</t>
  </si>
  <si>
    <t>D6RRJKTEFJWKMJJOEPLGT012Y</t>
  </si>
  <si>
    <t>Prev Year Actual Tons</t>
  </si>
  <si>
    <t>D6RRJKTEFJXCB5VFQ912VFFCQ</t>
  </si>
  <si>
    <t>Tons Variance
(Cur Year - Prev Year)</t>
  </si>
  <si>
    <t>D6RRJKTEFJYVOEIYDBWB0A7WA</t>
  </si>
  <si>
    <t>Actual Units</t>
  </si>
  <si>
    <t>D6RRJKTEFJZND0UPOVBX2PM62</t>
  </si>
  <si>
    <t>Prev Year Actual Units</t>
  </si>
  <si>
    <t>D6RRJKTEFK0F1N6H0ERJ550FU</t>
  </si>
  <si>
    <t>Unit Variance
(Cur Year - Prev Year)</t>
  </si>
  <si>
    <t>D6RRJKTEFK1YEVTZNHMR9ZSZE</t>
  </si>
  <si>
    <t>Actual Tons/Unit</t>
  </si>
  <si>
    <t>0013</t>
  </si>
  <si>
    <t>D6RRJKTEFK2Q3I5QZ12DCF796</t>
  </si>
  <si>
    <t>Prev Year Actual Tons/Unit</t>
  </si>
  <si>
    <t>0014</t>
  </si>
  <si>
    <t>D6RRJKTEFK3HS4HIAKHZEULIY</t>
  </si>
  <si>
    <t>Tons/Unit Variance
(Cur Year - Prev Year)</t>
  </si>
  <si>
    <t>0015</t>
  </si>
  <si>
    <t>0016</t>
  </si>
  <si>
    <t>D6RRJKTEFK515D50XND7JPE2I</t>
  </si>
  <si>
    <t>Actual RTM</t>
  </si>
  <si>
    <t>0017</t>
  </si>
  <si>
    <t>D6RRJKTEFK5STZGS96STM4SCA</t>
  </si>
  <si>
    <t>Prev Year Actual RTMs</t>
  </si>
  <si>
    <t>0018</t>
  </si>
  <si>
    <t>D6RRJKTEFK6KILSJKQ8FOK6M2</t>
  </si>
  <si>
    <t>RTM Variance
(Cur Year - Prev Year)</t>
  </si>
  <si>
    <t>0019</t>
  </si>
  <si>
    <t>0020</t>
  </si>
  <si>
    <t>D6RRJKTEFK83VUG27T3NTEZ5M</t>
  </si>
  <si>
    <t>Actual Revenue/RTM - CAD</t>
  </si>
  <si>
    <t>0021</t>
  </si>
  <si>
    <t>D6RRJKTEFK8VKGRTJCJ9VUDFE</t>
  </si>
  <si>
    <t>0022</t>
  </si>
  <si>
    <t>D6RRJKTEFK9N933KUVYVY9RP6</t>
  </si>
  <si>
    <t>Revenue/RTM Variance
(Cur Year - Prev Year)</t>
  </si>
  <si>
    <t>0023</t>
  </si>
  <si>
    <t>0024</t>
  </si>
  <si>
    <t>0CO_AREA</t>
  </si>
  <si>
    <t>Controlling area</t>
  </si>
  <si>
    <t>0LOGSYS</t>
  </si>
  <si>
    <t>Source System</t>
  </si>
  <si>
    <t>0OBJ_CURR</t>
  </si>
  <si>
    <t>Object Currency</t>
  </si>
  <si>
    <t>0PCA_DEPART</t>
  </si>
  <si>
    <t>Department</t>
  </si>
  <si>
    <t>0PCA_HIEND</t>
  </si>
  <si>
    <t>Hierarchy Area</t>
  </si>
  <si>
    <t>0RESP_PERS</t>
  </si>
  <si>
    <t>Person responsible</t>
  </si>
  <si>
    <t>0RESP_USER</t>
  </si>
  <si>
    <t>Person Responsible</t>
  </si>
  <si>
    <t>0SEGMENT</t>
  </si>
  <si>
    <t>Segment</t>
  </si>
  <si>
    <t>0SOURSYSTEM</t>
  </si>
  <si>
    <t>Source system ID</t>
  </si>
  <si>
    <t>BBI_C0019</t>
  </si>
  <si>
    <t>BPC Car Type</t>
  </si>
  <si>
    <t>0CHRT_ACCTS</t>
  </si>
  <si>
    <t>Chart of accounts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</si>
  <si>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</si>
  <si>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</si>
  <si>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</si>
  <si>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</si>
  <si>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</si>
  <si>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</si>
  <si>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</si>
  <si>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</si>
  <si>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</si>
  <si>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</si>
  <si>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0OFPER</t>
  </si>
  <si>
    <t>Open FY Period</t>
  </si>
  <si>
    <t>0OFPER3</t>
  </si>
  <si>
    <t>Open Posting Period</t>
  </si>
  <si>
    <t>0OFYEAR</t>
  </si>
  <si>
    <t>Open Fiscal Year</t>
  </si>
  <si>
    <t>0RETROPOST</t>
  </si>
  <si>
    <t>Post to Prev. Allwd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</si>
  <si>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</si>
  <si>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</si>
  <si>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</si>
  <si>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</si>
  <si>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</si>
  <si>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</si>
  <si>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</si>
  <si>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</si>
  <si>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D6QCPOWORFE4R13RO0Z3FHLKQ</t>
  </si>
  <si>
    <t>0000010001</t>
  </si>
  <si>
    <t>0000010003</t>
  </si>
  <si>
    <t>BSD_M01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</si>
  <si>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</si>
  <si>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</si>
  <si>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</si>
  <si>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</si>
  <si>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</si>
  <si>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</si>
  <si>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</si>
  <si>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</si>
  <si>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</si>
  <si>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</si>
  <si>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</si>
  <si>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</si>
  <si>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</si>
  <si>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</si>
  <si>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</si>
  <si>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</si>
  <si>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</si>
  <si>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</si>
  <si>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Mercury Master Query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</si>
  <si>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</si>
  <si>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</si>
  <si>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</si>
  <si>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</si>
  <si>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</si>
  <si>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</si>
  <si>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</si>
  <si>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</si>
  <si>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</si>
  <si>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</si>
  <si>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</si>
  <si>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</si>
  <si>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</si>
  <si>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</si>
  <si>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</si>
  <si>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</si>
  <si>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</si>
  <si>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</si>
  <si>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</si>
  <si>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</si>
  <si>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</si>
  <si>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</si>
  <si>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</si>
  <si>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</si>
  <si>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</si>
  <si>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</si>
  <si>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</si>
  <si>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D6QCPOWORFEWFNFIZKEPHWZUI</t>
  </si>
  <si>
    <t>1SORTINFO</t>
  </si>
  <si>
    <t>*</t>
  </si>
  <si>
    <t>0INFOPROV</t>
  </si>
  <si>
    <t>BCRCTGRY</t>
  </si>
  <si>
    <t>P</t>
  </si>
  <si>
    <t>BBI_C0002</t>
  </si>
  <si>
    <t>Key Calculations</t>
  </si>
  <si>
    <t>Prev Year Actual Revenue/RTM - CAD</t>
  </si>
  <si>
    <t>D6T5C4DIW2DX2AI8G6JD7KL16</t>
  </si>
  <si>
    <t>Outlook Revenue - CAD</t>
  </si>
  <si>
    <t>D6T5C4DIW2EOQWTZRPYZ9ZZAY</t>
  </si>
  <si>
    <t>Outlook Tons</t>
  </si>
  <si>
    <t>D6T5C4DIW2FGFJ5R39ELCFDKQ</t>
  </si>
  <si>
    <t>Outlook Units</t>
  </si>
  <si>
    <t>D6T5C4DIW2G845HIESU7EURUI</t>
  </si>
  <si>
    <t>Outlook Tons / Unit</t>
  </si>
  <si>
    <t>D6T5C4DIW2GZSRT9QC9THA64A</t>
  </si>
  <si>
    <t>Outlook RTM</t>
  </si>
  <si>
    <t>D6TGTM60I0VBSZ0WDCANOUD8A</t>
  </si>
  <si>
    <t>Outlook Revenue/RTM - CAD</t>
  </si>
  <si>
    <t>D6TX7OLM9UEB9NB9CK82P6F0A</t>
  </si>
  <si>
    <t>Revenues - CAD</t>
  </si>
  <si>
    <t>0025</t>
  </si>
  <si>
    <t>D6TZ2BRMY3K0GW2ABG8AFUIYI</t>
  </si>
  <si>
    <t>Tons</t>
  </si>
  <si>
    <t>0026</t>
  </si>
  <si>
    <t>D6TZ2BRMY3KS5IE1MZNWI9X8A</t>
  </si>
  <si>
    <t>Units</t>
  </si>
  <si>
    <t>0027</t>
  </si>
  <si>
    <t>D6TZ2BRMY3LJU4PSYJ3IKPBI2</t>
  </si>
  <si>
    <t>Tons/Unit</t>
  </si>
  <si>
    <t>0028</t>
  </si>
  <si>
    <t>D6TZ2BRMY3MBIR1KA2J4N4PRU</t>
  </si>
  <si>
    <t>RTMs</t>
  </si>
  <si>
    <t>0029</t>
  </si>
  <si>
    <t>D6TZ2BRMY3N37DDBLLYQPK41M</t>
  </si>
  <si>
    <t>Revenue/RTM</t>
  </si>
  <si>
    <t>0030</t>
  </si>
  <si>
    <t>28</t>
  </si>
  <si>
    <t xml:space="preserve">        10</t>
  </si>
  <si>
    <t>IOBJ</t>
  </si>
  <si>
    <t>BI_K0002</t>
  </si>
  <si>
    <t>Generic Number</t>
  </si>
  <si>
    <t>27</t>
  </si>
  <si>
    <t>29</t>
  </si>
  <si>
    <t>31</t>
  </si>
  <si>
    <t>32</t>
  </si>
  <si>
    <t>30</t>
  </si>
  <si>
    <t>BPC Category</t>
  </si>
  <si>
    <t>D6V2BZEOMN6UKGQ0H8009908Q</t>
  </si>
  <si>
    <t xml:space="preserve">        19</t>
  </si>
  <si>
    <t>BI_C0003</t>
  </si>
  <si>
    <t>BPC Account (KF Type</t>
  </si>
  <si>
    <t>D6V2BZEOMN7M931RSRFMBOEII</t>
  </si>
  <si>
    <t xml:space="preserve">        20</t>
  </si>
  <si>
    <t>200912</t>
  </si>
  <si>
    <t>12.2009</t>
  </si>
  <si>
    <t>40</t>
  </si>
  <si>
    <t>DEC 2009</t>
  </si>
  <si>
    <t>60</t>
  </si>
  <si>
    <t>BOLKMTHRNGE</t>
  </si>
  <si>
    <t xml:space="preserve">        18</t>
  </si>
  <si>
    <t>0CALYEAR</t>
  </si>
  <si>
    <t>Calendar year</t>
  </si>
  <si>
    <t>D7K1RRXEX3DGSGHUOA30P556I</t>
  </si>
  <si>
    <t xml:space="preserve">        21</t>
  </si>
  <si>
    <t xml:space="preserve">        17 2</t>
  </si>
  <si>
    <t>]1150 .. 1150[</t>
  </si>
  <si>
    <t>0CALMONTH2</t>
  </si>
  <si>
    <t>Calendar month</t>
  </si>
  <si>
    <t>D7K1RRXEX3BXF7UC177SKACMY</t>
  </si>
  <si>
    <t>D6VZ36HL6Q9KJ1ZFFX7AZDZZU</t>
  </si>
  <si>
    <t>TEU (International)</t>
  </si>
  <si>
    <t>D6VZ36HL6QB3WAMY302J48SJE</t>
  </si>
  <si>
    <t>Actual TEU (International)</t>
  </si>
  <si>
    <t>D6VZ36HL6QBVKWYPEJI56O6T6</t>
  </si>
  <si>
    <t>Outlook TEU (International)</t>
  </si>
  <si>
    <t>D6VZ36HL6QAC7OB6RGMX1TE9M</t>
  </si>
  <si>
    <t>Prev Year Actual TEU (International)</t>
  </si>
  <si>
    <t>D6VZ36HL6QCN9JAGQ2XR93L2Y</t>
  </si>
  <si>
    <t>TEU Variance
(Cur Year - Prev Year)</t>
  </si>
  <si>
    <t>0031</t>
  </si>
  <si>
    <t>0032</t>
  </si>
  <si>
    <t>0033</t>
  </si>
  <si>
    <t>0034</t>
  </si>
  <si>
    <t>0035</t>
  </si>
  <si>
    <t>34</t>
  </si>
  <si>
    <t>36</t>
  </si>
  <si>
    <t>37</t>
  </si>
  <si>
    <t>35</t>
  </si>
  <si>
    <t>33</t>
  </si>
  <si>
    <t>E</t>
  </si>
  <si>
    <t>0000001150</t>
  </si>
  <si>
    <t>1150</t>
  </si>
  <si>
    <t>200903</t>
  </si>
  <si>
    <t>03.2009</t>
  </si>
  <si>
    <t>MAR 2009</t>
  </si>
  <si>
    <t>Actual - Period Range</t>
  </si>
  <si>
    <t>Outlook Version</t>
  </si>
  <si>
    <t>Outlook - Period Range</t>
  </si>
  <si>
    <t>BCUPPA</t>
  </si>
  <si>
    <t>Prior Year Actual</t>
  </si>
  <si>
    <t>0000000020</t>
  </si>
  <si>
    <t>D8M5DX79KRO0Q0FCE5TYL2U7U</t>
  </si>
  <si>
    <t>L1 Charge Type</t>
  </si>
  <si>
    <t>Key Figures</t>
  </si>
  <si>
    <t>Fiscal year/period</t>
  </si>
  <si>
    <t>Calendar year, 1 spec. period</t>
  </si>
  <si>
    <t>Calendar day</t>
  </si>
  <si>
    <t>L5 Comm Group 69 Cd</t>
  </si>
  <si>
    <t>Fiscal period interval</t>
  </si>
  <si>
    <t>TOTAL</t>
  </si>
  <si>
    <t>FW Set Num</t>
  </si>
  <si>
    <t>Quarterly Report of Freight Commodity Statistics (QCS)</t>
  </si>
  <si>
    <t>Bill-To Party</t>
  </si>
  <si>
    <t>BX UG Traff Type</t>
  </si>
  <si>
    <t>Commodity code</t>
  </si>
  <si>
    <t>Commodity</t>
  </si>
  <si>
    <t>D9X UG CP Dst Agnc</t>
  </si>
  <si>
    <t>Fisc reporte yr/prd</t>
  </si>
  <si>
    <t>Fisc waybill yr/prd</t>
  </si>
  <si>
    <t>L5 AAR Commodity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</si>
  <si>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</si>
  <si>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</si>
  <si>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</si>
  <si>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</si>
  <si>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</si>
  <si>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</si>
  <si>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</si>
  <si>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</si>
  <si>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QCS Structure</t>
  </si>
  <si>
    <t>,Origin. on resp. Road
Termin. on Line,Origin. on resp. Road
Deliv. to connection,Rec. from conn. carriers
Termin. on Line...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</si>
  <si>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</si>
  <si>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</si>
  <si>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</si>
  <si>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</si>
  <si>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</si>
  <si>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</si>
  <si>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</si>
  <si>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US Revenues</t>
  </si>
  <si>
    <t>01</t>
  </si>
  <si>
    <t>011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</si>
  <si>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</si>
  <si>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</si>
  <si>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</si>
  <si>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</si>
  <si>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</si>
  <si>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</si>
  <si>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</si>
  <si>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</si>
  <si>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</si>
  <si>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</si>
  <si>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</si>
  <si>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</si>
  <si>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012</t>
  </si>
  <si>
    <t>0122</t>
  </si>
  <si>
    <t>01221</t>
  </si>
  <si>
    <t>0129</t>
  </si>
  <si>
    <t>01295</t>
  </si>
  <si>
    <t>013</t>
  </si>
  <si>
    <t>0131</t>
  </si>
  <si>
    <t>01318</t>
  </si>
  <si>
    <t>0134</t>
  </si>
  <si>
    <t>01341</t>
  </si>
  <si>
    <t>01342</t>
  </si>
  <si>
    <t>0139</t>
  </si>
  <si>
    <t>014</t>
  </si>
  <si>
    <t>0142</t>
  </si>
  <si>
    <t>019</t>
  </si>
  <si>
    <t>0191</t>
  </si>
  <si>
    <t>08</t>
  </si>
  <si>
    <t>086</t>
  </si>
  <si>
    <t>09</t>
  </si>
  <si>
    <t>091</t>
  </si>
  <si>
    <t>0912</t>
  </si>
  <si>
    <t>102</t>
  </si>
  <si>
    <t>103</t>
  </si>
  <si>
    <t>1032</t>
  </si>
  <si>
    <t>105</t>
  </si>
  <si>
    <t>109</t>
  </si>
  <si>
    <t>112</t>
  </si>
  <si>
    <t>1121</t>
  </si>
  <si>
    <t>131</t>
  </si>
  <si>
    <t>132</t>
  </si>
  <si>
    <t>142</t>
  </si>
  <si>
    <t>14219</t>
  </si>
  <si>
    <t>144</t>
  </si>
  <si>
    <t>14412</t>
  </si>
  <si>
    <t>14413</t>
  </si>
  <si>
    <t>145</t>
  </si>
  <si>
    <t>147</t>
  </si>
  <si>
    <t>14711</t>
  </si>
  <si>
    <t>14715</t>
  </si>
  <si>
    <t>14716</t>
  </si>
  <si>
    <t>149</t>
  </si>
  <si>
    <t>14911</t>
  </si>
  <si>
    <t>192</t>
  </si>
  <si>
    <t>196</t>
  </si>
  <si>
    <t>201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</si>
  <si>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</si>
  <si>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</si>
  <si>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</si>
  <si>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</si>
  <si>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</si>
  <si>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</si>
  <si>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</si>
  <si>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</si>
  <si>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</si>
  <si>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</si>
  <si>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</si>
  <si>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</si>
  <si>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</si>
  <si>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</si>
  <si>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</si>
  <si>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</si>
  <si>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</si>
  <si>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</si>
  <si>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</si>
  <si>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</si>
  <si>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</si>
  <si>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</si>
  <si>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</si>
  <si>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</si>
  <si>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</si>
  <si>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</si>
  <si>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</si>
  <si>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</si>
  <si>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</si>
  <si>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</si>
  <si>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</si>
  <si>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</si>
  <si>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</si>
  <si>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</si>
  <si>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</si>
  <si>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</si>
  <si>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</si>
  <si>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</si>
  <si>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</si>
  <si>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</si>
  <si>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</si>
  <si>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</si>
  <si>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</si>
  <si>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</si>
  <si>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</si>
  <si>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</si>
  <si>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</si>
  <si>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</si>
  <si>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</si>
  <si>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</si>
  <si>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</si>
  <si>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</si>
  <si>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</si>
  <si>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</si>
  <si>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</si>
  <si>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</si>
  <si>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20921</t>
  </si>
  <si>
    <t>20923</t>
  </si>
  <si>
    <t>2093</t>
  </si>
  <si>
    <t>2094</t>
  </si>
  <si>
    <t>2096</t>
  </si>
  <si>
    <t>2098</t>
  </si>
  <si>
    <t>211</t>
  </si>
  <si>
    <t>221</t>
  </si>
  <si>
    <t>227</t>
  </si>
  <si>
    <t>229</t>
  </si>
  <si>
    <t>231</t>
  </si>
  <si>
    <t>233</t>
  </si>
  <si>
    <t>239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</si>
  <si>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</si>
  <si>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</si>
  <si>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</si>
  <si>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</si>
  <si>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</si>
  <si>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</si>
  <si>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</si>
  <si>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</si>
  <si>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</si>
  <si>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</si>
  <si>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</si>
  <si>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</si>
  <si>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</si>
  <si>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251</t>
  </si>
  <si>
    <t>254</t>
  </si>
  <si>
    <t>259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</si>
  <si>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</si>
  <si>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</si>
  <si>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</si>
  <si>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</si>
  <si>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</si>
  <si>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</si>
  <si>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</si>
  <si>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</si>
  <si>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</si>
  <si>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</si>
  <si>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</si>
  <si>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</si>
  <si>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</si>
  <si>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</si>
  <si>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</si>
  <si>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26613</t>
  </si>
  <si>
    <t>271</t>
  </si>
  <si>
    <t>273</t>
  </si>
  <si>
    <t>274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</si>
  <si>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</si>
  <si>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</si>
  <si>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</si>
  <si>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</si>
  <si>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</si>
  <si>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</si>
  <si>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</si>
  <si>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</si>
  <si>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</si>
  <si>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</si>
  <si>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</si>
  <si>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</si>
  <si>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</si>
  <si>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</si>
  <si>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</si>
  <si>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</si>
  <si>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</si>
  <si>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</si>
  <si>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</si>
  <si>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</si>
  <si>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</si>
  <si>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</si>
  <si>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291</t>
  </si>
  <si>
    <t>29111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</si>
  <si>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</si>
  <si>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</si>
  <si>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</si>
  <si>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</si>
  <si>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</si>
  <si>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</si>
  <si>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</si>
  <si>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</si>
  <si>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2952</t>
  </si>
  <si>
    <t>299</t>
  </si>
  <si>
    <t>29911</t>
  </si>
  <si>
    <t>29913</t>
  </si>
  <si>
    <t>301</t>
  </si>
  <si>
    <t>306</t>
  </si>
  <si>
    <t>307</t>
  </si>
  <si>
    <t>314</t>
  </si>
  <si>
    <t>321</t>
  </si>
  <si>
    <t>322</t>
  </si>
  <si>
    <t>3221</t>
  </si>
  <si>
    <t>324</t>
  </si>
  <si>
    <t>32411</t>
  </si>
  <si>
    <t>325</t>
  </si>
  <si>
    <t>3251</t>
  </si>
  <si>
    <t>32511</t>
  </si>
  <si>
    <t>3255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</si>
  <si>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</si>
  <si>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</si>
  <si>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</si>
  <si>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</si>
  <si>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</si>
  <si>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</si>
  <si>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</si>
  <si>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</si>
  <si>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</si>
  <si>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331</t>
  </si>
  <si>
    <t>3312</t>
  </si>
  <si>
    <t>33121</t>
  </si>
  <si>
    <t>3313</t>
  </si>
  <si>
    <t>3315</t>
  </si>
  <si>
    <t>332</t>
  </si>
  <si>
    <t>33211</t>
  </si>
  <si>
    <t>333</t>
  </si>
  <si>
    <t>3332</t>
  </si>
  <si>
    <t>3333</t>
  </si>
  <si>
    <t>3334</t>
  </si>
  <si>
    <t>335</t>
  </si>
  <si>
    <t>3352</t>
  </si>
  <si>
    <t>339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</si>
  <si>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</si>
  <si>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</si>
  <si>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</si>
  <si>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</si>
  <si>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</si>
  <si>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</si>
  <si>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</si>
  <si>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</si>
  <si>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</si>
  <si>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</si>
  <si>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</si>
  <si>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</si>
  <si>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</si>
  <si>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351</t>
  </si>
  <si>
    <t>352</t>
  </si>
  <si>
    <t>3524</t>
  </si>
  <si>
    <t>353</t>
  </si>
  <si>
    <t>3531</t>
  </si>
  <si>
    <t>3532</t>
  </si>
  <si>
    <t>3537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</si>
  <si>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</si>
  <si>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</si>
  <si>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</si>
  <si>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</si>
  <si>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</si>
  <si>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</si>
  <si>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</si>
  <si>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</si>
  <si>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</si>
  <si>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</si>
  <si>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</si>
  <si>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</si>
  <si>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</si>
  <si>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</si>
  <si>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</si>
  <si>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369</t>
  </si>
  <si>
    <t>371</t>
  </si>
  <si>
    <t>3711</t>
  </si>
  <si>
    <t>37111</t>
  </si>
  <si>
    <t>37112</t>
  </si>
  <si>
    <t>3714</t>
  </si>
  <si>
    <t>37147</t>
  </si>
  <si>
    <t>373</t>
  </si>
  <si>
    <t>374</t>
  </si>
  <si>
    <t>37422</t>
  </si>
  <si>
    <t>375</t>
  </si>
  <si>
    <t>379</t>
  </si>
  <si>
    <t>38</t>
  </si>
  <si>
    <t>384</t>
  </si>
  <si>
    <t>386</t>
  </si>
  <si>
    <t>39</t>
  </si>
  <si>
    <t>394</t>
  </si>
  <si>
    <t>3949</t>
  </si>
  <si>
    <t>399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</si>
  <si>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</si>
  <si>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</si>
  <si>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</si>
  <si>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</si>
  <si>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</si>
  <si>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</si>
  <si>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</si>
  <si>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</si>
  <si>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</si>
  <si>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41114</t>
  </si>
  <si>
    <t>41115</t>
  </si>
  <si>
    <t>42</t>
  </si>
  <si>
    <t>422</t>
  </si>
  <si>
    <t>423</t>
  </si>
  <si>
    <t>44</t>
  </si>
  <si>
    <t>441</t>
  </si>
  <si>
    <t>46</t>
  </si>
  <si>
    <t>461</t>
  </si>
  <si>
    <t>462</t>
  </si>
  <si>
    <t>Form QCS</t>
  </si>
  <si>
    <t>Miles of Road Operated - 6423</t>
  </si>
  <si>
    <t>SOO Line Corporation</t>
  </si>
  <si>
    <t>REMARKS -- CHECK ONE</t>
  </si>
  <si>
    <t>THIS REPORT INCLUDES ALL COMMODITY</t>
  </si>
  <si>
    <t xml:space="preserve">STATISTICS FOR THE PERIOD COVERED     </t>
  </si>
  <si>
    <t xml:space="preserve">A SUPPLEMENTAL REPORT HAS BEEN FILED  </t>
  </si>
  <si>
    <t xml:space="preserve">COVERING TRAFFIC INVOLVING LESS THAN  </t>
  </si>
  <si>
    <t xml:space="preserve">THREE SHIPPERS REPORTABLE IN ANY ONE  </t>
  </si>
  <si>
    <t xml:space="preserve">COMMODITY CODE.                       </t>
  </si>
  <si>
    <t xml:space="preserve">SUPPLEMENTAL REPORT NOT OPEN TO       </t>
  </si>
  <si>
    <t xml:space="preserve">PUBLIC INSPECTION.    </t>
  </si>
  <si>
    <t xml:space="preserve">CHECK HERE,    </t>
  </si>
  <si>
    <t xml:space="preserve">IF SYSTEM REPORT, AND NAME OPERATING  </t>
  </si>
  <si>
    <t xml:space="preserve">RAILROADS INCLUDED.       </t>
  </si>
  <si>
    <t xml:space="preserve">                                                                                      </t>
  </si>
  <si>
    <t xml:space="preserve">                             ADDRESS                                                  </t>
  </si>
  <si>
    <t xml:space="preserve">                                     -----------------------------------------------  </t>
  </si>
  <si>
    <t xml:space="preserve">                                         -P.O. BOX OR STREET-     -STATE- -ZIP CODE-  </t>
  </si>
  <si>
    <t xml:space="preserve"> DATE                , 20                   TELEPHONE NUMBER                          </t>
  </si>
  <si>
    <t xml:space="preserve">      ---------------    ---                                 -----------------------  </t>
  </si>
  <si>
    <t xml:space="preserve">                                                               AREA CODE- -NUMBER-    </t>
  </si>
  <si>
    <t>FOR CALENDAR YEAR  2010</t>
  </si>
  <si>
    <t>THE BLANKS BELOW SHOULD BE COMPLETED IF FREIGHT SERVICE OPERATIONS WERE NOT</t>
  </si>
  <si>
    <t>CONDUCTED DURING THE ENTIRE PERIOD FOR WHICH THE FORM PROVIDES</t>
  </si>
  <si>
    <t>REPORT COVERS THE PERIOD___________________, 20_____ TO___________________, 20______</t>
  </si>
  <si>
    <t>CERTIFICATION</t>
  </si>
  <si>
    <t xml:space="preserve"> I, THE UNDERSIGNED</t>
  </si>
  <si>
    <t xml:space="preserve">IN ACCORDANCE WITH EFFECTIVE RULES PROMULGATED BY THE SURFACE TRANSPORTATION BOARD.  </t>
  </si>
  <si>
    <t>STATE THAT THIS REPORT WAS PREPARED BY ME OR UNDER MY SUPERVISION.  I HAVE CAREFULLY</t>
  </si>
  <si>
    <t>EXAMINED IT, AND ON THE BASIS OF MY KNOWLEDGE, BELIEF, AND VERIFICATION WHERE</t>
  </si>
  <si>
    <t>NECESSARY, I DECLARE IT TO BE A FULL, TRUE AND CORRECT STATEMENT OF THE FREIGHT</t>
  </si>
  <si>
    <t>COMMODITY STATISTICS NAMED, AND THAT THE VARIOUS ITEMS HERE REPORTED WERE DETERMINED</t>
  </si>
  <si>
    <t>OF CP RAIL SYSTEM</t>
  </si>
  <si>
    <t>_______________________________________________</t>
  </si>
  <si>
    <t>______________________________________________________________</t>
  </si>
  <si>
    <t xml:space="preserve">                                           </t>
  </si>
  <si>
    <t>084</t>
  </si>
  <si>
    <t>14411</t>
  </si>
  <si>
    <t>14714</t>
  </si>
  <si>
    <t>14913</t>
  </si>
  <si>
    <t>2095</t>
  </si>
  <si>
    <t>2298</t>
  </si>
  <si>
    <t>28213</t>
  </si>
  <si>
    <t>29914</t>
  </si>
  <si>
    <t>316</t>
  </si>
  <si>
    <t>3253</t>
  </si>
  <si>
    <t>33119</t>
  </si>
  <si>
    <t>395</t>
  </si>
  <si>
    <t>421</t>
  </si>
  <si>
    <t>RBTC, LH, FUEL, SURC, _FAT, RBTS, RBTN</t>
  </si>
  <si>
    <t>0112</t>
  </si>
  <si>
    <t>01195</t>
  </si>
  <si>
    <t>01197</t>
  </si>
  <si>
    <t>0121</t>
  </si>
  <si>
    <t>0133</t>
  </si>
  <si>
    <t>01392</t>
  </si>
  <si>
    <t>015</t>
  </si>
  <si>
    <t>0152</t>
  </si>
  <si>
    <t>0192</t>
  </si>
  <si>
    <t>08423</t>
  </si>
  <si>
    <t>141</t>
  </si>
  <si>
    <t>14211</t>
  </si>
  <si>
    <t>14511</t>
  </si>
  <si>
    <t>14914</t>
  </si>
  <si>
    <t>193</t>
  </si>
  <si>
    <t>2026</t>
  </si>
  <si>
    <t>20611</t>
  </si>
  <si>
    <t>2097</t>
  </si>
  <si>
    <t>222</t>
  </si>
  <si>
    <t>228</t>
  </si>
  <si>
    <t>235</t>
  </si>
  <si>
    <t>237</t>
  </si>
  <si>
    <t>238</t>
  </si>
  <si>
    <t>24212</t>
  </si>
  <si>
    <t>253</t>
  </si>
  <si>
    <t>272</t>
  </si>
  <si>
    <t>278</t>
  </si>
  <si>
    <t>304</t>
  </si>
  <si>
    <t>319</t>
  </si>
  <si>
    <t>33111</t>
  </si>
  <si>
    <t>3357</t>
  </si>
  <si>
    <t>336</t>
  </si>
  <si>
    <t>3361</t>
  </si>
  <si>
    <t>3391</t>
  </si>
  <si>
    <t>367</t>
  </si>
  <si>
    <t>3713</t>
  </si>
  <si>
    <t>372</t>
  </si>
  <si>
    <t>385</t>
  </si>
  <si>
    <t>387</t>
  </si>
  <si>
    <t>393</t>
  </si>
  <si>
    <t>396</t>
  </si>
  <si>
    <t>41111</t>
  </si>
  <si>
    <t>April 2013..June 2013</t>
  </si>
  <si>
    <t>48</t>
  </si>
  <si>
    <t>50</t>
  </si>
  <si>
    <t>GRAND TOTAL</t>
  </si>
  <si>
    <t>OF CANADIAN PACIFIC RAILWAY</t>
  </si>
  <si>
    <t xml:space="preserve"> DATE_July 16, 2013</t>
  </si>
  <si>
    <t>TELEPHONE NUMBER(AREA CODE-NUMBER):_514-395-7110</t>
  </si>
  <si>
    <t>P.O. BOX OR STREET-STATE-ZIP CODE:_________</t>
  </si>
  <si>
    <t>ADDRESS:_910 PEEL ST.  ROOM 401  MONTREAL QUEBEC H3C 3E4</t>
  </si>
  <si>
    <t>REPORT COVERS THE PERIOD_APRIL 1, 2013 TO_JUNE 30, 2013</t>
  </si>
  <si>
    <t xml:space="preserve"> I, THE UNDERSIGNED  ROBERT TIRANARDI, DIRECTOR REVENUE ACCOUNTING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</si>
</sst>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;\-\ #,##0"/>
    <numFmt numFmtId="173" formatCode="#,##0.0000000"/>
    <numFmt numFmtId="174" formatCode="#,##0.0000"/>
    <numFmt numFmtId="175" formatCode="#,##0.0000;\-\ #,##0.0000"/>
    <numFmt numFmtId="176" formatCode="#,##0\ &quot;EA&quot;"/>
    <numFmt numFmtId="177" formatCode="#,##0.0000000;\-\ #,##0.0000000"/>
    <numFmt numFmtId="178" formatCode="#,##0.0"/>
    <numFmt numFmtId="179" formatCode="#,##0.0;\-\ #,##0.0"/>
    <numFmt numFmtId="180" formatCode="#,##0.00\ &quot;EA&quot;"/>
    <numFmt numFmtId="181" formatCode="\$\ #,##0.00"/>
    <numFmt numFmtId="182" formatCode="#,##0.00\ &quot;EA&quot;;\-\ #,##0.00\ &quot;EA&quot;"/>
    <numFmt numFmtId="183" formatCode="\$\ #,##0.00;\$\ \-\ #,##0.00"/>
    <numFmt numFmtId="184" formatCode="#,##0\ &quot;TON&quot;"/>
    <numFmt numFmtId="185" formatCode="#,##0\ &quot;EA&quot;;\-\ #,##0\ &quot;EA&quot;"/>
    <numFmt numFmtId="186" formatCode="#,##0\ &quot;TON&quot;;\-\ #,##0\ &quot;TON&quot;"/>
    <numFmt numFmtId="187" formatCode="#,##0.00;\-\ #,##0.00"/>
    <numFmt numFmtId="188" formatCode="0.00;[Red]0.00"/>
    <numFmt numFmtId="189" formatCode="0;[Red]0"/>
    <numFmt numFmtId="190" formatCode="0.000;[Red]0.000"/>
    <numFmt numFmtId="191" formatCode="0.0;[Red]0.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10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0" fillId="51" borderId="9" applyNumberFormat="0" applyProtection="0">
      <alignment horizontal="center" vertical="center" wrapText="1"/>
    </xf>
    <xf numFmtId="0" fontId="0" fillId="34" borderId="9" applyNumberFormat="0" applyProtection="0">
      <alignment horizontal="left" vertical="center" indent="1"/>
    </xf>
    <xf numFmtId="0" fontId="7" fillId="0" borderId="0">
      <alignment/>
      <protection/>
    </xf>
    <xf numFmtId="4" fontId="8" fillId="45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7" fillId="0" borderId="0" xfId="97" applyAlignment="1">
      <alignment/>
      <protection/>
    </xf>
    <xf numFmtId="0" fontId="0" fillId="0" borderId="0" xfId="0" applyAlignment="1">
      <alignment/>
    </xf>
    <xf numFmtId="0" fontId="10" fillId="34" borderId="9" xfId="64">
      <alignment horizontal="left" vertical="center" indent="1"/>
    </xf>
    <xf numFmtId="0" fontId="10" fillId="34" borderId="9" xfId="64" applyAlignment="1">
      <alignment horizontal="left" vertical="center"/>
    </xf>
    <xf numFmtId="14" fontId="3" fillId="45" borderId="10" xfId="75" applyNumberFormat="1" applyAlignment="1" quotePrefix="1">
      <alignment horizontal="left" vertical="center"/>
    </xf>
    <xf numFmtId="0" fontId="9" fillId="0" borderId="0" xfId="0" applyFont="1" applyAlignment="1" applyProtection="1" quotePrefix="1">
      <alignment/>
      <protection locked="0"/>
    </xf>
    <xf numFmtId="0" fontId="10" fillId="0" borderId="0" xfId="0" applyFont="1" applyAlignment="1">
      <alignment/>
    </xf>
    <xf numFmtId="0" fontId="0" fillId="0" borderId="0" xfId="0" applyAlignment="1" applyProtection="1" quotePrefix="1">
      <alignment/>
      <protection locked="0"/>
    </xf>
    <xf numFmtId="0" fontId="10" fillId="34" borderId="9" xfId="64" applyAlignment="1">
      <alignment horizontal="left" vertical="center" indent="1"/>
    </xf>
    <xf numFmtId="0" fontId="3" fillId="45" borderId="10" xfId="75" applyNumberFormat="1" applyAlignment="1">
      <alignment horizontal="left" vertical="center" indent="1"/>
    </xf>
    <xf numFmtId="0" fontId="10" fillId="34" borderId="9" xfId="64" quotePrefix="1">
      <alignment horizontal="left" vertical="center" indent="1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0" fillId="51" borderId="9" xfId="95" quotePrefix="1">
      <alignment horizontal="center" vertical="center" wrapText="1"/>
    </xf>
    <xf numFmtId="0" fontId="0" fillId="47" borderId="9" xfId="80" applyAlignment="1" quotePrefix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4" fontId="11" fillId="0" borderId="0" xfId="0" applyNumberFormat="1" applyFont="1" applyAlignment="1" applyProtection="1">
      <alignment horizontal="center"/>
      <protection locked="0"/>
    </xf>
    <xf numFmtId="49" fontId="3" fillId="45" borderId="10" xfId="75" applyNumberFormat="1" quotePrefix="1">
      <alignment horizontal="left" vertical="center" indent="1"/>
    </xf>
    <xf numFmtId="0" fontId="10" fillId="51" borderId="9" xfId="95" applyAlignment="1" quotePrefix="1">
      <alignment horizontal="center" vertical="center" wrapText="1"/>
    </xf>
    <xf numFmtId="189" fontId="3" fillId="0" borderId="9" xfId="93" applyNumberFormat="1">
      <alignment horizontal="right" vertical="center"/>
    </xf>
    <xf numFmtId="0" fontId="0" fillId="48" borderId="9" xfId="82" applyFont="1" applyAlignment="1" quotePrefix="1">
      <alignment horizontal="left" vertical="center" indent="3"/>
    </xf>
    <xf numFmtId="0" fontId="0" fillId="47" borderId="9" xfId="80" applyFont="1" applyAlignment="1" quotePrefix="1">
      <alignment horizontal="left" vertical="center" indent="2"/>
    </xf>
    <xf numFmtId="0" fontId="0" fillId="0" borderId="12" xfId="0" applyBorder="1" applyAlignment="1">
      <alignment horizontal="lef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752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3</xdr:row>
      <xdr:rowOff>142875</xdr:rowOff>
    </xdr:from>
    <xdr:to>
      <xdr:col>4</xdr:col>
      <xdr:colOff>676275</xdr:colOff>
      <xdr:row>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47700"/>
          <a:ext cx="1981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1314450</xdr:colOff>
      <xdr:row>5</xdr:row>
      <xdr:rowOff>209550</xdr:rowOff>
    </xdr:to>
    <xdr:pic macro="[1]!DesignIconClicked">
      <xdr:nvPicPr>
        <xdr:cNvPr id="2" name="BExKEXTIELRJJYKF7FLJGQPYFF7L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1450" y="971550"/>
          <a:ext cx="1314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142875</xdr:rowOff>
    </xdr:to>
    <xdr:pic macro="[1]!DesignIconClicked">
      <xdr:nvPicPr>
        <xdr:cNvPr id="3" name="BExKMBSX79KQUUM7TKN31K6Y7EQR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42</xdr:row>
      <xdr:rowOff>142875</xdr:rowOff>
    </xdr:to>
    <xdr:pic macro="[1]!DesignIconClicked">
      <xdr:nvPicPr>
        <xdr:cNvPr id="4" name="BExUBX7OP1AG6VJ5NCEVH1GJ23C3" descr="NavBlock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857625"/>
          <a:ext cx="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962025</xdr:colOff>
      <xdr:row>403</xdr:row>
      <xdr:rowOff>0</xdr:rowOff>
    </xdr:to>
    <xdr:pic macro="[1]!DesignIconClicked">
      <xdr:nvPicPr>
        <xdr:cNvPr id="5" name="BExMATI8KAVE35Y8D5H5Y03SE0A4" descr="analysis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71450" y="1752600"/>
          <a:ext cx="12096750" cy="6444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6" name="BExMNU8EJ4HULZH04JKRJVPPQ3E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24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7" name="BExQE1POH0PSWUQXZX8WIK9G3EK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86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8" name="BExBBWAMOUZGOV7DSG3Y77GYSCI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48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9" name="BExXSIJDUX4GQ0V7EMN7NKPVSS8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09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10" name="BEx3SWVS246DY2OXOSVFSIDC004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71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11" name="BExKJPP46GS10Q5DJAJXMBE65PY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33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12" name="BEx3TMT58LX5BIW84PZGM27HZEG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95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13" name="BEx1TVGMLEPMN9ZUT80PN5ETF2O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57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14" name="BExOHBWOH0L8SPFHZLOWVX9654L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19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15" name="BEx5N9Q5RY59GEFCCTXJECLMDAI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81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16" name="BExY2X0HUN1V4OLQX4AJQMKOFRC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43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17" name="BExF8X88VRDAU8K1KUQB4FK0Y2C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05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18" name="BExMDL088XQXPP1L7CU7VMZAWJH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67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19" name="BExB7ERA1FHHMUUDRHFQZ4ZJJ5D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29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20" name="BEx5ANOGRW7B30MOU8J8PYMVFI6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91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21" name="BEx3KISF9SVWUAV7FUELV7F59WZ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53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22" name="BExGLZLB7TZOMUUPBX986B7LJU7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14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23" name="BEx1LVR000PF5VJPGX6PD91XF5W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76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24" name="BExCWCY2PDGA8YCORMDMQVUBZPW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38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25" name="BExH31883XPCWPQ0L7NN6VXSKT7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00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26" name="BEx977OD76WUN7MCMQWLZ9RB3H3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62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27" name="BExO9WFARYEAOYCXAPMG4AU4546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24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28" name="BExZU8GLWFG87A6UAF97803IT5P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86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29" name="BEx3HAI7GPGI71K933MZCHKUK12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48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30" name="BExKPWTL4CY0RHENMLUXGAVI7AR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610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31" name="BEx1XCQIVL4TNEYHA4UY6W9UUPV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772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32" name="BExVUBU2AGMU9OHSRZH03YGGM7M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934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33" name="BExU7KX5R2L389VLIEREERQVYN5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096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34" name="BExD8RHTF9BMDQMVOWKJWX7OEK1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258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35" name="BExKE0EIQUKJ1X86I6PMQRE0M9B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419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36" name="BExQ3RQFK15H5SVU2Y50SVEZ2XA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581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37" name="BExKOK4CX2Y0S7WM3X6V7CMC17G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743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38" name="BEx1R0TEFDCTOQJMPXMIPQ0UMU4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7905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39" name="BExOJ0WAP0GVMY1Z8RG7MJ1MJFQ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067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0" name="BExBDLVSLKORK274D2899XW8O3M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229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1" name="BExTZ2RWIFTJ5TNQVW98YZFVO66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391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2" name="BExCWEFZCOWD9HS1KOTDYNJ47JZ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553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3" name="BEx7DZWDLICXR0IT39LF6BMRQBQ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715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" name="BExMH3XER5VH8IEUTP8GVGUA82D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8877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5" name="BExU22IOPV9J10SXDQMW5B3E8WK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039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6" name="BExBE827CSTF4ML1JQ1JGLFEZI5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201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7" name="BEx9C6038DURI7MV2RF7M9IEQ4Q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363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8" name="BExB3VDVIXT5S2DJUTOM0XW04TW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525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9" name="BExVUFVUGWC1YDXLS5P00HU6Z1I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686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50" name="BExZWGBYGRRL3C3FYS8NPF617I4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9848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51" name="BExQFILXYKXAYKKZRGLC4F7MYRB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010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52" name="BExOL80LIRUIL37IZMMKPQUJ45O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172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53" name="BExMNFEEAQYHVLL0935TPZYPNYM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334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54" name="BEx3RDADWQHKWE3QC23QYIXBEHS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496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55" name="BEx1Q45AUDXFUCYSH8S5ZT7L3UY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658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56" name="BExZQ1KAQ75P009A3NNHPE0J2PJ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820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57" name="BExGSZSEXB4E59X9QFU1TIXMYML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0982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58" name="BEx9CWO7IL5ZDBESPZXEM4WU5GH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144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59" name="BEx76M7REU4VKWAD2TZJ8BDJGWQ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306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60" name="BEx7CP5720QTK7AOUY1YCHNXAGT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468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61" name="BEx583Z0VR8KU1TQNAV51UDW4T4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630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62" name="BEx9AKR8UCEFO0ZXSSBMCEA6P7M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791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63" name="BExO7JM1JQISF854XMJQX0GGZQC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1953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64" name="BExTV2X85XG61KTMDDRIX4MGD4O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115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65" name="BExZKV5GOHB58PFXKGRWPKL2QE9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277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66" name="BExQDQX8W224IGWXF65OIAJRRPC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439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67" name="BExXYQK8650DPAYEAKSRAB332TG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601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68" name="BExIZBAP4118VCT2VIEDSHDUHWE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763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69" name="BExIPVL6RUF3ORVHSKHAYRO6YNB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2925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70" name="BExKN7VEIXL4BSD1FVIUKISE2Z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087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71" name="BExF1JUE29Q4PN45V1M5CLA4DPW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249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72" name="BExKK9H81996NZNA029AQVBMDLL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411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73" name="BExOLAEWAAUBWAY5X3MD795F9WK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573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74" name="BEx1LQYD0WF0L8PSWQVSVISER87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735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75" name="BExXOW0QQJNTNI57C37J00VLS04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3896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76" name="BExGP7FAVJI2B5MPK9T3GGYJZH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058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77" name="BEx3MPLS4N5UUIVR2ZFAWNWX4NC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220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78" name="BExO79V8Y31RHUVOAEGX1K7SHFE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382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79" name="BExKTZIXFKP188FK3211WFFY2WV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544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80" name="BEx1XKJ355IRBBU5OCQXB2ESDEU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706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81" name="BExIG1XW9LNHST3S3PHXOY3GJIK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868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82" name="BExMJTXM9M88HKFEJACBETJ7WGU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030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83" name="BEx00X9P4WV3NRE9PV5KCAYDAF8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192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84" name="BExOHJJW7U1VHTC5V5VT5UL3VNP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354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85" name="BExQ9T5W3K9FNRV1P16UD4UMWXP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516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86" name="BExO6WZFRHRGPN65BOQC6XAMSD9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678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87" name="BExQC0VXXDPGJRM9DQHHE667JHX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5840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88" name="BExW94EGT3GMQ63TO8808ZYJBCQ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002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89" name="BExIO1COTD63ZW2EP326PTXB6UV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163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90" name="BExD2JGYD5LAGV0ZCU4PGU6HJ39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325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91" name="BExH0TYF8IUKIVHBPVU8QHB7I8X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487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92" name="BExB1Y5LE6Z0QL4V3PDVECA1T3J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649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93" name="BExEYXFNSD81YIA6ICRSEEFAHVN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811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94" name="BExGPSUMBN6OC4W01Y0UPM9TOEI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6973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95" name="BExEPFBVAMRPZHZUJ621OGFG39W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135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96" name="BEx7CV4ZQMZHS5IKIDWXCAO7GAJ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297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97" name="BExB10QHNDSHC75T1IK1MZWADDR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459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98" name="BExQ330CZJDDYSAV8HBOIBXFA66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621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99" name="BEx3RTMGAH9VDFNJL88ECM42CDE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783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100" name="BExU2UE6CNADGZWTAXQKJW0JR46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7945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101" name="BExY5ZGCFYCSHPAPRIA6ZX5FHMO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107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102" name="BExQ9CDTXDB2AFXFLW3MV1BZPGW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268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103" name="BExOEXQQGIPVC19MYQR7M57A67A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430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104" name="BExIILCR66PR60QNZ5EVLE4IE1D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592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105" name="BEx1UC8SYPLK8P8TFP53SYT2L4I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754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106" name="BEx7DYUI3JMY0Y0DQE666IUVM01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8916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107" name="BExMG49L08SEUKR10EWCCY3DCBY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078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108" name="BExXLYDGGJQ73YUQPZZFU3DVEQJ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240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109" name="BExXYTK5FIQRRDWDXFNV436CEN6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402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110" name="BEx7HO7Q9UYANCRH6V8374JTSXD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564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111" name="BExU7ZGI3K1BV64XNDB8LKPTK0H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726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112" name="BExGR895BU1T1FPA6WDEMXMW4IX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9888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113" name="BExIU333R6DTT3MPD1EIFZ8EQVL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050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114" name="BExY4MAVB4HW7GVEA4OLSXF3EO0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212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115" name="BExW4BBP8JA6HIYH0J2WZI0K6E0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373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116" name="BExDBHY4QFYG695LRUWQWYO37VZ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535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117" name="BExSELOIZEUCD2T7KG67X0GL619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697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118" name="BEx8YVIYJ10YONZ2UFVVF7A5R26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0859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119" name="BExQ7KEBXZ27JBB7TY1728QVP2N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021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120" name="BExQ9NMCKE2OAN8IR65ZN5BJTF0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183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121" name="BEx7F7NHY9I386IB5BN8UBXRGFC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345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122" name="BExZR1DJILB33BW0RWJW0ABT8JZ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507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123" name="BEx5IOFW4GKCXHG5XCLIU2R3ZE1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669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124" name="BEx9ARNEP1569L28VD8GIDP1735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831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125" name="BExVUV5X729K3EWBMUZ6OSSSVW7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1993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126" name="BEx5HSO739DJ7X3USK26I1HG0OI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155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127" name="BExIH27G4KL5UH5MRODT4ZJJT2H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317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128" name="BExQ4PWFUW9JQDME73Q9VN6NIYV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479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129" name="BExF18R72MR60UJXUYI3VUVGAGY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640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130" name="BExF6IWZLYN6CXBQF4OIXNT2KC6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802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131" name="BEx1UZMFD7HYFHOMWFXMJDDJSBJ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2964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132" name="BExU9DYGA68GSXYAG5JGSHKKX2R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126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133" name="BExEYFAZEXALHL7YMTKUZIG7DB4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288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134" name="BExQ804PM8HC0ZIM203Z3ZD0M3P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450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135" name="BEx98ZD4VDVUBM8A91NKRGI0QAL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612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136" name="BEx1ODCZDIB6DDQXDR8HWVU2ZXV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774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137" name="BExW7REF664MX3IRX5DUZORRLQJ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3936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138" name="BExF5QFXNF9HAN3NPWTHWS0IP6P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098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139" name="BExTWNK9E16ZCY51WV0VXQI6I0F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260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140" name="BExOP6DHGS3JJE77R36X4SQHCI9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422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141" name="BEx3RQMKWIU8AKFVDWLS1QLW972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584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142" name="BExVYO4N8Z0EFWW1MDNFQF92Q1J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745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143" name="BExIK8OXPD7WVVPN3WIRSYEP7A8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4907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144" name="BEx965MAAKFA35M58PIINGUJ049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069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145" name="BEx3TTEIEQX3PHHP6V2HBV1NJYG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231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146" name="BExQ526ST7I8EVUHRPCT7IEQYUH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393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147" name="BExZP63J30AY19R01ERQHIL9REO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555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148" name="BExGZQZS5DAFRB6WHUZ9IBY6366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717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149" name="BEx7DNB294PQUFVPPQNGKV2RJDW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5879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150" name="BExXY6HGS9BWM9ZHUW4ZREXZMSH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041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151" name="BExXMWU9XGGDF3ZGGSJZ5TWZHGF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203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152" name="BExMFXYZMFPGVHMH6P3CB4LQQYT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365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153" name="BEx5C9TNOBM9Z4YB1XNIMVF4U47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527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154" name="BExSBD3JA58GLYPSB7TU6C4KKIY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689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155" name="BExKPOQ9J3RF2RD7D06DOIW2QUR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6850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156" name="BExKOUM0VH21KZH3W8SS877JS9V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012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157" name="BEx7K2Z439SVDZ5GN0P3RX7QVED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174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158" name="BEx96UXXA0SSBJ74HO45P7NGIZJ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336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159" name="BEx1XUPW5PA247YGXQFHQCM0J6N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498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160" name="BEx7B30043M1OS2OHFNRN9ZAXOH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660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161" name="BEx5GSPK3B38WILC9BM4EXH0YHA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822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162" name="BEx3BOYF2CZAS78719KJW8X8R5K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7984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163" name="BExO9ZVBOB0F8KDH99DP3WJ89WF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146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164" name="BEx5J1121CKIKFSHE87GS7KXMGY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308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165" name="BExKNOCOE8CJ97BUAE71HUUHXNV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470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166" name="BExY2MZ2ZK554A9P3TR0N1B4UDL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632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167" name="BExXYYNJTYC5RBIHVDL0BOSJMA7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794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168" name="BExVYC527WDWEPXWCLYCQUO9Q44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8956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169" name="BExH1UO38LL63MRJ9REGDR2GKOD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117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170" name="BEx3OJ8Q8N7Q1YCXDSWE5R3RCVB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279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171" name="BExB1SB5DNP2S3APC7592H4E74J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441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172" name="BExOC571JX5SHZDWZFTLRQ87FLC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603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173" name="BEx5O03GFGO16UJV4E71IHG0A3J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765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174" name="BExD4H5GAHGJ41V91CMQVBY8CAG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29927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175" name="BExINUWRZUTMXFMLJ5HAVUQEP62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089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176" name="BExIP460DM8R4H604B8G6XGR0AM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251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177" name="BEx3K9HZ48810MTERHCZCM23EOT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413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178" name="BExSA8MX76EIVNJU2F4I25A6JOF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575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179" name="BEx3ELZZ0U87PYMHU8BC5P8B1M1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737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180" name="BExVU53E4ESMJRF047X9C4OL1N5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0899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181" name="BEx5D6HKH637EF8VMEWALAILWUO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061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182" name="BExY0EI5HWPIBR8H4MMVMPTMOM5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222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183" name="BEx3KBQT7LTW1J76EDXQ1PQUARQ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384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184" name="BExIS8PBG98MGRQK4DFVJX5R2TH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546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185" name="BExZOYGBO50PIPD64HEBCVIQIIL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708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186" name="BExKDEIW31QIDS6JSHUP8CMR1NI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1870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187" name="BExO7VG37D2TK6RF61831GH40HD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032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188" name="BEx3MBIUFNKIT0RPI97BJJ7943K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194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189" name="BExGSN1YAQXFJHB7GXGR8FAZRLG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356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190" name="BExY49EX9J0Q5J5V839DKSKIA02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518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191" name="BExSBNQGV5THW8FH3MN5BTBI8IZ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680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192" name="BExQKIA479H5LTG4FNKBBBI5KWV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2842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193" name="BExINJOADBK6S47DETPBEFZA9MN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004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194" name="BEx3PSY1W5AH6YY7HZVPM1UEPVB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166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195" name="BExQI3YVLKQPNX454KO7W6T8Z50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327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196" name="BExGTO2CUCHOY17S3M6VU6JHLFY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489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197" name="BExF1XH9GAQ7RYILB3Q9WO6K5QA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651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198" name="BExMM7716MP5GP6SOREI6GRIRXI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813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199" name="BExMQVMHX5ZUK2BOUIT87F81OO3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3975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200" name="BExMI171AMAK71KIYK5U3LMIVMY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137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201" name="BEx010F3I0QWXJ86AEHD1HTKZV2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299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202" name="BExD2NIK5YNG7KNERP44LOXCN9M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461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203" name="BExZMCHZ2BAO05VZARH80HQHYJI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623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204" name="BExCZSVAXAY7S3N1H0NF1J6AG20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785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205" name="BExMMJC46KZI16ZGRP2SCRVMSYM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4947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206" name="BExS8064QI94ANRWD0ZZKMR3SPT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109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207" name="BEx1YBI4L1KEN0KJ7SUAVA9ZP2K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271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208" name="BExODO1DKUNG511488FCHY0HKZ9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433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209" name="BExTXWYUAYWUKKCRI2L7AEO6N5C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594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210" name="BExIVS2R035M5FALSDS5NWGTYS6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756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211" name="BExILL3DVKCH49N5UNHZ76CGQV9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5918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212" name="BExQA8WGK6BPGF20HXSBC7EZ284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080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213" name="BExQKDHHRK7V6OPVH70BXRGFD6F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242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214" name="BExCWNVSGL9LHL6IUTUTWL6RCG7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404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215" name="BExZZEFD3RP8ARRAIJFU44J0YIV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566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216" name="BExDAAXVVJRAJQIX48HNJIYXQ43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728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217" name="BExY42O1S4VUHRUHY000DNG17MT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6890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218" name="BExXS45GQ3HDKCLZKDFVOZSIKG2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052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219" name="BEx7DTR33K7FOITO2O77O28M9PR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214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220" name="BEx3ACEHCFK3KPZN4Q001YUWR32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376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221" name="BExZN5PX4WJF7P4AEJAQVA1GXLQ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538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222" name="BExQ5JPWZDE1M39RGGOSQ4UEFRP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699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223" name="BExDAAXVYQZRMHMMEU57QWA94TR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7861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224" name="BEx1P7BXR1LMENNX3XF4OJWST30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023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225" name="BEx7C39IBYTR7DP7168OR1UPFSR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185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226" name="BExO6UL6CEF24GGZ6FRRG24M4VY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347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227" name="BExQG2ZNR62VAYB6Y1INNJ1UETT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509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228" name="BExMB21O4OS0X8G706QYJK73J58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671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229" name="BExUA46D8FNT1TP2Q3WWT1DAS6Z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833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230" name="BEx1J78WKPDSWDPAQ1OURH5BICV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8995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231" name="BExGXODBKOM5BUE0DLTKO4OE27L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157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232" name="BEx02HGTPNJKMJM6D473KUEZ4F4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319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233" name="BEx7B9QV4MWVB8LFGGY13MHP0DC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481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234" name="BExB55JH6ECIQT0XHHVN8Q95G3V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643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235" name="BExOI66FNKZA467C7M6OHWNHTYG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804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236" name="BExZL8MY6OO8Z19BCVAZZMCPRCC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39966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237" name="BEx3UBTZ4SHG4RGM2STK5IV47DN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128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238" name="BExUCNFP87SL02GZGZDVHQHEHGP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290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239" name="BExIU7VQ1JMFO0X2OC6QRT2HAHL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452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240" name="BExKFKQTXKE0WFXATPJO7MCJK05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614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241" name="BExCWQA2GDP1HNCJXH3IUEU78FN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776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242" name="BExXTTFV1B08G2Y8KUVSMAZSRVL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0938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243" name="BExIK5ZTFF0EPV9A6SR3DPDWQBE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100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244" name="BEx3IQY8P1HY825L3RZ0DRL0DI1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262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245" name="BExMAVAXHG469AW65FEN7AYCIOL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424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246" name="BExD437SWNONJCHAQFN77SNWJ5W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586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247" name="BExKFFY5RCIWMFGXO384Y3BLS6F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748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248" name="BExD1IB1QMF6KHGXSSKV0EE7OXT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1910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249" name="BExD1S73R07JFIZ5SJYAHC3D19Q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071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250" name="BExET1P7TTCQ80RV0V7FLCM2J66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233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251" name="BExVS7K6ZQLBTLBKT1AVIC86QHF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395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252" name="BExZSY5P3Q0U01WLFC85PYEV792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557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253" name="BExQ82TSZBQCSWJ1LK5BTS51TQG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719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254" name="BExY3G1IY5EQVJBQ9L4Y6F1F4WH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2881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255" name="BExD1WUFAF6ZKGNZIEOV4GM5NJN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043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256" name="BExMAZNCPOTF72LC3LJ4R7EBZ0M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205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257" name="BExXTVZOKIN406CGGZQMFPM4FKB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367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258" name="BExQJCH29TMDCUHN2N1NT55W05K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529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259" name="BEx1OZU76Q6F6WAVGBRHTDF54H3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691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260" name="BExXO5HWRXJXY7P1061M7IFVQPY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3853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261" name="BExXNBDHMM8AYHOYCO20UOXC391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015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262" name="BEx3TDD70QQOHQWSXZ817ZW6KS0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176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263" name="BExMOBX0UKF0UOTMJ4H62OVA5E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338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264" name="BExY11A61LIGUEN9K724M280FT0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500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265" name="BEx1JZV97MVMHACK3UA63MXCBI5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662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266" name="BExUBMVJFZAOB07BZC8STBCAV0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824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267" name="BExXQEEXDCKE1E2KPWUO99FWKB0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4986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268" name="BEx3O55N9PQCTQ05AABXPSF6KJC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148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269" name="BExS0LQHDB4BEARW3SJI1MY380P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310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270" name="BExILVA7QEVUW4J25SG7BKTB7QG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472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271" name="BExVT84IIRVMOFP1FOX8DH0L93P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634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272" name="BExKU34CV9FSCX72XDOEFYN6NCF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796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273" name="BEx94SGSVX8TL71RLNDQ5Q1ZHIQ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5958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274" name="BExIZK52IFC7QAKXFYVPQ0O2GO7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120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275" name="BExZJVMYL5PJM3W90FN4OSSGH7L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281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276" name="BEx75NLFVUJ1T6LAM720F0MF2F4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443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277" name="BExY2M2Q8UNOJY3CKNJ9CVDDYHY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605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278" name="BExU0N9OABIHW1O34QZ2JU2BFPA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767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279" name="BExMKNWEMBR38KQKYDB7LAEVQ7Q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6929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280" name="BExB62CW5DM9210U44HLSPKCTLV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091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281" name="BExQJHEYVKDBEIQ2QY5VALGR8D8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253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282" name="BExTU6JXON64FFDJHSM2QF1HEDG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415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283" name="BExH16OXRKRFQZKC7Y2911OLE70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577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284" name="BExY4JAY2T6G72CKN1Q0E46QGXQ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739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285" name="BExF2LLQRYIWK0TQJSX9DTZBNBH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7901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286" name="BExMDEPN9UPW42AAGGBB0ET6M5R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063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287" name="BExY0WC1PKRSA77T6N8LETQ8WB3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225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288" name="BExBCQV57BV1R3EP9ANDUM0ZO1H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387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289" name="BExCYM0DA06KKLT3J4KQBM0ML4I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548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290" name="BExXWNHMSVLRRAURHD25IF74LV3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710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291" name="BExB762EOGZ6BAFUUSWUK5Q3PHK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8872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292" name="BExQ4IEO8DVX5A0MYNOD389D14Z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034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293" name="BExB96AK769MFN6D07OBOZ8RATU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196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294" name="BExZY3TMAPVF6PPDBNORS6ZPHJ6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358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295" name="BExOOQSFJ3PX9I7W4ZBOTUADIOB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520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296" name="BEx75XHJ0RS5AT8GBNRKHGFEHBV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682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297" name="BEx3MFF3T4JIS5SFS3Q4I5QWYAC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49844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298" name="BExW0CINVZ40ICAV3OWOYOODEOI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006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299" name="BExXP7PCBS9LBVOPZKT0VS1C624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168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300" name="BExCTPSET82MMGG65QPBLBNC13I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330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301" name="BExVUW2BMKVUQ56O2W0FSSS1Q8W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492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302" name="BEx1P0AHKZBRZ3JRU668UMGEWEN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653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303" name="BExGNCAKFDUMG5CRF9N3QS6E2YA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815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304" name="BExY1RY9QOCEU9UZ0F0BSRLM491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0977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305" name="BExQAQA8SXCKEYBQ53LH32XOJIH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139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306" name="BExU64X7ARLJWQJ6CPBU61RP1ZW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301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307" name="BExBB385JDSTCR0VUIE2GPIKAAQ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463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308" name="BExGXLO8KTL9GP9F4IZJNOA0WSG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625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309" name="BExGWVWBRDU47U9D74HE320QUL6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787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310" name="BExVV5NLL147AEJOMDYJ8U76RWR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1949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311" name="BExU5RFO5O86ZMW1IE53ZQKP8K4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111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312" name="BExES8BYHA82AVNL9IOQIGJ76X5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273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313" name="BExEUO565RRKKBQCNFQABOTE64W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435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314" name="BExF26RPX6HPGE7JUOV7IRZOPP8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597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315" name="BEx7MQ4QTDYBPHUKRXE7SNCMPCD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758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316" name="BExOKJLAKF8GES6X1XYNXIJP9GG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2920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317" name="BExQIG3RCQXCGLOCWUAZHVKCOIK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082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318" name="BEx7JOAM2Y7RPNIK8KTXKXO2MWI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244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319" name="BExMREI7V03OYUEYOAP6XTPSZK5J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406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320" name="BEx1KDCRWAT3JFJ7JFQAAZ4DC1R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568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321" name="BEx3NDFNFEV18U4BIOAKIC6BWAN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730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322" name="BExVY0R15ZW0NWGV2T5I8CF3NJA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3892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323" name="BExKVEH52QDEKOYFEW5NOYHI55F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054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324" name="BExVY7SO1FA8D1DLVY6VD1D0EJX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216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325" name="BExSB9NH4RVEP2DRUYXPENGCO9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378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326" name="BExZNBUZRGC9O9N4VDT54LQR5OX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540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327" name="BEx1QDVWEAS8IJ8J22S7HYA0V7N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702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328" name="BExH163CGEBGCU79IK8ZC4JDN1M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4864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329" name="BExF2VHT9U6EKD0PB5ALQWQIQ0T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025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330" name="BEx75CI926N233P4C0YTO3IKT2X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187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331" name="BExS30CHUYDJ3SMLKAV7FMA2SE5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349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332" name="BEx3HZZ6WRY5VU584PYD0RCKS5T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511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333" name="BExZX7GE2XVHV1DJ3MBCH9RJP7D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673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334" name="BExIJU5PSIWGUFNN3M5FOV5BGRU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835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335" name="BEx91G4S3L6DO7YTMARUWNZD460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5997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336" name="BExON4SQTVKHEOH1ZE0RAXQR9JY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159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337" name="BExKQ1GXROCWZ1L39Z5I4086E6Z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321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338" name="BEx3PFRBG10SHEMAOCTJVAHIIUI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483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339" name="BEx73O47FC4BLNQ6DFVQ5L8EYFC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645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340" name="BExMDG7KFQFT20C152253PFGZ51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807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341" name="BExGZVSFJ7JG2KE9SOSJM6PKHLQ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6969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342" name="BExS2P3ZVEIDII9KUUTBRRFJ00E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130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343" name="BExVYWIRBITTU539ZSK2VSQPWHD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292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344" name="BExVUQIR7M6PXVDZXQU6SC1F1NH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454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345" name="BEx99PFTBTIEWWJ1HAJXXW7LZ7BV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616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346" name="BEx5N3FJTNNN98VE873EZH2U1GP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778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347" name="BExTZ32TT8V9JDU5MF5SM48NQ7S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7940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348" name="BExZNRAKYMSWFHQKI6SUMJPSGF0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102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349" name="BExIHKSDPLD1QV72NY5TIXLLOZ5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264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350" name="BExZLP4DPD9U9YTJHSIT90GWY8M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426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351" name="BEx9A7KIA66D0UIA1346BV5CN9J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588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352" name="BExBDTZ3E0UGRTR175GHIML36PZ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750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353" name="BExF8HXY6ZWHSDDVXHHS4QG8BDA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8912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354" name="BEx94DS1WQ9P7TJ8JQDN6YU58G5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074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355" name="BExS56KM636FI6UKU5FQTJMVGTK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2359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356" name="BEx3NLZ8JZDMCB8SA3GW2EP1FFD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397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357" name="BEx0110LPTK1M9ROIK98KKVWJC5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5598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358" name="BExXOKMOJ8ZV8EQTNMOAGT052VD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7217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359" name="BEx1QBN2QXAZDL4V6PAY7CN6P9UK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59883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360" name="BExXRR9HLGCIDEQSG40IPRQJ0N9C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0456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361" name="BExF776T3CVUHICF5K9O434LTK8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207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362" name="BExKHX41E8NYP7YTXPFCFAJJSSX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369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363" name="BEx95BHUFFOWXY9OI4LQS9XAJOH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5313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364" name="BExUC37FZIGDQVP5A3LPA35BJXP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693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365" name="BExCWJDYE4NVEDUQXZB7EXZ4N6H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08552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366" name="BExSDZI3BBQH4DEYAPQKGQ5CKJOM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0171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367" name="BExTUOJB1J6YFG5H9VLTZ5KV9B9B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179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368" name="BExF0FDT7OM4FG4BG3XLBE75KPQ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341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369" name="BEx5AXKHJGY0Q85ARHN3YVJ2A0PH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502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370" name="BEx7JWOOQPU0F2GFJSAW1JZX3CU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664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371" name="BExS7GU3VN1T0UELX7BSQ7RQD82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826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372" name="BExOGAAM3CBK3LQM5XWVJ73I0SU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1988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373" name="BExU14COMWD50B2J9BUS6BXG52O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1506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374" name="BEx76QUWSB0KOHJI1TFW1L80OBI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312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375" name="BExH01HFQJ6PXC9V4ZBRS41AW23D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4744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376" name="BEx5BCJZ987QUKYV75ODCFY0BMX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6364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377" name="BEx1LIPQOHBL7HDM8D8PLOUOP73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7983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378" name="BExKEYF2QSHZZU0VHIPTVFP1Q86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29602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379" name="BExZXLOZ9PMPFUC99S8Z4V2O6L8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122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380" name="BExKL7CBILFG4U7XN6FY9ZAZFNO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2841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381" name="BExOH4EW2CAT5N0QB3COLQJCLN6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4460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382" name="BExXXL7EGN8TPEUX256M6KIXW9DI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6079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383" name="BExMAW7BUEM25ZURZYB6L00VWO0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7698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384" name="BExD497FNNDJ8TW28HCVHXH50X1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3931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385" name="BExSGMT1A3NEYTIEGA82YBX9E2E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0937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386" name="BExD5ZOZLDDQF4GZ8B3CUKVGLJ6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255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387" name="BEx7HAFFD2OUT20AQBYAON7TT9Z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4175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388" name="BExBALE2CYND1YFE0I1ZG62KAWQZ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5795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389" name="BExD3EC9V1ZAPMR1L0E8F2YCHZ8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741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390" name="BEx98U9OVJZMWGVEH3XZT3JJPWLW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49033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391" name="BEx1N502SBDS37L99N1TC3YGMFI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065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392" name="BExU9QU9M3K5IL8RXZ37YRZ96N9X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2272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393" name="BExF6O5PHDNUMXHAI3GPBZQLWLA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389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1]!DesignIconClicked">
      <xdr:nvPicPr>
        <xdr:cNvPr id="394" name="BExF6O5PHDNUMXHAI3GPBZQLWLAY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658749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142875</xdr:rowOff>
    </xdr:from>
    <xdr:to>
      <xdr:col>1</xdr:col>
      <xdr:colOff>676275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52450"/>
          <a:ext cx="1981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1314450</xdr:colOff>
      <xdr:row>5</xdr:row>
      <xdr:rowOff>219075</xdr:rowOff>
    </xdr:to>
    <xdr:pic macro="[1]!DesignIconClicked">
      <xdr:nvPicPr>
        <xdr:cNvPr id="2" name="BExKEXTIELRJJYKF7FLJGQPYFF7L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76300"/>
          <a:ext cx="1314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219075</xdr:rowOff>
    </xdr:to>
    <xdr:pic macro="[1]!DesignIconClicked">
      <xdr:nvPicPr>
        <xdr:cNvPr id="3" name="BExKMBSX79KQUUM7TKN31K6Y7EQR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pic macro="[1]!DesignIconClicked">
      <xdr:nvPicPr>
        <xdr:cNvPr id="4" name="BExUBX7OP1AG6VJ5NCEVH1GJ23C3" descr="NavBlock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33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6</xdr:col>
      <xdr:colOff>828675</xdr:colOff>
      <xdr:row>9</xdr:row>
      <xdr:rowOff>0</xdr:rowOff>
    </xdr:to>
    <xdr:pic macro="[1]!DesignIconClicked">
      <xdr:nvPicPr>
        <xdr:cNvPr id="5" name="BExMATI8KAVE35Y8D5H5Y03SE0A4" descr="analysis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3333750"/>
          <a:ext cx="1402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" name="BExXNDX905UI0AEIACVABZW5U37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" name="BExF6QK1Z7L7T1XAXCJDV551766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" name="BEx1HMR72RB0OR5DSOZU0DRKOBI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" name="BExQ47BGPRBGKZS1MH2B5K1DVV7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" name="BExBAOJH3Q4EZBSZE0SGBT7Q528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" name="BExF6DD9EX456VJQN906GMOXOKT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" name="BEx3CTV49Y3FTY46IKJ1PHC26NU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" name="BEx3F5BYAY6S86EYP9RY8Z5KL48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" name="BExB23P5PJ2LM3F99BL3XU8OLZS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" name="BExIRFS5YL7K45MXYRMW8GMW84D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" name="BEx5O86XSKY8YEQRPXLXM1VTZLI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" name="BExIYCOK1FXVFUD1T3IA6YMQ448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" name="BExH1BXOWNJEDPJ2IWRMF8BHPAV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" name="BExOQDJ71QU9UJMEM662HYNQSUO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" name="BExBCHPZA56B6VCILE8740SCREZ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" name="BEx1SGIJQWRDIM1SPD1WCL7IYYB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" name="BExMHQPECHZILHNGUM66B5PD6O3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" name="BExIW95R91F55MRYGYZOVRLDTER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" name="BExKCQJPSSKK2HYM62SOCNR9Q51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" name="BEx3M9FBJNP3C6AUMCXYI9BFBVP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" name="BExQ88O9G2S7V1W3H73UUI3MGBH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" name="BEx7HLTG4QGPTY5M1FTX4F451WN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" name="BEx3S5M2I0IJQXEZORDXXZZVVT9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" name="BExOKKCCSPQM3UDY91Z2WE9NP4W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" name="BEx5KF2R18O1FUGMJ53BXWNIYOX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" name="BExZPJ4S4AX9SUYYOP6QFWU4REZ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" name="BExQB0694XB5FPNY3A2YTSNLS6H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" name="BExEY6RK8U303BF9LJWOTBJT0X4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" name="BExU1RVQVW0U2X33FRCB4QOUZB0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" name="BEx3O4UU2TBG0YB1TCM7KDHD5SJ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" name="BExXNJM9NHL8QJI7IY0WB3YCOWZ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" name="BExOMVCY12MCOMGQSXAOT1XW90W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" name="BExITVG2MQJ4SKRJ7D2Z5PMSHJF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9" name="BExXOXNYF9QQBNRUF73S5PXP8VX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0" name="BExERPLIDJGN9DM2NHERKND0R0S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1" name="BExW5TKMNV3E1RLSSDAY0D2Y257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2" name="BEx3FA4M333JHW57PZ43BVXGV27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3" name="BEx3PK3TMCW0VU7OBE0ECB8ATCY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4" name="BExIUG4DX0I2KYQP2ZIBCHFZD3A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5" name="BExKECZPP2VGBHGWR65LBE13UOU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" name="BExGN2JZOPAYUPB7YT8ER8NARPM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7" name="BExISM1HSCZEVZP6DY9V1K075RB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8" name="BExSAHMKKSECQE4E0FZH3QIER3J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9" name="BEx5PK544L2E3MORFT7UYNMNG5W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0" name="BEx5EUVLF9N1DHSBBCLU3MPGRT9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1" name="BExKSMOCSBKF5N7140OK98KSF7Q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2" name="BExTWMILLX2S6DCUOBST8A8LE3Z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3" name="BExOIU035IJJH6XJJ6K6MDL4UID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4" name="BExTWLBETSSLQQ70QHXVDAGKLH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5" name="BExSB5WKA9HYRVWA4QXKOKQETWM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6" name="BExCU2ODQEEZAF1L05VKH4WTDPS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7" name="BExRY5GZRUNAQNELTXUZWUY90YL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8" name="BExZKBISX55QUK7OI4UGZO1WB7W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59" name="BExU2AM15MTSXAIITRPEGTSDPE0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0" name="BExXSOJ4UQ6Z114OP8V24GZ8KFL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1" name="BExIQXYANCPI6N3095INZIRNWTH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2" name="BExH0KYQYWOV1QVZB6OYS5TUZGK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3" name="BExUC85F6XA2QTJ3XHWYW1DGLUC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4" name="BExY5V9B58SGJV8L2UFKRGRI0W3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5" name="BExQ586LB7LHSRFE3Y6LO345PFK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6" name="BExMQTIYEJW8WCPY99OLOSSNP2O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7" name="BExS1G07AUR1DDP78EBWSR1IWSU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8" name="BEx5C0TYMBUPHVZ0ICTU3ERULD8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69" name="BExTUPVRZ1WG41F619W12CXPKWX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0" name="BExQ4FPJWAVYU3SLZ0GUJDIVYAK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1" name="BEx3EDRB3G7SXUMHT2QRA8WAECG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2" name="BEx92LSLJ5NRMQ2V041NQUIIVZQ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3" name="BExH3YXZDMCM79K6X2PHIXBJWXH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4" name="BExBFXI37YBGPEDVM20MR2CTSDJ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5" name="BExIUYPD2D61GBEZU3Y0MA24V0G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6" name="BExZZM2EXDY1O67V9WRA8DKOSHQ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7" name="BExETN4QGKCAMZFFPV43HJ6X9S9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8" name="BEx759D0JXGEKUH3CLL8N05T3Y4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79" name="BExU6WCCMDHGE94P91MQI6E9U76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0" name="BEx7GQSRX9C28QQMRKLBEPGZ7Z5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1" name="BExDBGQZBTPNF3XBPM9T8ZG3DLB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2" name="BExEP13F1URVZV3C8DEWSP1ECMR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3" name="BEx5MD7DRSBMVYO3VMVM8QVCJMH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4" name="BExD4YDR3CIMZCOW8FW3VI4J6HE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5" name="BExW937B53A5WPYCUB4NC61HWQ1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6" name="BExCS8W3GVM6U3A4EUK9C0VV6IX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7" name="BExW52G2S8M27CNUK5QY8N4ZUW3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8" name="BExD29VOX9NI41BY0615WU9QNW5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89" name="BEx3BJ9DXJE6PDJOM5BU7OVLT1Z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0" name="BExMANIFETSS31BS2V55G167NG8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1" name="BEx7GT1MA8LIQ2MGRLGTL10XZ0Y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2" name="BExF02N65CYP9627YMMHOC05O13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3" name="BEx1QIZI2D94L40O0T6JFTXD5SG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4" name="BExGL4PZ1LY4A7T2H7GZ0AURMQ5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5" name="BExTXHZJD4WY9GPO8U2CTNP0WQ8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6" name="BEx1GVXJK890O0Y7601NI3QJ3SW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7" name="BExZV2FLNW5RU9TLC4WXMHM8D33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8" name="BExONSH38WP4L51T42VQ2DW8JVY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99" name="BExMRPG3LZ9QSDKJKTH1CHGNH69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0" name="BEx3RAQPL4A39SSY8KIUY44MUP4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1" name="BEx5B15Z5OF5H6QXU29IS834QRY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2" name="BExZS4HHWBSLCNO3J9EVICGNUYA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3" name="BExMG49KK8O0UZAFL7TKFFFHXQ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4" name="BExES4A7V6F5C0PTVZMD2PSRZ57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5" name="BExCYTSXVB1H3OPJ2ZG9DGZD07W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6" name="BExB2GQERW66IL8CNXRSQZ9ZLTM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7" name="BExVVAQZ1R2NWDMVZZX0TOZ9MPO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8" name="BExZVJYQA25WG3XD5WHNIWU4VZC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09" name="BEx3FCDG5TMYCHKX4PHRPMQBQET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0" name="BEx5L2WL6M6NZY6V65ONM60VC4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1" name="BExU7K687DV6CJDDRRDKFFJ6ZMU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2" name="BEx5EYH2DSH9S9M0EB00OC5L6ST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3" name="BExF2ATBJL353FNX8IA6VHS3LKY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4" name="BEx7F65JJSE8PLRZOKC7DJRL8IH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5" name="BEx9GA7BL5K53GVJ7AKFRWUMTRU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6" name="BExZWT7X7YZ824R58NLTZFYKL0A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7" name="BExKTKOWK5LRRXDWCSD1RC9RDPD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8" name="BExKIL37IB3AZKE1PSET869ME31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19" name="BExB84U04YTG8YRSR3C736H2VXF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0" name="BExY12RXWW9N5QYAX479HU1OMO8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1" name="BExBA57H77NISGUL7C33ZSPOWUV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2" name="BExKLNOG99EMVVL1PRLQOENHXA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3" name="BExY4YFR5A6ISF8K6PKCTEUR2CV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4" name="BExITI3TA8OZDI5VL5LPSIPF207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5" name="BExXPRMYQKUGN8CU4B5RRXH8R2E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6" name="BExH4CFHFVR77ZTDF3LRHTJVPO1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7" name="BEx9HK1YU4AG54GV454KDS11XC2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8" name="BExVTXAVEYL22426EEJA1QJF6CQ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29" name="BExERWSH3TJFDWY2D6W4O976BHS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0" name="BExOA9GKKKA11CYWV596Z39KDNH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1" name="BEx00T2LW7T17GHGS62G0GCKOWT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2" name="BExB042JY3S83AQQACN70RTQ0JD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3" name="BEx02M3ZEN6Z1Q5AF9ENIP3WUR2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4" name="BExKSPZ0JAZSO4IWRFD2I3WTHNY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5" name="BExQF9RL195HLRG9W8Y0S4I75D2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6" name="BExGX9ZFI9N3UFAUE4JOH24E8SG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7" name="BEx5F2O45CVY8PSQK2K7H6FC4IS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8" name="BExMEK7XDOJE8CPN1MO7YKH2IEK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39" name="BExKE8N75Y3ODETHCL2YA4JO46Y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0" name="BExKHEJ2IPDJQP2WJ1EN4Q4QRC9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1" name="BExUA5IZ33G8H7EDVT62T3IB4DL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2" name="BEx03MZ475050SIMY9RGGEJQ0UI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3" name="BExEW5MW62EM7VR8WZUKBQ7FVWA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4" name="BExCTVHEY77BNGSM12YXOL2WVAS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5" name="BEx5EYXCDQY00KXG4YBC7LVXTYB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6" name="BExXZJ196BQEVI137ICXDQM3E94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7" name="BExOP9Z0CFQ8E1BTQH3O1R4ABJB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8" name="BEx91DFVJWXVAAHGQJEFXJUEESZ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49" name="BExEZKIH5XULT1R0OJG2ZCRXN3U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0" name="BEx3P9M6TCXM1THQT0SC5GZPQ4X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1" name="BExU3G9M7GG97XT3162HWTG0NSM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2" name="BExZYSP5Q6V7MN823VNV1M1XGTZ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3" name="BExME0FRVCZQD14N9PVP8ADY7YI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4" name="BExZJ3RHBTLM5LWXBGQ2PY1X4JH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5" name="BExXRZIARI5Y1HVGMY7344GIFPI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6" name="BExS0OQC0T376R5ACIIKJ2BHN0T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7" name="BExKLD1BH64NKFFUAPQH61XR1UM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8" name="BExQF4IUUYG5QZN2L3LVCMM1I4K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59" name="BEx95KSCFKW3QXW94Y1QLPS8MSB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0" name="BExGV1O004TM53VLPITXX3U25QO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1" name="BExQ457XKL4H4I8YCG54RD5OH22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2" name="BEx58N5IHNM84OWSUBPPBCAQT52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3" name="BEx7KE2C1OTOWJ3VPMWMW28ODKC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4" name="BExKL5JKEXH63BPN8998OMUT08I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5" name="BExOEJIA619OHNJELYYCJR8PQAK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6" name="BEx7H2C3TBARGW7U1XZK3U48YTA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7" name="BExMCG3I0V60MPC911JDI464YYT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8" name="BExCZUYTJWV2DGIV141LGS0VVYO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69" name="BExOIFX0UOZVJOBZEC74VZMYZXY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0" name="BExZXW132A15J2LBJEZ2LRVUD46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1" name="BEx3CQKFDCTBO4OC3PK2FHLMJIX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2" name="BEx1OWE0ZD8R7KUTB83H0TVGA7F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3" name="BEx3PEK65939L73HHI8N50L6BZ0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4" name="BExBAYA145UYCLH4X6BEFJ66G2S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5" name="BExEPMO9RZN4I2KA7ACY0WNANUL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6" name="BExB1UUYHIADQNHBM4JI7VQV319Z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7" name="BExSCO007ZV7PISTUVIZL55LWCM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8" name="BExVWA9I2SBY991D54RLV511HSO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79" name="BExQ9N0S5050SY882WWWDR874YS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0" name="BExF69BJBL9OGBTWAD4U8B90VO6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1" name="BEx1G8PARQMXY8IJOJM2YKOD3SK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2" name="BEx7KARNC501HYPS4FDSGTR73HZ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3" name="BExY1AKOG91VAFHPDWBSJNTFRTC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4" name="BEx95VQ7UTLM1M460VZGGW5QHHH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5" name="BExXX0TPXI6AS2DPVYARDYTIVXD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6" name="BExAVO13C6N8SH4SOV329DY9LRQ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7" name="BExOFVWRPY65O3UUPHD1T1OU68X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8" name="BExH32VH0TUOISZSWCZ1ZGJ4X3K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89" name="BEx1PFKL1E0X0VULN7OB36IKDQ0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0" name="BExZOT7EQROVLEJSQALDBRHB59U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1" name="BEx59RWXEPYBZ470W4K661TLC5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2" name="BExMOWWAGKCQKKA20SA807QNEO0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3" name="BExOHWQHCQ9M7MGZD4NPF5ELYS7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4" name="BExTWR5S1D7R1WDR712YPUNEBPL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5" name="BExXXZAJIGVHT36D12D8RHO907W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6" name="BEx95Q6IYPY977YSMQM0J4WHJEB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7" name="BExQ5XCXG34KQ88D7MWYL9ULKQN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8" name="BEx7EI11YY9SYCNVXB0VK5ZZWO2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199" name="BExS569TBKAOBUIAEZZNI0EDWT3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0" name="BExKHW7OVFD1Z7JXYA35MVW4HML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1" name="BExB128LR5XFVB4OZIGUIJVJ6BW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2" name="BEx786K1GDGJJCV8HDVRD8XYGH4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3" name="BExKJLSV72QCU4774Z8EULJIQ9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4" name="BExZW8U81SDP81FL5RI5BASERXH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5" name="BExKEESF1STHIM041SCTHUOCJLO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6" name="BEx3JF8871TN05UCL3KMXY0LSOM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7" name="BEx7EPYWOL65KM81C4M63J604IX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8" name="BExD3UO943I2HDELAOUC0N5B7NB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09" name="BExCY7RZG2GFMXCEP714MN5Z2LK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0" name="BExF2RR0NXHTME9KEP2S5KU201C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1" name="BExS0UQ5I0M1MJFLQRSBENDGVUH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2" name="BExS76N9NZNSD2MJFF9IVQJ2TRU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3" name="BEx7CECRFKC9LJ85U47O1FZY2TL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4" name="BExZM4UT3XLT3V07N8HG7FWBB3D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5" name="BEx5JZ1KIGE9Q0SUVUT0YOT6RLO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6" name="BExME3FOME4G8K8KHIPRUHD63AB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7" name="BEx00GMYI9FI6F040YYNPDFN9N4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8" name="BExAXNNS66G61CWRLMDH71N4FD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19" name="BExMEKDEF9WAEZI4MQPPRAX1889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0" name="BExKOIRXG9H1UUS3SB8VTTQLWEX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1" name="BExVWFT55LHFWTZ22MDU9843GKV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2" name="BEx3MJM4LHK94FTMCJMD55YQHAC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3" name="BExMGAK59IEOBMV0KWF1D0MF5XP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4" name="BExOE5VF9XI60IUPAA3MORND1Z1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5" name="BExS778TZBNVOYMJ4VX8EYJ3IPI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6" name="BEx7F9G86S06WR6PU8U5C1G4FP1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7" name="BExTZ0DRBIRS0AJT2LZMW3BA93O8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8" name="BExU8HFQ163RICSWTDTUXMJNKPE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29" name="BExKOAZCP77LIYL36YRKJ5I184C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0" name="BExXUIGPOL3M5ZCPN29KNDTJ6WE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1" name="BEx1VCT5WYC1A06IWBN2GKAJD78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2" name="BExUCV2X8F7XFNHKR44ZXRZAFY5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3" name="BEx1OSN80G1RRETRQD2KES3KCZV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4" name="BExO740Z0Q0WM054OVJA84I9RH8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5" name="BEx5D7E2UMDERUVGNLXOV7WQI7F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6" name="BExTTJ6BLO15JB64XL8HCV7ISGG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7" name="BExS504KS0Z3PH0OVWP522HOBSG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8" name="BExW2JC7TU5O8H7T370MAPF3N3H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39" name="BExXT7PP0DJ1NVTYFZA9YUQ3E5Z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0" name="BEx1N7JVZSJDOY6FRE7NSBRN0RV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1" name="BExH13UIIKFQ4BWIBQW1VV8V0Z3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2" name="BEx7EVNVWA0CNJTZMV4PB5VGIA8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3" name="BExF2T8YDVB7EDASNT5BXYF5P3W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4" name="BExKLIVTB7ICA6B57V4IACP7BPI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5" name="BEx3EAGNTBLOWLL3TIIJSPZC939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6" name="BExXXM3QXYR3TQRF6P51I3L7KB3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7" name="BExIH7WF7KFQ9GRNH2WF3UD7LZ5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8" name="BEx5PU15B3G7U6TXR1ZPL503HMQ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49" name="BExIQRNOARJRIBYNQ15QCS7Y1Y1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0" name="BExEUV1AL1DU844ECU8VCP4MGWU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1" name="BEx9EW057IBCN7MTFLMCNXJYUE2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2" name="BExSCFLXKFXDENMZBNLDTQTFL8E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3" name="BExS4DY4KIWQ6QXSLWICRDM1GGE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4" name="BExKOC6IGU096WPJRQFJ3SQYPXO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5" name="BExQHR2X46VUIAE6L9YZBY4Y8OM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6" name="BExMSRYI1TOKS1E9CO6ER0S4RT3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7" name="BExSB4PFI1U590Y9198YT3A8H1A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8" name="BEx97QUYKD8ZUEQPICDMR8DLFR7N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59" name="BEx99TS6QCC0M2QV0XY6YRPETHK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0" name="BExTW4ZHCJYVVI9LMY91UC4S3ME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1" name="BExZR0MOV132KD4CEZRN89K2MZU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2" name="BEx1F43E77IXLMONR77KDVWL8KR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3" name="BExEWQ62BPJ3BMJDYVTNXL8LCSI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4" name="BEx5948IX0CXSMT3QE2GCWZGIZM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5" name="BExZWNIXD0W9LLKFXP5GHGXYMSJ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6" name="BExS5GGIAZ7Y2NPXH6VPZMB7IV0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7" name="BExZKSGBMKVGS193T6JQWMYU2S4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8" name="BEx7BU9URBEBFH6MSWF81C6HBW7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69" name="BEx5JM5NEKKJL6QWMTR86YQHFHR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0" name="BExIO5ZZFHVJ77KLHF4VGQ2DB4J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1" name="BExB04DCPFEWRU7QZPRGW8WNSUK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2" name="BExB7C279W0ZBYLMB99UY51WRA4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3" name="BExXOTRQ76YCBA7FPRGJRLIPF0F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4" name="BEx3HGI08Y9TO1U6IVGRYCA8TXW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5" name="BExOCVKI3S524A7RQQJHJKZTAB6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6" name="BExSD1MTTL5D1SHVNT07G8XMES6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7" name="BEx5B4GOV2O8DYEJ14KFFME7U7J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8" name="BExGVCWIFWFAPGX8A2NG0E9CJEI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79" name="BExAWXABMJ5H7A63XI9N50NJL5Y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0" name="BExMFTMH0YHGV1FHS1RZK35OHL1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1" name="BExEUP6U0G2TPN9JHSN4EO14YWG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2" name="BExITBD6OQE3V5PFDRKPMTRD0AV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3" name="BEx3C4DZKSF047R0FWH2T6NMM7E7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4" name="BExS1NSRPR6Z54CGSKAC0DGOXHU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5" name="BExSCHJXBBAN9HTFQBVTDAN1XDQ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6" name="BExO72OH47KMEM2SCP0G21TRI3A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7" name="BEx00KZBCIK0W69YRSR0W5S48RB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8" name="BExY3GN3U6HZKH5ZFT64XKU8O8H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89" name="BEx7LKGZH4XDFI8SUQ59AWJH542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0" name="BExCV3E07UQC7U64IV4DXPR52GG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1" name="BExBDXVE4ZVNFXO0W6CEU8IPGI2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2" name="BExQJZ3LAMVPJZLOSRWJA2GCEV3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3" name="BExH18XXY4KKDN39R22NUNXPJY5W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4" name="BExESFTQ77IKTOJLHDL5QIUGCRVP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5" name="BExGRI575E1Y2WWJ0IAPTQJEO3A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6" name="BExTXBOX3YP3TTAMFP884DL9MKX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7" name="BExO6PSILYXZPHF683GPPRJR9PH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8" name="BExIHPQD9DQT6EYC88R42XW6BGY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299" name="BEx7AMTJI9DML3N1CUPT5MWJXLY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0" name="BExQGJRVTX6AL0Z1AEJLBB1T56E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1" name="BExBDVMJ7YMIOOPI9RWUTLLD152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2" name="BExGYTVMIT86TOMJI2XK2UAUWSY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3" name="BEx9C7Y4GDU6UNNXFLO6I3M9J1R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4" name="BExIUMEYSGZWQ9S6MHV7PCU1FO0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5" name="BExKS8L8UEBOWDK5XKGIBGW8YPZ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6" name="BExCSF6OT6XDSXFUDMXQDDDDD93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7" name="BExOGK6PNEXPDMZH5S7RBWA4IQ4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8" name="BExGR3RB0EV7P0SSKJNDV2FCCLL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09" name="BEx1OEETOSRGC5GWAVLDG667EKU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0" name="BExO967BAYV5WSVVOKYTWD6J1YP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1" name="BEx5ADSEANME9FX1XT89AZ7K5YW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2" name="BEx3EMWHSSU10GBZFTHP40J4A9U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3" name="BExKEDQLI8X1PYUMN7FJPCEMA3ZX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4" name="BExVXHQ06JGYSU3ZY8WBLL9T7MR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5" name="BExOIATL41F5U545JRGVR2FFXTW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6" name="BEx3MW1TGS8RZTI2Z1MDZ45WQ88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7" name="BExZPLDLCQQ6C7KT491RRJUNY8U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8" name="BEx9E5H6C6I3CJUB0KTJWHDF79V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19" name="BExGQ5W3OZB4T8OHNT7TA3B9C38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0" name="BExW7F9D9WL0H31J2GIIHQIQFS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1" name="BEx7FQ2YN8OF0U2BH3K7H28GWX9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2" name="BExCZW5Z6MZNWMP2LKY3IJ8YJE4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3" name="BExMSJKEUN1BPU055AO06O0YSYR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4" name="BEx1HI9CG8OYBM6M4VQWHFYEV81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5" name="BExO5856MAVOENKRQ31GSXS35S5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6" name="BExXPSOMGK5HPJX672PZYXJRWPH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7" name="BEx94N2L3Z42W5FSP7S9P6YXRVA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8" name="BExW6YBVJ8XEHH78INQS2JU8S6N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29" name="BExQJE9S6TC7YXNFKTKQKDLMCI2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0" name="BExIQOIC6B8GLW6BGDWW8JM2VJWC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1" name="BExGLMPCKH0WC4A8LTBDTV7CAXJT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2" name="BEx5JXUFAVMWNV85YDOK4AFI4UC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3" name="BExF6RGELV53R6CHQP4FXFADO7H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4" name="BExCXFWIYOKO656OXUP358EI6Z1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5" name="BEx5LF6Z0XM1GS5JGF71E7SADTJ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6" name="BExQK2ZUCL3JNHZ5DNZI1YPWWZL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7" name="BEx00WO4B0LDE0S4UHEG4DG0MDX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8" name="BExVQJGYLX9CEMCX9C6J9H8I0CD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39" name="BEx1NI1J1JF9U1J6IOKJIAO8LQF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0" name="BExO7HIHNGTVTW7PXNHSS7LLKXOB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1" name="BEx3E0VCTQV572T5P717YXI0TD8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2" name="BExB4ADC1DSX3V59O65X8K5W0LDJ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3" name="BExXXOCMN5XSTT5PN2MLNGSIGUK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4" name="BEx9EY8YU12D2R7OHH0FW42B4ZQ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5" name="BExH0L9KAI2PLNAGLF12M28T9UL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6" name="BExSDAH8898A744Q8WERIODUUMP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7" name="BExKG7Z3IFM4UK2O9MMTR1KKT7T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8" name="BEx98VRN8BO2FR6W6BC2WR2N988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49" name="BExSD1HJ8LZ6AIHGOA02OLRT78K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0" name="BEx5L7JQL5GGRJBWNJIKXZ5DZDK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1" name="BEx96P3GI6BOWCW972NUM2QLQ095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2" name="BExEY6GQSC0RPKNGEGA97R96XQZ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3" name="BEx3IEYNTXX9ZN1C1OE41PDQAJO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4" name="BExH26YH1F8GV58IIWDS7QXNWC4F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5" name="BEx3GZ9ITXBVFK26RRSAPTWWMX1K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6" name="BEx3L6M4RFBO5GHFDEOV4N3ZNCZ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7" name="BExZVAZ0QS6ZCNXIZXDXQACXU3X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8" name="BExOLHLUGIVZY6KQSG5VKHJ341M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59" name="BExOMWPED1KZQR2XUSL2SS9W8XL3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0" name="BExCWDOYXH7GRA39C4YHBYEAKVW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1" name="BExKIOU047RBQ8AZINRQGD6UIXHQ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2" name="BEx5EL5090BLLZZTJ3D0T2QP35MH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3" name="BEx97SICS9OBARLFPFA799Q5D6O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4" name="BExVYV0T97I7USESRQJDCWYW5R5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5" name="BEx3J7QH9PTSBJ2RZUR1LS2CJWPI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6" name="BExKV4L252BGFA43VV4IRWDZDX9L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7" name="BEx5NX3QNLZPNLSUVI9IL48IUZCY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8" name="BExU4JDL7DR9F1V42HUG41UZYPIR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69" name="BExZQO6RW86Z1XW4QG4P5E3ME7S9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0" name="BExSDZY610CXPNVUWZ6XHIOAS1IG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1" name="BExOGQ10YHOS591N3ON0H4ZEWOY6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2" name="BExXS57A60T32KDAEKJ3M2IZF7V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3" name="BExGZ9RH4M1SNKF2ZQYMQLJRJPRD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4" name="BExKOXLY2XO0OPQ1DMYTI3CIK3DU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5" name="BExISLAFMMOKQ6N6X6CCGWZG0Q7A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76" name="BEx90RPK0XNEQLZ92BUI1SD1QR22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3337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13</xdr:row>
      <xdr:rowOff>95250</xdr:rowOff>
    </xdr:from>
    <xdr:to>
      <xdr:col>0</xdr:col>
      <xdr:colOff>904875</xdr:colOff>
      <xdr:row>14</xdr:row>
      <xdr:rowOff>123825</xdr:rowOff>
    </xdr:to>
    <xdr:sp>
      <xdr:nvSpPr>
        <xdr:cNvPr id="377" name="Rectangle 380"/>
        <xdr:cNvSpPr>
          <a:spLocks/>
        </xdr:cNvSpPr>
      </xdr:nvSpPr>
      <xdr:spPr>
        <a:xfrm>
          <a:off x="714375" y="41624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714375</xdr:colOff>
      <xdr:row>19</xdr:row>
      <xdr:rowOff>47625</xdr:rowOff>
    </xdr:from>
    <xdr:to>
      <xdr:col>0</xdr:col>
      <xdr:colOff>904875</xdr:colOff>
      <xdr:row>20</xdr:row>
      <xdr:rowOff>76200</xdr:rowOff>
    </xdr:to>
    <xdr:sp>
      <xdr:nvSpPr>
        <xdr:cNvPr id="378" name="Rectangle 381"/>
        <xdr:cNvSpPr>
          <a:spLocks/>
        </xdr:cNvSpPr>
      </xdr:nvSpPr>
      <xdr:spPr>
        <a:xfrm>
          <a:off x="714375" y="51054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26</xdr:row>
      <xdr:rowOff>66675</xdr:rowOff>
    </xdr:from>
    <xdr:to>
      <xdr:col>0</xdr:col>
      <xdr:colOff>904875</xdr:colOff>
      <xdr:row>27</xdr:row>
      <xdr:rowOff>95250</xdr:rowOff>
    </xdr:to>
    <xdr:sp>
      <xdr:nvSpPr>
        <xdr:cNvPr id="379" name="Rectangle 382"/>
        <xdr:cNvSpPr>
          <a:spLocks/>
        </xdr:cNvSpPr>
      </xdr:nvSpPr>
      <xdr:spPr>
        <a:xfrm>
          <a:off x="714375" y="62579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31</xdr:row>
      <xdr:rowOff>247650</xdr:rowOff>
    </xdr:from>
    <xdr:to>
      <xdr:col>0</xdr:col>
      <xdr:colOff>904875</xdr:colOff>
      <xdr:row>33</xdr:row>
      <xdr:rowOff>0</xdr:rowOff>
    </xdr:to>
    <xdr:sp>
      <xdr:nvSpPr>
        <xdr:cNvPr id="380" name="Rectangle 383"/>
        <xdr:cNvSpPr>
          <a:spLocks/>
        </xdr:cNvSpPr>
      </xdr:nvSpPr>
      <xdr:spPr>
        <a:xfrm>
          <a:off x="714375" y="75914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3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21</v>
      </c>
      <c r="CM2">
        <v>35</v>
      </c>
      <c r="DG2">
        <v>23</v>
      </c>
      <c r="EA2">
        <v>35</v>
      </c>
      <c r="EU2">
        <v>0</v>
      </c>
      <c r="FY2">
        <v>4</v>
      </c>
      <c r="HW2">
        <v>36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1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69</v>
      </c>
      <c r="AG4" s="1" t="s">
        <v>70</v>
      </c>
      <c r="AH4" s="1" t="s">
        <v>2</v>
      </c>
      <c r="AI4" s="1" t="s">
        <v>7</v>
      </c>
      <c r="AJ4" s="1" t="s">
        <v>7</v>
      </c>
      <c r="AK4" s="1" t="s">
        <v>13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8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16</v>
      </c>
      <c r="AY4" s="1" t="s">
        <v>17</v>
      </c>
      <c r="AZ4" s="1" t="s">
        <v>69</v>
      </c>
      <c r="BA4" s="1" t="s">
        <v>18</v>
      </c>
      <c r="BB4" s="1" t="s">
        <v>7</v>
      </c>
      <c r="BC4" s="1" t="s">
        <v>7</v>
      </c>
      <c r="BD4" s="1" t="s">
        <v>19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4</v>
      </c>
      <c r="BS4" s="1" t="s">
        <v>4</v>
      </c>
      <c r="BT4" s="1" t="s">
        <v>4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14</v>
      </c>
      <c r="BZ4" s="1" t="s">
        <v>7</v>
      </c>
      <c r="CA4" s="1" t="s">
        <v>8</v>
      </c>
      <c r="CB4" s="1" t="s">
        <v>72</v>
      </c>
      <c r="CC4" s="1" t="s">
        <v>7</v>
      </c>
      <c r="CD4" s="1" t="s">
        <v>68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20</v>
      </c>
      <c r="CJ4" s="1" t="s">
        <v>7</v>
      </c>
      <c r="CK4" s="1" t="s">
        <v>7</v>
      </c>
      <c r="CL4" s="1" t="s">
        <v>7</v>
      </c>
      <c r="CM4">
        <v>4</v>
      </c>
      <c r="CN4" s="1" t="s">
        <v>73</v>
      </c>
      <c r="CO4" s="1" t="s">
        <v>269</v>
      </c>
      <c r="CP4" s="1" t="s">
        <v>270</v>
      </c>
      <c r="CQ4" s="1" t="s">
        <v>13</v>
      </c>
      <c r="CR4" s="1" t="s">
        <v>7</v>
      </c>
      <c r="CS4" s="1" t="s">
        <v>102</v>
      </c>
      <c r="CT4" s="1" t="s">
        <v>7</v>
      </c>
      <c r="CU4" s="1" t="s">
        <v>103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G4">
        <v>4</v>
      </c>
      <c r="DH4" s="1" t="s">
        <v>80</v>
      </c>
      <c r="DI4" s="1" t="s">
        <v>150</v>
      </c>
      <c r="DJ4" s="1" t="s">
        <v>151</v>
      </c>
      <c r="DK4" s="1" t="s">
        <v>20</v>
      </c>
      <c r="DL4" s="1" t="s">
        <v>2</v>
      </c>
      <c r="DM4" s="1" t="s">
        <v>8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20</v>
      </c>
      <c r="DU4" s="1" t="s">
        <v>7</v>
      </c>
      <c r="EA4">
        <v>4</v>
      </c>
      <c r="EB4" s="1" t="s">
        <v>100</v>
      </c>
      <c r="EC4" s="1" t="s">
        <v>228</v>
      </c>
      <c r="ED4" s="1" t="s">
        <v>8</v>
      </c>
      <c r="EE4" s="1" t="s">
        <v>8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2</v>
      </c>
      <c r="EK4" s="1" t="s">
        <v>91</v>
      </c>
      <c r="EL4" s="1" t="s">
        <v>8</v>
      </c>
      <c r="EM4" s="1" t="s">
        <v>7</v>
      </c>
      <c r="EN4" s="1" t="s">
        <v>7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6</v>
      </c>
      <c r="GE4" s="1" t="s">
        <v>343</v>
      </c>
      <c r="GF4" s="1" t="s">
        <v>344</v>
      </c>
      <c r="GG4" s="1" t="s">
        <v>304</v>
      </c>
      <c r="GH4" s="1" t="s">
        <v>305</v>
      </c>
      <c r="GI4" s="1" t="s">
        <v>345</v>
      </c>
      <c r="GJ4" s="1" t="s">
        <v>306</v>
      </c>
      <c r="GK4" s="1" t="s">
        <v>307</v>
      </c>
      <c r="GL4" s="1" t="s">
        <v>306</v>
      </c>
      <c r="GM4" s="1" t="s">
        <v>7</v>
      </c>
      <c r="GN4" s="1" t="s">
        <v>8</v>
      </c>
      <c r="GO4" s="1" t="s">
        <v>346</v>
      </c>
      <c r="GP4" s="1" t="s">
        <v>308</v>
      </c>
      <c r="GQ4" s="1" t="s">
        <v>7</v>
      </c>
      <c r="GR4" s="1" t="s">
        <v>7</v>
      </c>
      <c r="GS4" s="1" t="s">
        <v>10</v>
      </c>
      <c r="GT4" s="1" t="s">
        <v>343</v>
      </c>
      <c r="HW4">
        <v>4</v>
      </c>
      <c r="HX4" s="1" t="s">
        <v>190</v>
      </c>
      <c r="HY4" s="1" t="s">
        <v>2</v>
      </c>
    </row>
    <row r="5" spans="31:233" ht="12.75">
      <c r="AE5">
        <v>4</v>
      </c>
      <c r="AF5" s="1" t="s">
        <v>80</v>
      </c>
      <c r="AG5" s="1" t="s">
        <v>81</v>
      </c>
      <c r="AH5" s="1" t="s">
        <v>2</v>
      </c>
      <c r="AI5" s="1" t="s">
        <v>7</v>
      </c>
      <c r="AJ5" s="1" t="s">
        <v>7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74</v>
      </c>
      <c r="AS5" s="1" t="s">
        <v>14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17</v>
      </c>
      <c r="AZ5" s="1" t="s">
        <v>80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4</v>
      </c>
      <c r="BS5" s="1" t="s">
        <v>4</v>
      </c>
      <c r="BT5" s="1" t="s">
        <v>4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14</v>
      </c>
      <c r="BZ5" s="1" t="s">
        <v>7</v>
      </c>
      <c r="CA5" s="1" t="s">
        <v>8</v>
      </c>
      <c r="CB5" s="1" t="s">
        <v>82</v>
      </c>
      <c r="CC5" s="1" t="s">
        <v>7</v>
      </c>
      <c r="CD5" s="1" t="s">
        <v>83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20</v>
      </c>
      <c r="CJ5" s="1" t="s">
        <v>7</v>
      </c>
      <c r="CK5" s="1" t="s">
        <v>7</v>
      </c>
      <c r="CL5" s="1" t="s">
        <v>7</v>
      </c>
      <c r="CM5">
        <v>4</v>
      </c>
      <c r="CN5" s="1" t="s">
        <v>73</v>
      </c>
      <c r="CO5" s="1" t="s">
        <v>100</v>
      </c>
      <c r="CP5" s="1" t="s">
        <v>101</v>
      </c>
      <c r="CQ5" s="1" t="s">
        <v>25</v>
      </c>
      <c r="CR5" s="1" t="s">
        <v>77</v>
      </c>
      <c r="CS5" s="1" t="s">
        <v>102</v>
      </c>
      <c r="CT5" s="1" t="s">
        <v>7</v>
      </c>
      <c r="CU5" s="1" t="s">
        <v>103</v>
      </c>
      <c r="CV5" s="1" t="s">
        <v>2</v>
      </c>
      <c r="CW5" s="1" t="s">
        <v>7</v>
      </c>
      <c r="CX5" s="1" t="s">
        <v>7</v>
      </c>
      <c r="CY5" s="1" t="s">
        <v>7</v>
      </c>
      <c r="CZ5" s="1" t="s">
        <v>7</v>
      </c>
      <c r="DG5">
        <v>4</v>
      </c>
      <c r="DH5" s="1" t="s">
        <v>80</v>
      </c>
      <c r="DI5" s="1" t="s">
        <v>75</v>
      </c>
      <c r="DJ5" s="1" t="s">
        <v>76</v>
      </c>
      <c r="DK5" s="1" t="s">
        <v>20</v>
      </c>
      <c r="DL5" s="1" t="s">
        <v>2</v>
      </c>
      <c r="DM5" s="1" t="s">
        <v>8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20</v>
      </c>
      <c r="DU5" s="1" t="s">
        <v>7</v>
      </c>
      <c r="EA5">
        <v>4</v>
      </c>
      <c r="EB5" s="1" t="s">
        <v>104</v>
      </c>
      <c r="EC5" s="1" t="s">
        <v>228</v>
      </c>
      <c r="ED5" s="1" t="s">
        <v>8</v>
      </c>
      <c r="EE5" s="1" t="s">
        <v>8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2</v>
      </c>
      <c r="EK5" s="1" t="s">
        <v>99</v>
      </c>
      <c r="EL5" s="1" t="s">
        <v>8</v>
      </c>
      <c r="EM5" s="1" t="s">
        <v>7</v>
      </c>
      <c r="EN5" s="1" t="s">
        <v>7</v>
      </c>
      <c r="FY5">
        <v>4</v>
      </c>
      <c r="FZ5" s="1" t="s">
        <v>252</v>
      </c>
      <c r="GA5" s="1" t="s">
        <v>4</v>
      </c>
      <c r="GB5" s="1" t="s">
        <v>253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347</v>
      </c>
      <c r="GP5" s="1" t="s">
        <v>308</v>
      </c>
      <c r="GQ5" s="1" t="s">
        <v>7</v>
      </c>
      <c r="GR5" s="1" t="s">
        <v>7</v>
      </c>
      <c r="GS5" s="1" t="s">
        <v>254</v>
      </c>
      <c r="GT5" s="1" t="s">
        <v>7</v>
      </c>
      <c r="HW5">
        <v>4</v>
      </c>
      <c r="HX5" s="1" t="s">
        <v>191</v>
      </c>
      <c r="HY5" s="1" t="s">
        <v>7</v>
      </c>
    </row>
    <row r="6" spans="31:233" ht="12.75">
      <c r="AE6">
        <v>4</v>
      </c>
      <c r="AF6" s="1" t="s">
        <v>254</v>
      </c>
      <c r="AG6" s="1" t="s">
        <v>297</v>
      </c>
      <c r="AH6" s="1" t="s">
        <v>2</v>
      </c>
      <c r="AI6" s="1" t="s">
        <v>7</v>
      </c>
      <c r="AJ6" s="1" t="s">
        <v>7</v>
      </c>
      <c r="AK6" s="1" t="s">
        <v>30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4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4</v>
      </c>
      <c r="BS6" s="1" t="s">
        <v>4</v>
      </c>
      <c r="BT6" s="1" t="s">
        <v>4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14</v>
      </c>
      <c r="BZ6" s="1" t="s">
        <v>7</v>
      </c>
      <c r="CA6" s="1" t="s">
        <v>8</v>
      </c>
      <c r="CB6" s="1" t="s">
        <v>298</v>
      </c>
      <c r="CC6" s="1" t="s">
        <v>7</v>
      </c>
      <c r="CD6" s="1" t="s">
        <v>310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20</v>
      </c>
      <c r="CJ6" s="1" t="s">
        <v>7</v>
      </c>
      <c r="CK6" s="1" t="s">
        <v>7</v>
      </c>
      <c r="CL6" s="1" t="s">
        <v>7</v>
      </c>
      <c r="CM6">
        <v>4</v>
      </c>
      <c r="CN6" s="1" t="s">
        <v>73</v>
      </c>
      <c r="CO6" s="1" t="s">
        <v>257</v>
      </c>
      <c r="CP6" s="1" t="s">
        <v>258</v>
      </c>
      <c r="CQ6" s="1" t="s">
        <v>30</v>
      </c>
      <c r="CR6" s="1" t="s">
        <v>77</v>
      </c>
      <c r="CS6" s="1" t="s">
        <v>102</v>
      </c>
      <c r="CT6" s="1" t="s">
        <v>7</v>
      </c>
      <c r="CU6" s="1" t="s">
        <v>103</v>
      </c>
      <c r="CV6" s="1" t="s">
        <v>2</v>
      </c>
      <c r="CW6" s="1" t="s">
        <v>7</v>
      </c>
      <c r="CX6" s="1" t="s">
        <v>7</v>
      </c>
      <c r="CY6" s="1" t="s">
        <v>7</v>
      </c>
      <c r="CZ6" s="1" t="s">
        <v>7</v>
      </c>
      <c r="DG6">
        <v>4</v>
      </c>
      <c r="DH6" s="1" t="s">
        <v>75</v>
      </c>
      <c r="DI6" s="1" t="s">
        <v>152</v>
      </c>
      <c r="DJ6" s="1" t="s">
        <v>153</v>
      </c>
      <c r="DK6" s="1" t="s">
        <v>20</v>
      </c>
      <c r="DL6" s="1" t="s">
        <v>2</v>
      </c>
      <c r="DM6" s="1" t="s">
        <v>4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20</v>
      </c>
      <c r="DU6" s="1" t="s">
        <v>7</v>
      </c>
      <c r="EA6">
        <v>4</v>
      </c>
      <c r="EB6" s="1" t="s">
        <v>106</v>
      </c>
      <c r="EC6" s="1" t="s">
        <v>228</v>
      </c>
      <c r="ED6" s="1" t="s">
        <v>8</v>
      </c>
      <c r="EE6" s="1" t="s">
        <v>8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2</v>
      </c>
      <c r="EK6" s="1" t="s">
        <v>229</v>
      </c>
      <c r="EL6" s="1" t="s">
        <v>8</v>
      </c>
      <c r="EM6" s="1" t="s">
        <v>7</v>
      </c>
      <c r="EN6" s="1" t="s">
        <v>7</v>
      </c>
      <c r="FY6">
        <v>4</v>
      </c>
      <c r="FZ6" s="1" t="s">
        <v>309</v>
      </c>
      <c r="GA6" s="1" t="s">
        <v>4</v>
      </c>
      <c r="GB6" s="1" t="s">
        <v>5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348</v>
      </c>
      <c r="GP6" s="1" t="s">
        <v>308</v>
      </c>
      <c r="GQ6" s="1" t="s">
        <v>7</v>
      </c>
      <c r="GR6" s="1" t="s">
        <v>7</v>
      </c>
      <c r="GS6" s="1" t="s">
        <v>10</v>
      </c>
      <c r="GT6" s="1" t="s">
        <v>7</v>
      </c>
      <c r="HW6">
        <v>4</v>
      </c>
      <c r="HX6" s="1" t="s">
        <v>192</v>
      </c>
      <c r="HY6" s="1" t="s">
        <v>7</v>
      </c>
    </row>
    <row r="7" spans="31:233" ht="12.75">
      <c r="AE7">
        <v>4</v>
      </c>
      <c r="AF7" s="1" t="s">
        <v>300</v>
      </c>
      <c r="AG7" s="1" t="s">
        <v>301</v>
      </c>
      <c r="AH7" s="1" t="s">
        <v>2</v>
      </c>
      <c r="AI7" s="1" t="s">
        <v>7</v>
      </c>
      <c r="AJ7" s="1" t="s">
        <v>7</v>
      </c>
      <c r="AK7" s="1" t="s">
        <v>35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14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16</v>
      </c>
      <c r="AY7" s="1" t="s">
        <v>17</v>
      </c>
      <c r="AZ7" s="1" t="s">
        <v>300</v>
      </c>
      <c r="BA7" s="1" t="s">
        <v>18</v>
      </c>
      <c r="BB7" s="1" t="s">
        <v>7</v>
      </c>
      <c r="BC7" s="1" t="s">
        <v>7</v>
      </c>
      <c r="BD7" s="1" t="s">
        <v>19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4</v>
      </c>
      <c r="BS7" s="1" t="s">
        <v>4</v>
      </c>
      <c r="BT7" s="1" t="s">
        <v>4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14</v>
      </c>
      <c r="BZ7" s="1" t="s">
        <v>7</v>
      </c>
      <c r="CA7" s="1" t="s">
        <v>8</v>
      </c>
      <c r="CB7" s="1" t="s">
        <v>302</v>
      </c>
      <c r="CC7" s="1" t="s">
        <v>7</v>
      </c>
      <c r="CD7" s="1" t="s">
        <v>299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20</v>
      </c>
      <c r="CJ7" s="1" t="s">
        <v>7</v>
      </c>
      <c r="CK7" s="1" t="s">
        <v>7</v>
      </c>
      <c r="CL7" s="1" t="s">
        <v>7</v>
      </c>
      <c r="CM7">
        <v>4</v>
      </c>
      <c r="CN7" s="1" t="s">
        <v>73</v>
      </c>
      <c r="CO7" s="1" t="s">
        <v>104</v>
      </c>
      <c r="CP7" s="1" t="s">
        <v>105</v>
      </c>
      <c r="CQ7" s="1" t="s">
        <v>35</v>
      </c>
      <c r="CR7" s="1" t="s">
        <v>77</v>
      </c>
      <c r="CS7" s="1" t="s">
        <v>102</v>
      </c>
      <c r="CT7" s="1" t="s">
        <v>7</v>
      </c>
      <c r="CU7" s="1" t="s">
        <v>103</v>
      </c>
      <c r="CV7" s="1" t="s">
        <v>2</v>
      </c>
      <c r="CW7" s="1" t="s">
        <v>7</v>
      </c>
      <c r="CX7" s="1" t="s">
        <v>7</v>
      </c>
      <c r="CY7" s="1" t="s">
        <v>7</v>
      </c>
      <c r="CZ7" s="1" t="s">
        <v>7</v>
      </c>
      <c r="DG7">
        <v>4</v>
      </c>
      <c r="DH7" s="1" t="s">
        <v>75</v>
      </c>
      <c r="DI7" s="1" t="s">
        <v>154</v>
      </c>
      <c r="DJ7" s="1" t="s">
        <v>155</v>
      </c>
      <c r="DK7" s="1" t="s">
        <v>20</v>
      </c>
      <c r="DL7" s="1" t="s">
        <v>2</v>
      </c>
      <c r="DM7" s="1" t="s">
        <v>8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20</v>
      </c>
      <c r="DU7" s="1" t="s">
        <v>7</v>
      </c>
      <c r="EA7">
        <v>4</v>
      </c>
      <c r="EB7" s="1" t="s">
        <v>108</v>
      </c>
      <c r="EC7" s="1" t="s">
        <v>228</v>
      </c>
      <c r="ED7" s="1" t="s">
        <v>8</v>
      </c>
      <c r="EE7" s="1" t="s">
        <v>8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2</v>
      </c>
      <c r="EK7" s="1" t="s">
        <v>231</v>
      </c>
      <c r="EL7" s="1" t="s">
        <v>8</v>
      </c>
      <c r="EM7" s="1" t="s">
        <v>7</v>
      </c>
      <c r="EN7" s="1" t="s">
        <v>7</v>
      </c>
      <c r="FY7">
        <v>4</v>
      </c>
      <c r="FZ7" s="1" t="s">
        <v>349</v>
      </c>
      <c r="GA7" s="1" t="s">
        <v>4</v>
      </c>
      <c r="GB7" s="1" t="s">
        <v>253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350</v>
      </c>
      <c r="GP7" s="1" t="s">
        <v>308</v>
      </c>
      <c r="GQ7" s="1" t="s">
        <v>7</v>
      </c>
      <c r="GR7" s="1" t="s">
        <v>7</v>
      </c>
      <c r="GS7" s="1" t="s">
        <v>311</v>
      </c>
      <c r="GT7" s="1" t="s">
        <v>7</v>
      </c>
      <c r="HW7">
        <v>4</v>
      </c>
      <c r="HX7" s="1" t="s">
        <v>193</v>
      </c>
      <c r="HY7" s="1" t="s">
        <v>4</v>
      </c>
    </row>
    <row r="8" spans="31:233" ht="89.25">
      <c r="AE8">
        <v>4</v>
      </c>
      <c r="AF8" s="1" t="s">
        <v>44</v>
      </c>
      <c r="AG8" s="1" t="s">
        <v>45</v>
      </c>
      <c r="AH8" s="1" t="s">
        <v>2</v>
      </c>
      <c r="AI8" s="1" t="s">
        <v>7</v>
      </c>
      <c r="AJ8" s="1" t="s">
        <v>7</v>
      </c>
      <c r="AK8" s="1" t="s">
        <v>38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14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17</v>
      </c>
      <c r="AZ8" s="1" t="s">
        <v>44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4</v>
      </c>
      <c r="BS8" s="1" t="s">
        <v>4</v>
      </c>
      <c r="BT8" s="1" t="s">
        <v>4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14</v>
      </c>
      <c r="BZ8" s="1" t="s">
        <v>7</v>
      </c>
      <c r="CA8" s="1" t="s">
        <v>8</v>
      </c>
      <c r="CB8" s="1" t="s">
        <v>47</v>
      </c>
      <c r="CC8" s="1" t="s">
        <v>7</v>
      </c>
      <c r="CD8" s="1" t="s">
        <v>43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20</v>
      </c>
      <c r="CJ8" s="1" t="s">
        <v>7</v>
      </c>
      <c r="CK8" s="1" t="s">
        <v>7</v>
      </c>
      <c r="CL8" s="1" t="s">
        <v>7</v>
      </c>
      <c r="CM8">
        <v>4</v>
      </c>
      <c r="CN8" s="1" t="s">
        <v>73</v>
      </c>
      <c r="CO8" s="1" t="s">
        <v>106</v>
      </c>
      <c r="CP8" s="2" t="s">
        <v>107</v>
      </c>
      <c r="CQ8" s="1" t="s">
        <v>38</v>
      </c>
      <c r="CR8" s="1" t="s">
        <v>7</v>
      </c>
      <c r="CS8" s="1" t="s">
        <v>102</v>
      </c>
      <c r="CT8" s="1" t="s">
        <v>7</v>
      </c>
      <c r="CU8" s="1" t="s">
        <v>103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G8">
        <v>4</v>
      </c>
      <c r="DH8" s="1" t="s">
        <v>75</v>
      </c>
      <c r="DI8" s="1" t="s">
        <v>156</v>
      </c>
      <c r="DJ8" s="1" t="s">
        <v>157</v>
      </c>
      <c r="DK8" s="1" t="s">
        <v>20</v>
      </c>
      <c r="DL8" s="1" t="s">
        <v>2</v>
      </c>
      <c r="DM8" s="1" t="s">
        <v>14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20</v>
      </c>
      <c r="DU8" s="1" t="s">
        <v>7</v>
      </c>
      <c r="EA8">
        <v>4</v>
      </c>
      <c r="EB8" s="1" t="s">
        <v>111</v>
      </c>
      <c r="EC8" s="1" t="s">
        <v>228</v>
      </c>
      <c r="ED8" s="1" t="s">
        <v>8</v>
      </c>
      <c r="EE8" s="1" t="s">
        <v>8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2</v>
      </c>
      <c r="EK8" s="1" t="s">
        <v>233</v>
      </c>
      <c r="EL8" s="1" t="s">
        <v>8</v>
      </c>
      <c r="EM8" s="1" t="s">
        <v>7</v>
      </c>
      <c r="EN8" s="1" t="s">
        <v>7</v>
      </c>
      <c r="HW8">
        <v>4</v>
      </c>
      <c r="HX8" s="1" t="s">
        <v>194</v>
      </c>
      <c r="HY8" s="1" t="s">
        <v>7</v>
      </c>
    </row>
    <row r="9" spans="31:233" ht="12.75">
      <c r="AE9">
        <v>4</v>
      </c>
      <c r="AF9" s="1" t="s">
        <v>49</v>
      </c>
      <c r="AG9" s="1" t="s">
        <v>50</v>
      </c>
      <c r="AH9" s="1" t="s">
        <v>2</v>
      </c>
      <c r="AI9" s="1" t="s">
        <v>7</v>
      </c>
      <c r="AJ9" s="1" t="s">
        <v>7</v>
      </c>
      <c r="AK9" s="1" t="s">
        <v>41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14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49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4</v>
      </c>
      <c r="BS9" s="1" t="s">
        <v>4</v>
      </c>
      <c r="BT9" s="1" t="s">
        <v>4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14</v>
      </c>
      <c r="BZ9" s="1" t="s">
        <v>7</v>
      </c>
      <c r="CA9" s="1" t="s">
        <v>8</v>
      </c>
      <c r="CB9" s="1" t="s">
        <v>52</v>
      </c>
      <c r="CC9" s="1" t="s">
        <v>7</v>
      </c>
      <c r="CD9" s="1" t="s">
        <v>48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20</v>
      </c>
      <c r="CJ9" s="1" t="s">
        <v>7</v>
      </c>
      <c r="CK9" s="1" t="s">
        <v>7</v>
      </c>
      <c r="CL9" s="1" t="s">
        <v>7</v>
      </c>
      <c r="CM9">
        <v>4</v>
      </c>
      <c r="CN9" s="1" t="s">
        <v>73</v>
      </c>
      <c r="CO9" s="1" t="s">
        <v>272</v>
      </c>
      <c r="CP9" s="1" t="s">
        <v>273</v>
      </c>
      <c r="CQ9" s="1" t="s">
        <v>41</v>
      </c>
      <c r="CR9" s="1" t="s">
        <v>7</v>
      </c>
      <c r="CS9" s="1" t="s">
        <v>102</v>
      </c>
      <c r="CT9" s="1" t="s">
        <v>7</v>
      </c>
      <c r="CU9" s="1" t="s">
        <v>103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G9">
        <v>4</v>
      </c>
      <c r="DH9" s="1" t="s">
        <v>75</v>
      </c>
      <c r="DI9" s="1" t="s">
        <v>158</v>
      </c>
      <c r="DJ9" s="1" t="s">
        <v>159</v>
      </c>
      <c r="DK9" s="1" t="s">
        <v>20</v>
      </c>
      <c r="DL9" s="1" t="s">
        <v>2</v>
      </c>
      <c r="DM9" s="1" t="s">
        <v>14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20</v>
      </c>
      <c r="DU9" s="1" t="s">
        <v>7</v>
      </c>
      <c r="EA9">
        <v>4</v>
      </c>
      <c r="EB9" s="1" t="s">
        <v>113</v>
      </c>
      <c r="EC9" s="1" t="s">
        <v>228</v>
      </c>
      <c r="ED9" s="1" t="s">
        <v>8</v>
      </c>
      <c r="EE9" s="1" t="s">
        <v>8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2</v>
      </c>
      <c r="EK9" s="1" t="s">
        <v>234</v>
      </c>
      <c r="EL9" s="1" t="s">
        <v>8</v>
      </c>
      <c r="EM9" s="1" t="s">
        <v>7</v>
      </c>
      <c r="EN9" s="1" t="s">
        <v>7</v>
      </c>
      <c r="HW9">
        <v>4</v>
      </c>
      <c r="HX9" s="1" t="s">
        <v>195</v>
      </c>
      <c r="HY9" s="1" t="s">
        <v>4</v>
      </c>
    </row>
    <row r="10" spans="31:233" ht="12.75">
      <c r="AE10">
        <v>4</v>
      </c>
      <c r="AF10" s="1" t="s">
        <v>54</v>
      </c>
      <c r="AG10" s="1" t="s">
        <v>55</v>
      </c>
      <c r="AH10" s="1" t="s">
        <v>2</v>
      </c>
      <c r="AI10" s="1" t="s">
        <v>7</v>
      </c>
      <c r="AJ10" s="1" t="s">
        <v>7</v>
      </c>
      <c r="AK10" s="1" t="s">
        <v>46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7</v>
      </c>
      <c r="AS10" s="1" t="s">
        <v>14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16</v>
      </c>
      <c r="AY10" s="1" t="s">
        <v>17</v>
      </c>
      <c r="AZ10" s="1" t="s">
        <v>54</v>
      </c>
      <c r="BA10" s="1" t="s">
        <v>18</v>
      </c>
      <c r="BB10" s="1" t="s">
        <v>7</v>
      </c>
      <c r="BC10" s="1" t="s">
        <v>7</v>
      </c>
      <c r="BD10" s="1" t="s">
        <v>19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4</v>
      </c>
      <c r="BS10" s="1" t="s">
        <v>4</v>
      </c>
      <c r="BT10" s="1" t="s">
        <v>4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14</v>
      </c>
      <c r="BZ10" s="1" t="s">
        <v>7</v>
      </c>
      <c r="CA10" s="1" t="s">
        <v>8</v>
      </c>
      <c r="CB10" s="1" t="s">
        <v>57</v>
      </c>
      <c r="CC10" s="1" t="s">
        <v>7</v>
      </c>
      <c r="CD10" s="1" t="s">
        <v>53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20</v>
      </c>
      <c r="CJ10" s="1" t="s">
        <v>7</v>
      </c>
      <c r="CK10" s="1" t="s">
        <v>7</v>
      </c>
      <c r="CL10" s="1" t="s">
        <v>7</v>
      </c>
      <c r="CM10">
        <v>4</v>
      </c>
      <c r="CN10" s="1" t="s">
        <v>73</v>
      </c>
      <c r="CO10" s="1" t="s">
        <v>108</v>
      </c>
      <c r="CP10" s="1" t="s">
        <v>109</v>
      </c>
      <c r="CQ10" s="1" t="s">
        <v>46</v>
      </c>
      <c r="CR10" s="1" t="s">
        <v>77</v>
      </c>
      <c r="CS10" s="1" t="s">
        <v>110</v>
      </c>
      <c r="CT10" s="1" t="s">
        <v>7</v>
      </c>
      <c r="CU10" s="1" t="s">
        <v>103</v>
      </c>
      <c r="CV10" s="1" t="s">
        <v>2</v>
      </c>
      <c r="CW10" s="1" t="s">
        <v>289</v>
      </c>
      <c r="CX10" s="1" t="s">
        <v>290</v>
      </c>
      <c r="CY10" s="1" t="s">
        <v>7</v>
      </c>
      <c r="CZ10" s="1" t="s">
        <v>291</v>
      </c>
      <c r="DG10">
        <v>4</v>
      </c>
      <c r="DH10" s="1" t="s">
        <v>75</v>
      </c>
      <c r="DI10" s="1" t="s">
        <v>160</v>
      </c>
      <c r="DJ10" s="1" t="s">
        <v>161</v>
      </c>
      <c r="DK10" s="1" t="s">
        <v>20</v>
      </c>
      <c r="DL10" s="1" t="s">
        <v>2</v>
      </c>
      <c r="DM10" s="1" t="s">
        <v>14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20</v>
      </c>
      <c r="DU10" s="1" t="s">
        <v>7</v>
      </c>
      <c r="EA10">
        <v>4</v>
      </c>
      <c r="EB10" s="1" t="s">
        <v>115</v>
      </c>
      <c r="EC10" s="1" t="s">
        <v>228</v>
      </c>
      <c r="ED10" s="1" t="s">
        <v>8</v>
      </c>
      <c r="EE10" s="1" t="s">
        <v>8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2</v>
      </c>
      <c r="EK10" s="1" t="s">
        <v>236</v>
      </c>
      <c r="EL10" s="1" t="s">
        <v>8</v>
      </c>
      <c r="EM10" s="1" t="s">
        <v>7</v>
      </c>
      <c r="EN10" s="1" t="s">
        <v>7</v>
      </c>
      <c r="HW10">
        <v>4</v>
      </c>
      <c r="HX10" s="1" t="s">
        <v>196</v>
      </c>
      <c r="HY10" s="1" t="s">
        <v>7</v>
      </c>
    </row>
    <row r="11" spans="31:233" ht="12.75">
      <c r="AE11">
        <v>4</v>
      </c>
      <c r="AF11" s="1" t="s">
        <v>11</v>
      </c>
      <c r="AG11" s="1" t="s">
        <v>12</v>
      </c>
      <c r="AH11" s="1" t="s">
        <v>2</v>
      </c>
      <c r="AI11" s="1" t="s">
        <v>7</v>
      </c>
      <c r="AJ11" s="1" t="s">
        <v>7</v>
      </c>
      <c r="AK11" s="1" t="s">
        <v>51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14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11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4</v>
      </c>
      <c r="BS11" s="1" t="s">
        <v>4</v>
      </c>
      <c r="BT11" s="1" t="s">
        <v>4</v>
      </c>
      <c r="BU11" s="1" t="s">
        <v>8</v>
      </c>
      <c r="BV11" s="1" t="s">
        <v>8</v>
      </c>
      <c r="BW11" s="1" t="s">
        <v>7</v>
      </c>
      <c r="BX11" s="1" t="s">
        <v>7</v>
      </c>
      <c r="BY11" s="1" t="s">
        <v>14</v>
      </c>
      <c r="BZ11" s="1" t="s">
        <v>7</v>
      </c>
      <c r="CA11" s="1" t="s">
        <v>8</v>
      </c>
      <c r="CB11" s="1" t="s">
        <v>21</v>
      </c>
      <c r="CC11" s="1" t="s">
        <v>7</v>
      </c>
      <c r="CD11" s="1" t="s">
        <v>22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20</v>
      </c>
      <c r="CJ11" s="1" t="s">
        <v>7</v>
      </c>
      <c r="CK11" s="1" t="s">
        <v>7</v>
      </c>
      <c r="CL11" s="1" t="s">
        <v>7</v>
      </c>
      <c r="CM11">
        <v>4</v>
      </c>
      <c r="CN11" s="1" t="s">
        <v>73</v>
      </c>
      <c r="CO11" s="1" t="s">
        <v>259</v>
      </c>
      <c r="CP11" s="1" t="s">
        <v>260</v>
      </c>
      <c r="CQ11" s="1" t="s">
        <v>51</v>
      </c>
      <c r="CR11" s="1" t="s">
        <v>77</v>
      </c>
      <c r="CS11" s="1" t="s">
        <v>110</v>
      </c>
      <c r="CT11" s="1" t="s">
        <v>7</v>
      </c>
      <c r="CU11" s="1" t="s">
        <v>103</v>
      </c>
      <c r="CV11" s="1" t="s">
        <v>2</v>
      </c>
      <c r="CW11" s="1" t="s">
        <v>289</v>
      </c>
      <c r="CX11" s="1" t="s">
        <v>290</v>
      </c>
      <c r="CY11" s="1" t="s">
        <v>7</v>
      </c>
      <c r="CZ11" s="1" t="s">
        <v>291</v>
      </c>
      <c r="DG11">
        <v>4</v>
      </c>
      <c r="DH11" s="1" t="s">
        <v>75</v>
      </c>
      <c r="DI11" s="1" t="s">
        <v>162</v>
      </c>
      <c r="DJ11" s="1" t="s">
        <v>163</v>
      </c>
      <c r="DK11" s="1" t="s">
        <v>20</v>
      </c>
      <c r="DL11" s="1" t="s">
        <v>2</v>
      </c>
      <c r="DM11" s="1" t="s">
        <v>14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20</v>
      </c>
      <c r="DU11" s="1" t="s">
        <v>7</v>
      </c>
      <c r="EA11">
        <v>4</v>
      </c>
      <c r="EB11" s="1" t="s">
        <v>117</v>
      </c>
      <c r="EC11" s="1" t="s">
        <v>228</v>
      </c>
      <c r="ED11" s="1" t="s">
        <v>8</v>
      </c>
      <c r="EE11" s="1" t="s">
        <v>8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2</v>
      </c>
      <c r="EK11" s="1" t="s">
        <v>238</v>
      </c>
      <c r="EL11" s="1" t="s">
        <v>8</v>
      </c>
      <c r="EM11" s="1" t="s">
        <v>7</v>
      </c>
      <c r="EN11" s="1" t="s">
        <v>7</v>
      </c>
      <c r="HW11">
        <v>4</v>
      </c>
      <c r="HX11" s="1" t="s">
        <v>197</v>
      </c>
      <c r="HY11" s="1" t="s">
        <v>198</v>
      </c>
    </row>
    <row r="12" spans="31:233" ht="12.75">
      <c r="AE12">
        <v>4</v>
      </c>
      <c r="AF12" s="1" t="s">
        <v>59</v>
      </c>
      <c r="AG12" s="1" t="s">
        <v>60</v>
      </c>
      <c r="AH12" s="1" t="s">
        <v>2</v>
      </c>
      <c r="AI12" s="1" t="s">
        <v>7</v>
      </c>
      <c r="AJ12" s="1" t="s">
        <v>7</v>
      </c>
      <c r="AK12" s="1" t="s">
        <v>56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14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59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4</v>
      </c>
      <c r="BS12" s="1" t="s">
        <v>4</v>
      </c>
      <c r="BT12" s="1" t="s">
        <v>4</v>
      </c>
      <c r="BU12" s="1" t="s">
        <v>8</v>
      </c>
      <c r="BV12" s="1" t="s">
        <v>8</v>
      </c>
      <c r="BW12" s="1" t="s">
        <v>7</v>
      </c>
      <c r="BX12" s="1" t="s">
        <v>7</v>
      </c>
      <c r="BY12" s="1" t="s">
        <v>14</v>
      </c>
      <c r="BZ12" s="1" t="s">
        <v>7</v>
      </c>
      <c r="CA12" s="1" t="s">
        <v>8</v>
      </c>
      <c r="CB12" s="1" t="s">
        <v>62</v>
      </c>
      <c r="CC12" s="1" t="s">
        <v>7</v>
      </c>
      <c r="CD12" s="1" t="s">
        <v>58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20</v>
      </c>
      <c r="CJ12" s="1" t="s">
        <v>7</v>
      </c>
      <c r="CK12" s="1" t="s">
        <v>7</v>
      </c>
      <c r="CL12" s="1" t="s">
        <v>7</v>
      </c>
      <c r="CM12">
        <v>4</v>
      </c>
      <c r="CN12" s="1" t="s">
        <v>73</v>
      </c>
      <c r="CO12" s="1" t="s">
        <v>111</v>
      </c>
      <c r="CP12" s="1" t="s">
        <v>112</v>
      </c>
      <c r="CQ12" s="1" t="s">
        <v>56</v>
      </c>
      <c r="CR12" s="1" t="s">
        <v>77</v>
      </c>
      <c r="CS12" s="1" t="s">
        <v>110</v>
      </c>
      <c r="CT12" s="1" t="s">
        <v>7</v>
      </c>
      <c r="CU12" s="1" t="s">
        <v>103</v>
      </c>
      <c r="CV12" s="1" t="s">
        <v>2</v>
      </c>
      <c r="CW12" s="1" t="s">
        <v>289</v>
      </c>
      <c r="CX12" s="1" t="s">
        <v>290</v>
      </c>
      <c r="CY12" s="1" t="s">
        <v>7</v>
      </c>
      <c r="CZ12" s="1" t="s">
        <v>291</v>
      </c>
      <c r="DG12">
        <v>4</v>
      </c>
      <c r="DH12" s="1" t="s">
        <v>75</v>
      </c>
      <c r="DI12" s="1" t="s">
        <v>164</v>
      </c>
      <c r="DJ12" s="1" t="s">
        <v>165</v>
      </c>
      <c r="DK12" s="1" t="s">
        <v>20</v>
      </c>
      <c r="DL12" s="1" t="s">
        <v>2</v>
      </c>
      <c r="DM12" s="1" t="s">
        <v>4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20</v>
      </c>
      <c r="DU12" s="1" t="s">
        <v>7</v>
      </c>
      <c r="EA12">
        <v>4</v>
      </c>
      <c r="EB12" s="1" t="s">
        <v>119</v>
      </c>
      <c r="EC12" s="1" t="s">
        <v>228</v>
      </c>
      <c r="ED12" s="1" t="s">
        <v>8</v>
      </c>
      <c r="EE12" s="1" t="s">
        <v>8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2</v>
      </c>
      <c r="EK12" s="1" t="s">
        <v>239</v>
      </c>
      <c r="EL12" s="1" t="s">
        <v>8</v>
      </c>
      <c r="EM12" s="1" t="s">
        <v>7</v>
      </c>
      <c r="EN12" s="1" t="s">
        <v>7</v>
      </c>
      <c r="HW12">
        <v>4</v>
      </c>
      <c r="HX12" s="1" t="s">
        <v>199</v>
      </c>
      <c r="HY12" s="1" t="s">
        <v>0</v>
      </c>
    </row>
    <row r="13" spans="31:233" ht="76.5">
      <c r="AE13">
        <v>4</v>
      </c>
      <c r="AF13" s="1" t="s">
        <v>23</v>
      </c>
      <c r="AG13" s="1" t="s">
        <v>24</v>
      </c>
      <c r="AH13" s="1" t="s">
        <v>2</v>
      </c>
      <c r="AI13" s="1" t="s">
        <v>7</v>
      </c>
      <c r="AJ13" s="1" t="s">
        <v>7</v>
      </c>
      <c r="AK13" s="1" t="s">
        <v>61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7</v>
      </c>
      <c r="AS13" s="1" t="s">
        <v>14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16</v>
      </c>
      <c r="AY13" s="1" t="s">
        <v>17</v>
      </c>
      <c r="AZ13" s="1" t="s">
        <v>23</v>
      </c>
      <c r="BA13" s="1" t="s">
        <v>18</v>
      </c>
      <c r="BB13" s="1" t="s">
        <v>7</v>
      </c>
      <c r="BC13" s="1" t="s">
        <v>7</v>
      </c>
      <c r="BD13" s="1" t="s">
        <v>19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7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4</v>
      </c>
      <c r="BS13" s="1" t="s">
        <v>4</v>
      </c>
      <c r="BT13" s="1" t="s">
        <v>4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14</v>
      </c>
      <c r="BZ13" s="1" t="s">
        <v>7</v>
      </c>
      <c r="CA13" s="1" t="s">
        <v>8</v>
      </c>
      <c r="CB13" s="1" t="s">
        <v>26</v>
      </c>
      <c r="CC13" s="1" t="s">
        <v>7</v>
      </c>
      <c r="CD13" s="1" t="s">
        <v>27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20</v>
      </c>
      <c r="CJ13" s="1" t="s">
        <v>7</v>
      </c>
      <c r="CK13" s="1" t="s">
        <v>7</v>
      </c>
      <c r="CL13" s="1" t="s">
        <v>7</v>
      </c>
      <c r="CM13">
        <v>4</v>
      </c>
      <c r="CN13" s="1" t="s">
        <v>73</v>
      </c>
      <c r="CO13" s="1" t="s">
        <v>113</v>
      </c>
      <c r="CP13" s="2" t="s">
        <v>114</v>
      </c>
      <c r="CQ13" s="1" t="s">
        <v>61</v>
      </c>
      <c r="CR13" s="1" t="s">
        <v>7</v>
      </c>
      <c r="CS13" s="1" t="s">
        <v>102</v>
      </c>
      <c r="CT13" s="1" t="s">
        <v>7</v>
      </c>
      <c r="CU13" s="1" t="s">
        <v>103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75</v>
      </c>
      <c r="DI13" s="1" t="s">
        <v>166</v>
      </c>
      <c r="DJ13" s="1" t="s">
        <v>167</v>
      </c>
      <c r="DK13" s="1" t="s">
        <v>20</v>
      </c>
      <c r="DL13" s="1" t="s">
        <v>2</v>
      </c>
      <c r="DM13" s="1" t="s">
        <v>4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20</v>
      </c>
      <c r="DU13" s="1" t="s">
        <v>7</v>
      </c>
      <c r="EA13">
        <v>4</v>
      </c>
      <c r="EB13" s="1" t="s">
        <v>121</v>
      </c>
      <c r="EC13" s="1" t="s">
        <v>228</v>
      </c>
      <c r="ED13" s="1" t="s">
        <v>8</v>
      </c>
      <c r="EE13" s="1" t="s">
        <v>8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2</v>
      </c>
      <c r="EK13" s="1" t="s">
        <v>245</v>
      </c>
      <c r="EL13" s="1" t="s">
        <v>8</v>
      </c>
      <c r="EM13" s="1" t="s">
        <v>7</v>
      </c>
      <c r="EN13" s="1" t="s">
        <v>7</v>
      </c>
      <c r="HW13">
        <v>4</v>
      </c>
      <c r="HX13" s="1" t="s">
        <v>200</v>
      </c>
      <c r="HY13" s="1" t="s">
        <v>201</v>
      </c>
    </row>
    <row r="14" spans="31:233" ht="12.75">
      <c r="AE14">
        <v>4</v>
      </c>
      <c r="AF14" s="1" t="s">
        <v>64</v>
      </c>
      <c r="AG14" s="1" t="s">
        <v>65</v>
      </c>
      <c r="AH14" s="1" t="s">
        <v>2</v>
      </c>
      <c r="AI14" s="1" t="s">
        <v>7</v>
      </c>
      <c r="AJ14" s="1" t="s">
        <v>7</v>
      </c>
      <c r="AK14" s="1" t="s">
        <v>66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14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64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4</v>
      </c>
      <c r="BS14" s="1" t="s">
        <v>4</v>
      </c>
      <c r="BT14" s="1" t="s">
        <v>4</v>
      </c>
      <c r="BU14" s="1" t="s">
        <v>8</v>
      </c>
      <c r="BV14" s="1" t="s">
        <v>8</v>
      </c>
      <c r="BW14" s="1" t="s">
        <v>7</v>
      </c>
      <c r="BX14" s="1" t="s">
        <v>7</v>
      </c>
      <c r="BY14" s="1" t="s">
        <v>14</v>
      </c>
      <c r="BZ14" s="1" t="s">
        <v>7</v>
      </c>
      <c r="CA14" s="1" t="s">
        <v>8</v>
      </c>
      <c r="CB14" s="1" t="s">
        <v>67</v>
      </c>
      <c r="CC14" s="1" t="s">
        <v>7</v>
      </c>
      <c r="CD14" s="1" t="s">
        <v>63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20</v>
      </c>
      <c r="CJ14" s="1" t="s">
        <v>7</v>
      </c>
      <c r="CK14" s="1" t="s">
        <v>7</v>
      </c>
      <c r="CL14" s="1" t="s">
        <v>7</v>
      </c>
      <c r="CM14">
        <v>4</v>
      </c>
      <c r="CN14" s="1" t="s">
        <v>73</v>
      </c>
      <c r="CO14" s="1" t="s">
        <v>275</v>
      </c>
      <c r="CP14" s="1" t="s">
        <v>276</v>
      </c>
      <c r="CQ14" s="1" t="s">
        <v>66</v>
      </c>
      <c r="CR14" s="1" t="s">
        <v>7</v>
      </c>
      <c r="CS14" s="1" t="s">
        <v>102</v>
      </c>
      <c r="CT14" s="1" t="s">
        <v>7</v>
      </c>
      <c r="CU14" s="1" t="s">
        <v>103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94</v>
      </c>
      <c r="DI14" s="1" t="s">
        <v>168</v>
      </c>
      <c r="DJ14" s="1" t="s">
        <v>169</v>
      </c>
      <c r="DK14" s="1" t="s">
        <v>20</v>
      </c>
      <c r="DL14" s="1" t="s">
        <v>2</v>
      </c>
      <c r="DM14" s="1" t="s">
        <v>14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20</v>
      </c>
      <c r="DU14" s="1" t="s">
        <v>7</v>
      </c>
      <c r="EA14">
        <v>4</v>
      </c>
      <c r="EB14" s="1" t="s">
        <v>124</v>
      </c>
      <c r="EC14" s="1" t="s">
        <v>228</v>
      </c>
      <c r="ED14" s="1" t="s">
        <v>8</v>
      </c>
      <c r="EE14" s="1" t="s">
        <v>8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2</v>
      </c>
      <c r="EK14" s="1" t="s">
        <v>247</v>
      </c>
      <c r="EL14" s="1" t="s">
        <v>8</v>
      </c>
      <c r="EM14" s="1" t="s">
        <v>7</v>
      </c>
      <c r="EN14" s="1" t="s">
        <v>7</v>
      </c>
      <c r="HW14">
        <v>4</v>
      </c>
      <c r="HX14" s="1" t="s">
        <v>202</v>
      </c>
      <c r="HY14" s="1" t="s">
        <v>7</v>
      </c>
    </row>
    <row r="15" spans="31:233" ht="12.75">
      <c r="AE15">
        <v>4</v>
      </c>
      <c r="AF15" s="1" t="s">
        <v>28</v>
      </c>
      <c r="AG15" s="1" t="s">
        <v>29</v>
      </c>
      <c r="AH15" s="1" t="s">
        <v>2</v>
      </c>
      <c r="AI15" s="1" t="s">
        <v>7</v>
      </c>
      <c r="AJ15" s="1" t="s">
        <v>7</v>
      </c>
      <c r="AK15" s="1" t="s">
        <v>71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14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28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4</v>
      </c>
      <c r="BS15" s="1" t="s">
        <v>4</v>
      </c>
      <c r="BT15" s="1" t="s">
        <v>4</v>
      </c>
      <c r="BU15" s="1" t="s">
        <v>8</v>
      </c>
      <c r="BV15" s="1" t="s">
        <v>8</v>
      </c>
      <c r="BW15" s="1" t="s">
        <v>7</v>
      </c>
      <c r="BX15" s="1" t="s">
        <v>7</v>
      </c>
      <c r="BY15" s="1" t="s">
        <v>14</v>
      </c>
      <c r="BZ15" s="1" t="s">
        <v>7</v>
      </c>
      <c r="CA15" s="1" t="s">
        <v>8</v>
      </c>
      <c r="CB15" s="1" t="s">
        <v>31</v>
      </c>
      <c r="CC15" s="1" t="s">
        <v>7</v>
      </c>
      <c r="CD15" s="1" t="s">
        <v>32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20</v>
      </c>
      <c r="CJ15" s="1" t="s">
        <v>7</v>
      </c>
      <c r="CK15" s="1" t="s">
        <v>7</v>
      </c>
      <c r="CL15" s="1" t="s">
        <v>7</v>
      </c>
      <c r="CM15">
        <v>4</v>
      </c>
      <c r="CN15" s="1" t="s">
        <v>73</v>
      </c>
      <c r="CO15" s="1" t="s">
        <v>115</v>
      </c>
      <c r="CP15" s="1" t="s">
        <v>116</v>
      </c>
      <c r="CQ15" s="1" t="s">
        <v>71</v>
      </c>
      <c r="CR15" s="1" t="s">
        <v>77</v>
      </c>
      <c r="CS15" s="1" t="s">
        <v>110</v>
      </c>
      <c r="CT15" s="1" t="s">
        <v>7</v>
      </c>
      <c r="CU15" s="1" t="s">
        <v>103</v>
      </c>
      <c r="CV15" s="1" t="s">
        <v>2</v>
      </c>
      <c r="CW15" s="1" t="s">
        <v>289</v>
      </c>
      <c r="CX15" s="1" t="s">
        <v>290</v>
      </c>
      <c r="CY15" s="1" t="s">
        <v>7</v>
      </c>
      <c r="CZ15" s="1" t="s">
        <v>291</v>
      </c>
      <c r="DG15">
        <v>4</v>
      </c>
      <c r="DH15" s="1" t="s">
        <v>69</v>
      </c>
      <c r="DI15" s="1" t="s">
        <v>170</v>
      </c>
      <c r="DJ15" s="1" t="s">
        <v>171</v>
      </c>
      <c r="DK15" s="1" t="s">
        <v>20</v>
      </c>
      <c r="DL15" s="1" t="s">
        <v>2</v>
      </c>
      <c r="DM15" s="1" t="s">
        <v>8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20</v>
      </c>
      <c r="DU15" s="1" t="s">
        <v>7</v>
      </c>
      <c r="EA15">
        <v>4</v>
      </c>
      <c r="EB15" s="1" t="s">
        <v>127</v>
      </c>
      <c r="EC15" s="1" t="s">
        <v>228</v>
      </c>
      <c r="ED15" s="1" t="s">
        <v>8</v>
      </c>
      <c r="EE15" s="1" t="s">
        <v>8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2</v>
      </c>
      <c r="EK15" s="1" t="s">
        <v>292</v>
      </c>
      <c r="EL15" s="1" t="s">
        <v>8</v>
      </c>
      <c r="EM15" s="1" t="s">
        <v>7</v>
      </c>
      <c r="EN15" s="1" t="s">
        <v>7</v>
      </c>
      <c r="HW15">
        <v>4</v>
      </c>
      <c r="HX15" s="1" t="s">
        <v>203</v>
      </c>
      <c r="HY15" s="1" t="s">
        <v>8</v>
      </c>
    </row>
    <row r="16" spans="31:233" ht="12.75">
      <c r="AE16">
        <v>4</v>
      </c>
      <c r="AF16" s="1" t="s">
        <v>84</v>
      </c>
      <c r="AG16" s="1" t="s">
        <v>85</v>
      </c>
      <c r="AH16" s="1" t="s">
        <v>2</v>
      </c>
      <c r="AI16" s="1" t="s">
        <v>7</v>
      </c>
      <c r="AJ16" s="1" t="s">
        <v>7</v>
      </c>
      <c r="AK16" s="1" t="s">
        <v>123</v>
      </c>
      <c r="AL16" s="1" t="s">
        <v>7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74</v>
      </c>
      <c r="AS16" s="1" t="s">
        <v>14</v>
      </c>
      <c r="AT16" s="1" t="s">
        <v>15</v>
      </c>
      <c r="AU16" s="1" t="s">
        <v>7</v>
      </c>
      <c r="AV16" s="1" t="s">
        <v>7</v>
      </c>
      <c r="AW16" s="1" t="s">
        <v>7</v>
      </c>
      <c r="AX16" s="1" t="s">
        <v>16</v>
      </c>
      <c r="AY16" s="1" t="s">
        <v>17</v>
      </c>
      <c r="AZ16" s="1" t="s">
        <v>84</v>
      </c>
      <c r="BA16" s="1" t="s">
        <v>18</v>
      </c>
      <c r="BB16" s="1" t="s">
        <v>7</v>
      </c>
      <c r="BC16" s="1" t="s">
        <v>7</v>
      </c>
      <c r="BD16" s="1" t="s">
        <v>19</v>
      </c>
      <c r="BE16" s="1" t="s">
        <v>7</v>
      </c>
      <c r="BF16" s="1" t="s">
        <v>7</v>
      </c>
      <c r="BG16" s="1" t="s">
        <v>7</v>
      </c>
      <c r="BH16" s="1" t="s">
        <v>7</v>
      </c>
      <c r="BI16" s="1" t="s">
        <v>7</v>
      </c>
      <c r="BJ16" s="1" t="s">
        <v>16</v>
      </c>
      <c r="BK16" s="1" t="s">
        <v>20</v>
      </c>
      <c r="BL16" s="1" t="s">
        <v>7</v>
      </c>
      <c r="BM16" s="1" t="s">
        <v>8</v>
      </c>
      <c r="BN16" s="1" t="s">
        <v>7</v>
      </c>
      <c r="BO16" s="1" t="s">
        <v>7</v>
      </c>
      <c r="BP16" s="1" t="s">
        <v>7</v>
      </c>
      <c r="BQ16" s="1" t="s">
        <v>7</v>
      </c>
      <c r="BR16" s="1" t="s">
        <v>4</v>
      </c>
      <c r="BS16" s="1" t="s">
        <v>4</v>
      </c>
      <c r="BT16" s="1" t="s">
        <v>4</v>
      </c>
      <c r="BU16" s="1" t="s">
        <v>8</v>
      </c>
      <c r="BV16" s="1" t="s">
        <v>8</v>
      </c>
      <c r="BW16" s="1" t="s">
        <v>7</v>
      </c>
      <c r="BX16" s="1" t="s">
        <v>7</v>
      </c>
      <c r="BY16" s="1" t="s">
        <v>14</v>
      </c>
      <c r="BZ16" s="1" t="s">
        <v>7</v>
      </c>
      <c r="CA16" s="1" t="s">
        <v>8</v>
      </c>
      <c r="CB16" s="1" t="s">
        <v>87</v>
      </c>
      <c r="CC16" s="1" t="s">
        <v>7</v>
      </c>
      <c r="CD16" s="1" t="s">
        <v>88</v>
      </c>
      <c r="CE16" s="1" t="s">
        <v>7</v>
      </c>
      <c r="CF16" s="1" t="s">
        <v>7</v>
      </c>
      <c r="CG16" s="1" t="s">
        <v>7</v>
      </c>
      <c r="CH16" s="1" t="s">
        <v>7</v>
      </c>
      <c r="CI16" s="1" t="s">
        <v>20</v>
      </c>
      <c r="CJ16" s="1" t="s">
        <v>7</v>
      </c>
      <c r="CK16" s="1" t="s">
        <v>7</v>
      </c>
      <c r="CL16" s="1" t="s">
        <v>7</v>
      </c>
      <c r="CM16">
        <v>4</v>
      </c>
      <c r="CN16" s="1" t="s">
        <v>73</v>
      </c>
      <c r="CO16" s="1" t="s">
        <v>261</v>
      </c>
      <c r="CP16" s="1" t="s">
        <v>262</v>
      </c>
      <c r="CQ16" s="1" t="s">
        <v>123</v>
      </c>
      <c r="CR16" s="1" t="s">
        <v>77</v>
      </c>
      <c r="CS16" s="1" t="s">
        <v>110</v>
      </c>
      <c r="CT16" s="1" t="s">
        <v>7</v>
      </c>
      <c r="CU16" s="1" t="s">
        <v>103</v>
      </c>
      <c r="CV16" s="1" t="s">
        <v>2</v>
      </c>
      <c r="CW16" s="1" t="s">
        <v>289</v>
      </c>
      <c r="CX16" s="1" t="s">
        <v>290</v>
      </c>
      <c r="CY16" s="1" t="s">
        <v>7</v>
      </c>
      <c r="CZ16" s="1" t="s">
        <v>291</v>
      </c>
      <c r="DG16">
        <v>4</v>
      </c>
      <c r="DH16" s="1" t="s">
        <v>69</v>
      </c>
      <c r="DI16" s="1" t="s">
        <v>172</v>
      </c>
      <c r="DJ16" s="1" t="s">
        <v>173</v>
      </c>
      <c r="DK16" s="1" t="s">
        <v>20</v>
      </c>
      <c r="DL16" s="1" t="s">
        <v>2</v>
      </c>
      <c r="DM16" s="1" t="s">
        <v>8</v>
      </c>
      <c r="DN16" s="1" t="s">
        <v>8</v>
      </c>
      <c r="DO16" s="1" t="s">
        <v>8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20</v>
      </c>
      <c r="DU16" s="1" t="s">
        <v>7</v>
      </c>
      <c r="EA16">
        <v>4</v>
      </c>
      <c r="EB16" s="1" t="s">
        <v>131</v>
      </c>
      <c r="EC16" s="1" t="s">
        <v>228</v>
      </c>
      <c r="ED16" s="1" t="s">
        <v>8</v>
      </c>
      <c r="EE16" s="1" t="s">
        <v>8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2</v>
      </c>
      <c r="EK16" s="1" t="s">
        <v>293</v>
      </c>
      <c r="EL16" s="1" t="s">
        <v>8</v>
      </c>
      <c r="EM16" s="1" t="s">
        <v>7</v>
      </c>
      <c r="EN16" s="1" t="s">
        <v>7</v>
      </c>
      <c r="HW16">
        <v>4</v>
      </c>
      <c r="HX16" s="1" t="s">
        <v>204</v>
      </c>
      <c r="HY16" s="1" t="s">
        <v>7</v>
      </c>
    </row>
    <row r="17" spans="31:233" ht="12.75">
      <c r="AE17">
        <v>4</v>
      </c>
      <c r="AF17" s="1" t="s">
        <v>89</v>
      </c>
      <c r="AG17" s="1" t="s">
        <v>90</v>
      </c>
      <c r="AH17" s="1" t="s">
        <v>2</v>
      </c>
      <c r="AI17" s="1" t="s">
        <v>7</v>
      </c>
      <c r="AJ17" s="1" t="s">
        <v>7</v>
      </c>
      <c r="AK17" s="1" t="s">
        <v>126</v>
      </c>
      <c r="AL17" s="1" t="s">
        <v>7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74</v>
      </c>
      <c r="AS17" s="1" t="s">
        <v>14</v>
      </c>
      <c r="AT17" s="1" t="s">
        <v>15</v>
      </c>
      <c r="AU17" s="1" t="s">
        <v>7</v>
      </c>
      <c r="AV17" s="1" t="s">
        <v>7</v>
      </c>
      <c r="AW17" s="1" t="s">
        <v>7</v>
      </c>
      <c r="AX17" s="1" t="s">
        <v>16</v>
      </c>
      <c r="AY17" s="1" t="s">
        <v>17</v>
      </c>
      <c r="AZ17" s="1" t="s">
        <v>89</v>
      </c>
      <c r="BA17" s="1" t="s">
        <v>18</v>
      </c>
      <c r="BB17" s="1" t="s">
        <v>7</v>
      </c>
      <c r="BC17" s="1" t="s">
        <v>7</v>
      </c>
      <c r="BD17" s="1" t="s">
        <v>19</v>
      </c>
      <c r="BE17" s="1" t="s">
        <v>7</v>
      </c>
      <c r="BF17" s="1" t="s">
        <v>7</v>
      </c>
      <c r="BG17" s="1" t="s">
        <v>7</v>
      </c>
      <c r="BH17" s="1" t="s">
        <v>7</v>
      </c>
      <c r="BI17" s="1" t="s">
        <v>7</v>
      </c>
      <c r="BJ17" s="1" t="s">
        <v>16</v>
      </c>
      <c r="BK17" s="1" t="s">
        <v>20</v>
      </c>
      <c r="BL17" s="1" t="s">
        <v>7</v>
      </c>
      <c r="BM17" s="1" t="s">
        <v>8</v>
      </c>
      <c r="BN17" s="1" t="s">
        <v>7</v>
      </c>
      <c r="BO17" s="1" t="s">
        <v>7</v>
      </c>
      <c r="BP17" s="1" t="s">
        <v>7</v>
      </c>
      <c r="BQ17" s="1" t="s">
        <v>7</v>
      </c>
      <c r="BR17" s="1" t="s">
        <v>4</v>
      </c>
      <c r="BS17" s="1" t="s">
        <v>4</v>
      </c>
      <c r="BT17" s="1" t="s">
        <v>4</v>
      </c>
      <c r="BU17" s="1" t="s">
        <v>8</v>
      </c>
      <c r="BV17" s="1" t="s">
        <v>8</v>
      </c>
      <c r="BW17" s="1" t="s">
        <v>7</v>
      </c>
      <c r="BX17" s="1" t="s">
        <v>7</v>
      </c>
      <c r="BY17" s="1" t="s">
        <v>14</v>
      </c>
      <c r="BZ17" s="1" t="s">
        <v>7</v>
      </c>
      <c r="CA17" s="1" t="s">
        <v>8</v>
      </c>
      <c r="CB17" s="1" t="s">
        <v>92</v>
      </c>
      <c r="CC17" s="1" t="s">
        <v>7</v>
      </c>
      <c r="CD17" s="1" t="s">
        <v>93</v>
      </c>
      <c r="CE17" s="1" t="s">
        <v>7</v>
      </c>
      <c r="CF17" s="1" t="s">
        <v>7</v>
      </c>
      <c r="CG17" s="1" t="s">
        <v>7</v>
      </c>
      <c r="CH17" s="1" t="s">
        <v>7</v>
      </c>
      <c r="CI17" s="1" t="s">
        <v>20</v>
      </c>
      <c r="CJ17" s="1" t="s">
        <v>7</v>
      </c>
      <c r="CK17" s="1" t="s">
        <v>7</v>
      </c>
      <c r="CL17" s="1" t="s">
        <v>7</v>
      </c>
      <c r="CM17">
        <v>4</v>
      </c>
      <c r="CN17" s="1" t="s">
        <v>73</v>
      </c>
      <c r="CO17" s="1" t="s">
        <v>117</v>
      </c>
      <c r="CP17" s="1" t="s">
        <v>118</v>
      </c>
      <c r="CQ17" s="1" t="s">
        <v>126</v>
      </c>
      <c r="CR17" s="1" t="s">
        <v>77</v>
      </c>
      <c r="CS17" s="1" t="s">
        <v>110</v>
      </c>
      <c r="CT17" s="1" t="s">
        <v>7</v>
      </c>
      <c r="CU17" s="1" t="s">
        <v>103</v>
      </c>
      <c r="CV17" s="1" t="s">
        <v>2</v>
      </c>
      <c r="CW17" s="1" t="s">
        <v>289</v>
      </c>
      <c r="CX17" s="1" t="s">
        <v>290</v>
      </c>
      <c r="CY17" s="1" t="s">
        <v>7</v>
      </c>
      <c r="CZ17" s="1" t="s">
        <v>291</v>
      </c>
      <c r="DG17">
        <v>4</v>
      </c>
      <c r="DH17" s="1" t="s">
        <v>69</v>
      </c>
      <c r="DI17" s="1" t="s">
        <v>174</v>
      </c>
      <c r="DJ17" s="1" t="s">
        <v>175</v>
      </c>
      <c r="DK17" s="1" t="s">
        <v>20</v>
      </c>
      <c r="DL17" s="1" t="s">
        <v>2</v>
      </c>
      <c r="DM17" s="1" t="s">
        <v>8</v>
      </c>
      <c r="DN17" s="1" t="s">
        <v>8</v>
      </c>
      <c r="DO17" s="1" t="s">
        <v>8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20</v>
      </c>
      <c r="DU17" s="1" t="s">
        <v>7</v>
      </c>
      <c r="EA17">
        <v>4</v>
      </c>
      <c r="EB17" s="1" t="s">
        <v>134</v>
      </c>
      <c r="EC17" s="1" t="s">
        <v>228</v>
      </c>
      <c r="ED17" s="1" t="s">
        <v>8</v>
      </c>
      <c r="EE17" s="1" t="s">
        <v>8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2</v>
      </c>
      <c r="EK17" s="1" t="s">
        <v>294</v>
      </c>
      <c r="EL17" s="1" t="s">
        <v>8</v>
      </c>
      <c r="EM17" s="1" t="s">
        <v>7</v>
      </c>
      <c r="EN17" s="1" t="s">
        <v>7</v>
      </c>
      <c r="HW17">
        <v>4</v>
      </c>
      <c r="HX17" s="1" t="s">
        <v>205</v>
      </c>
      <c r="HY17" s="1" t="s">
        <v>73</v>
      </c>
    </row>
    <row r="18" spans="31:233" ht="76.5">
      <c r="AE18">
        <v>4</v>
      </c>
      <c r="AF18" s="1" t="s">
        <v>39</v>
      </c>
      <c r="AG18" s="1" t="s">
        <v>40</v>
      </c>
      <c r="AH18" s="1" t="s">
        <v>2</v>
      </c>
      <c r="AI18" s="1" t="s">
        <v>7</v>
      </c>
      <c r="AJ18" s="1" t="s">
        <v>7</v>
      </c>
      <c r="AK18" s="1" t="s">
        <v>129</v>
      </c>
      <c r="AL18" s="1" t="s">
        <v>7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14</v>
      </c>
      <c r="AT18" s="1" t="s">
        <v>15</v>
      </c>
      <c r="AU18" s="1" t="s">
        <v>7</v>
      </c>
      <c r="AV18" s="1" t="s">
        <v>7</v>
      </c>
      <c r="AW18" s="1" t="s">
        <v>7</v>
      </c>
      <c r="AX18" s="1" t="s">
        <v>16</v>
      </c>
      <c r="AY18" s="1" t="s">
        <v>17</v>
      </c>
      <c r="AZ18" s="1" t="s">
        <v>39</v>
      </c>
      <c r="BA18" s="1" t="s">
        <v>18</v>
      </c>
      <c r="BB18" s="1" t="s">
        <v>7</v>
      </c>
      <c r="BC18" s="1" t="s">
        <v>7</v>
      </c>
      <c r="BD18" s="1" t="s">
        <v>19</v>
      </c>
      <c r="BE18" s="1" t="s">
        <v>7</v>
      </c>
      <c r="BF18" s="1" t="s">
        <v>7</v>
      </c>
      <c r="BG18" s="1" t="s">
        <v>7</v>
      </c>
      <c r="BH18" s="1" t="s">
        <v>7</v>
      </c>
      <c r="BI18" s="1" t="s">
        <v>7</v>
      </c>
      <c r="BJ18" s="1" t="s">
        <v>16</v>
      </c>
      <c r="BK18" s="1" t="s">
        <v>20</v>
      </c>
      <c r="BL18" s="1" t="s">
        <v>7</v>
      </c>
      <c r="BM18" s="1" t="s">
        <v>8</v>
      </c>
      <c r="BN18" s="1" t="s">
        <v>7</v>
      </c>
      <c r="BO18" s="1" t="s">
        <v>7</v>
      </c>
      <c r="BP18" s="1" t="s">
        <v>7</v>
      </c>
      <c r="BQ18" s="1" t="s">
        <v>7</v>
      </c>
      <c r="BR18" s="1" t="s">
        <v>4</v>
      </c>
      <c r="BS18" s="1" t="s">
        <v>4</v>
      </c>
      <c r="BT18" s="1" t="s">
        <v>4</v>
      </c>
      <c r="BU18" s="1" t="s">
        <v>8</v>
      </c>
      <c r="BV18" s="1" t="s">
        <v>8</v>
      </c>
      <c r="BW18" s="1" t="s">
        <v>7</v>
      </c>
      <c r="BX18" s="1" t="s">
        <v>7</v>
      </c>
      <c r="BY18" s="1" t="s">
        <v>14</v>
      </c>
      <c r="BZ18" s="1" t="s">
        <v>7</v>
      </c>
      <c r="CA18" s="1" t="s">
        <v>8</v>
      </c>
      <c r="CB18" s="1" t="s">
        <v>42</v>
      </c>
      <c r="CC18" s="1" t="s">
        <v>7</v>
      </c>
      <c r="CD18" s="1" t="s">
        <v>288</v>
      </c>
      <c r="CE18" s="1" t="s">
        <v>7</v>
      </c>
      <c r="CF18" s="1" t="s">
        <v>7</v>
      </c>
      <c r="CG18" s="1" t="s">
        <v>7</v>
      </c>
      <c r="CH18" s="1" t="s">
        <v>7</v>
      </c>
      <c r="CI18" s="1" t="s">
        <v>20</v>
      </c>
      <c r="CJ18" s="1" t="s">
        <v>7</v>
      </c>
      <c r="CK18" s="1" t="s">
        <v>7</v>
      </c>
      <c r="CL18" s="1" t="s">
        <v>7</v>
      </c>
      <c r="CM18">
        <v>4</v>
      </c>
      <c r="CN18" s="1" t="s">
        <v>73</v>
      </c>
      <c r="CO18" s="1" t="s">
        <v>119</v>
      </c>
      <c r="CP18" s="2" t="s">
        <v>120</v>
      </c>
      <c r="CQ18" s="1" t="s">
        <v>129</v>
      </c>
      <c r="CR18" s="1" t="s">
        <v>7</v>
      </c>
      <c r="CS18" s="1" t="s">
        <v>102</v>
      </c>
      <c r="CT18" s="1" t="s">
        <v>7</v>
      </c>
      <c r="CU18" s="1" t="s">
        <v>103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G18">
        <v>4</v>
      </c>
      <c r="DH18" s="1" t="s">
        <v>69</v>
      </c>
      <c r="DI18" s="1" t="s">
        <v>176</v>
      </c>
      <c r="DJ18" s="1" t="s">
        <v>177</v>
      </c>
      <c r="DK18" s="1" t="s">
        <v>20</v>
      </c>
      <c r="DL18" s="1" t="s">
        <v>2</v>
      </c>
      <c r="DM18" s="1" t="s">
        <v>8</v>
      </c>
      <c r="DN18" s="1" t="s">
        <v>8</v>
      </c>
      <c r="DO18" s="1" t="s">
        <v>8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20</v>
      </c>
      <c r="DU18" s="1" t="s">
        <v>7</v>
      </c>
      <c r="EA18">
        <v>4</v>
      </c>
      <c r="EB18" s="1" t="s">
        <v>137</v>
      </c>
      <c r="EC18" s="1" t="s">
        <v>228</v>
      </c>
      <c r="ED18" s="1" t="s">
        <v>8</v>
      </c>
      <c r="EE18" s="1" t="s">
        <v>8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2</v>
      </c>
      <c r="EK18" s="1" t="s">
        <v>295</v>
      </c>
      <c r="EL18" s="1" t="s">
        <v>8</v>
      </c>
      <c r="EM18" s="1" t="s">
        <v>7</v>
      </c>
      <c r="EN18" s="1" t="s">
        <v>7</v>
      </c>
      <c r="HW18">
        <v>4</v>
      </c>
      <c r="HX18" s="1" t="s">
        <v>206</v>
      </c>
      <c r="HY18" s="1" t="s">
        <v>7</v>
      </c>
    </row>
    <row r="19" spans="31:233" ht="12.75">
      <c r="AE19">
        <v>4</v>
      </c>
      <c r="AF19" s="1" t="s">
        <v>94</v>
      </c>
      <c r="AG19" s="1" t="s">
        <v>95</v>
      </c>
      <c r="AH19" s="1" t="s">
        <v>2</v>
      </c>
      <c r="AI19" s="1" t="s">
        <v>7</v>
      </c>
      <c r="AJ19" s="1" t="s">
        <v>7</v>
      </c>
      <c r="AK19" s="1" t="s">
        <v>130</v>
      </c>
      <c r="AL19" s="1" t="s">
        <v>7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74</v>
      </c>
      <c r="AS19" s="1" t="s">
        <v>14</v>
      </c>
      <c r="AT19" s="1" t="s">
        <v>15</v>
      </c>
      <c r="AU19" s="1" t="s">
        <v>7</v>
      </c>
      <c r="AV19" s="1" t="s">
        <v>7</v>
      </c>
      <c r="AW19" s="1" t="s">
        <v>7</v>
      </c>
      <c r="AX19" s="1" t="s">
        <v>16</v>
      </c>
      <c r="AY19" s="1" t="s">
        <v>17</v>
      </c>
      <c r="AZ19" s="1" t="s">
        <v>94</v>
      </c>
      <c r="BA19" s="1" t="s">
        <v>18</v>
      </c>
      <c r="BB19" s="1" t="s">
        <v>7</v>
      </c>
      <c r="BC19" s="1" t="s">
        <v>7</v>
      </c>
      <c r="BD19" s="1" t="s">
        <v>19</v>
      </c>
      <c r="BE19" s="1" t="s">
        <v>7</v>
      </c>
      <c r="BF19" s="1" t="s">
        <v>7</v>
      </c>
      <c r="BG19" s="1" t="s">
        <v>7</v>
      </c>
      <c r="BH19" s="1" t="s">
        <v>7</v>
      </c>
      <c r="BI19" s="1" t="s">
        <v>7</v>
      </c>
      <c r="BJ19" s="1" t="s">
        <v>16</v>
      </c>
      <c r="BK19" s="1" t="s">
        <v>20</v>
      </c>
      <c r="BL19" s="1" t="s">
        <v>7</v>
      </c>
      <c r="BM19" s="1" t="s">
        <v>8</v>
      </c>
      <c r="BN19" s="1" t="s">
        <v>7</v>
      </c>
      <c r="BO19" s="1" t="s">
        <v>7</v>
      </c>
      <c r="BP19" s="1" t="s">
        <v>7</v>
      </c>
      <c r="BQ19" s="1" t="s">
        <v>7</v>
      </c>
      <c r="BR19" s="1" t="s">
        <v>4</v>
      </c>
      <c r="BS19" s="1" t="s">
        <v>4</v>
      </c>
      <c r="BT19" s="1" t="s">
        <v>4</v>
      </c>
      <c r="BU19" s="1" t="s">
        <v>8</v>
      </c>
      <c r="BV19" s="1" t="s">
        <v>8</v>
      </c>
      <c r="BW19" s="1" t="s">
        <v>7</v>
      </c>
      <c r="BX19" s="1" t="s">
        <v>7</v>
      </c>
      <c r="BY19" s="1" t="s">
        <v>14</v>
      </c>
      <c r="BZ19" s="1" t="s">
        <v>7</v>
      </c>
      <c r="CA19" s="1" t="s">
        <v>8</v>
      </c>
      <c r="CB19" s="1" t="s">
        <v>97</v>
      </c>
      <c r="CC19" s="1" t="s">
        <v>7</v>
      </c>
      <c r="CD19" s="1" t="s">
        <v>98</v>
      </c>
      <c r="CE19" s="1" t="s">
        <v>7</v>
      </c>
      <c r="CF19" s="1" t="s">
        <v>7</v>
      </c>
      <c r="CG19" s="1" t="s">
        <v>7</v>
      </c>
      <c r="CH19" s="1" t="s">
        <v>7</v>
      </c>
      <c r="CI19" s="1" t="s">
        <v>20</v>
      </c>
      <c r="CJ19" s="1" t="s">
        <v>7</v>
      </c>
      <c r="CK19" s="1" t="s">
        <v>7</v>
      </c>
      <c r="CL19" s="1" t="s">
        <v>7</v>
      </c>
      <c r="CM19">
        <v>4</v>
      </c>
      <c r="CN19" s="1" t="s">
        <v>73</v>
      </c>
      <c r="CO19" s="1" t="s">
        <v>320</v>
      </c>
      <c r="CP19" s="1" t="s">
        <v>321</v>
      </c>
      <c r="CQ19" s="1" t="s">
        <v>130</v>
      </c>
      <c r="CR19" s="1" t="s">
        <v>2</v>
      </c>
      <c r="CS19" s="1" t="s">
        <v>102</v>
      </c>
      <c r="CT19" s="1" t="s">
        <v>7</v>
      </c>
      <c r="CU19" s="1" t="s">
        <v>103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G19">
        <v>4</v>
      </c>
      <c r="DH19" s="1" t="s">
        <v>69</v>
      </c>
      <c r="DI19" s="1" t="s">
        <v>178</v>
      </c>
      <c r="DJ19" s="1" t="s">
        <v>179</v>
      </c>
      <c r="DK19" s="1" t="s">
        <v>20</v>
      </c>
      <c r="DL19" s="1" t="s">
        <v>2</v>
      </c>
      <c r="DM19" s="1" t="s">
        <v>8</v>
      </c>
      <c r="DN19" s="1" t="s">
        <v>8</v>
      </c>
      <c r="DO19" s="1" t="s">
        <v>8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20</v>
      </c>
      <c r="DU19" s="1" t="s">
        <v>7</v>
      </c>
      <c r="EA19">
        <v>4</v>
      </c>
      <c r="EB19" s="1" t="s">
        <v>141</v>
      </c>
      <c r="EC19" s="1" t="s">
        <v>228</v>
      </c>
      <c r="ED19" s="1" t="s">
        <v>8</v>
      </c>
      <c r="EE19" s="1" t="s">
        <v>91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2</v>
      </c>
      <c r="EK19" s="1" t="s">
        <v>335</v>
      </c>
      <c r="EL19" s="1" t="s">
        <v>8</v>
      </c>
      <c r="EM19" s="1" t="s">
        <v>7</v>
      </c>
      <c r="EN19" s="1" t="s">
        <v>7</v>
      </c>
      <c r="HW19">
        <v>4</v>
      </c>
      <c r="HX19" s="1" t="s">
        <v>207</v>
      </c>
      <c r="HY19" s="1" t="s">
        <v>7</v>
      </c>
    </row>
    <row r="20" spans="31:233" ht="12.75">
      <c r="AE20">
        <v>4</v>
      </c>
      <c r="AF20" s="1" t="s">
        <v>33</v>
      </c>
      <c r="AG20" s="1" t="s">
        <v>34</v>
      </c>
      <c r="AH20" s="1" t="s">
        <v>2</v>
      </c>
      <c r="AI20" s="1" t="s">
        <v>7</v>
      </c>
      <c r="AJ20" s="1" t="s">
        <v>7</v>
      </c>
      <c r="AK20" s="1" t="s">
        <v>133</v>
      </c>
      <c r="AL20" s="1" t="s">
        <v>7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14</v>
      </c>
      <c r="AT20" s="1" t="s">
        <v>15</v>
      </c>
      <c r="AU20" s="1" t="s">
        <v>7</v>
      </c>
      <c r="AV20" s="1" t="s">
        <v>7</v>
      </c>
      <c r="AW20" s="1" t="s">
        <v>7</v>
      </c>
      <c r="AX20" s="1" t="s">
        <v>16</v>
      </c>
      <c r="AY20" s="1" t="s">
        <v>17</v>
      </c>
      <c r="AZ20" s="1" t="s">
        <v>33</v>
      </c>
      <c r="BA20" s="1" t="s">
        <v>18</v>
      </c>
      <c r="BB20" s="1" t="s">
        <v>7</v>
      </c>
      <c r="BC20" s="1" t="s">
        <v>7</v>
      </c>
      <c r="BD20" s="1" t="s">
        <v>19</v>
      </c>
      <c r="BE20" s="1" t="s">
        <v>7</v>
      </c>
      <c r="BF20" s="1" t="s">
        <v>7</v>
      </c>
      <c r="BG20" s="1" t="s">
        <v>7</v>
      </c>
      <c r="BH20" s="1" t="s">
        <v>7</v>
      </c>
      <c r="BI20" s="1" t="s">
        <v>7</v>
      </c>
      <c r="BJ20" s="1" t="s">
        <v>16</v>
      </c>
      <c r="BK20" s="1" t="s">
        <v>20</v>
      </c>
      <c r="BL20" s="1" t="s">
        <v>7</v>
      </c>
      <c r="BM20" s="1" t="s">
        <v>8</v>
      </c>
      <c r="BN20" s="1" t="s">
        <v>7</v>
      </c>
      <c r="BO20" s="1" t="s">
        <v>7</v>
      </c>
      <c r="BP20" s="1" t="s">
        <v>7</v>
      </c>
      <c r="BQ20" s="1" t="s">
        <v>7</v>
      </c>
      <c r="BR20" s="1" t="s">
        <v>4</v>
      </c>
      <c r="BS20" s="1" t="s">
        <v>4</v>
      </c>
      <c r="BT20" s="1" t="s">
        <v>4</v>
      </c>
      <c r="BU20" s="1" t="s">
        <v>8</v>
      </c>
      <c r="BV20" s="1" t="s">
        <v>8</v>
      </c>
      <c r="BW20" s="1" t="s">
        <v>7</v>
      </c>
      <c r="BX20" s="1" t="s">
        <v>7</v>
      </c>
      <c r="BY20" s="1" t="s">
        <v>14</v>
      </c>
      <c r="BZ20" s="1" t="s">
        <v>7</v>
      </c>
      <c r="CA20" s="1" t="s">
        <v>8</v>
      </c>
      <c r="CB20" s="1" t="s">
        <v>36</v>
      </c>
      <c r="CC20" s="1" t="s">
        <v>7</v>
      </c>
      <c r="CD20" s="1" t="s">
        <v>37</v>
      </c>
      <c r="CE20" s="1" t="s">
        <v>7</v>
      </c>
      <c r="CF20" s="1" t="s">
        <v>7</v>
      </c>
      <c r="CG20" s="1" t="s">
        <v>7</v>
      </c>
      <c r="CH20" s="1" t="s">
        <v>7</v>
      </c>
      <c r="CI20" s="1" t="s">
        <v>20</v>
      </c>
      <c r="CJ20" s="1" t="s">
        <v>7</v>
      </c>
      <c r="CK20" s="1" t="s">
        <v>7</v>
      </c>
      <c r="CL20" s="1" t="s">
        <v>7</v>
      </c>
      <c r="CM20">
        <v>4</v>
      </c>
      <c r="CN20" s="1" t="s">
        <v>73</v>
      </c>
      <c r="CO20" s="1" t="s">
        <v>322</v>
      </c>
      <c r="CP20" s="1" t="s">
        <v>323</v>
      </c>
      <c r="CQ20" s="1" t="s">
        <v>133</v>
      </c>
      <c r="CR20" s="1" t="s">
        <v>77</v>
      </c>
      <c r="CS20" s="1" t="s">
        <v>102</v>
      </c>
      <c r="CT20" s="1" t="s">
        <v>7</v>
      </c>
      <c r="CU20" s="1" t="s">
        <v>103</v>
      </c>
      <c r="CV20" s="1" t="s">
        <v>2</v>
      </c>
      <c r="CW20" s="1" t="s">
        <v>7</v>
      </c>
      <c r="CX20" s="1" t="s">
        <v>7</v>
      </c>
      <c r="CY20" s="1" t="s">
        <v>7</v>
      </c>
      <c r="CZ20" s="1" t="s">
        <v>7</v>
      </c>
      <c r="DG20">
        <v>4</v>
      </c>
      <c r="DH20" s="1" t="s">
        <v>69</v>
      </c>
      <c r="DI20" s="1" t="s">
        <v>180</v>
      </c>
      <c r="DJ20" s="1" t="s">
        <v>181</v>
      </c>
      <c r="DK20" s="1" t="s">
        <v>20</v>
      </c>
      <c r="DL20" s="1" t="s">
        <v>2</v>
      </c>
      <c r="DM20" s="1" t="s">
        <v>4</v>
      </c>
      <c r="DN20" s="1" t="s">
        <v>8</v>
      </c>
      <c r="DO20" s="1" t="s">
        <v>8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20</v>
      </c>
      <c r="DU20" s="1" t="s">
        <v>7</v>
      </c>
      <c r="EA20">
        <v>4</v>
      </c>
      <c r="EB20" s="1" t="s">
        <v>144</v>
      </c>
      <c r="EC20" s="1" t="s">
        <v>228</v>
      </c>
      <c r="ED20" s="1" t="s">
        <v>8</v>
      </c>
      <c r="EE20" s="1" t="s">
        <v>91</v>
      </c>
      <c r="EF20" s="1" t="s">
        <v>7</v>
      </c>
      <c r="EG20" s="1" t="s">
        <v>7</v>
      </c>
      <c r="EH20" s="1" t="s">
        <v>7</v>
      </c>
      <c r="EI20" s="1" t="s">
        <v>15</v>
      </c>
      <c r="EJ20" s="1" t="s">
        <v>2</v>
      </c>
      <c r="EK20" s="1" t="s">
        <v>336</v>
      </c>
      <c r="EL20" s="1" t="s">
        <v>8</v>
      </c>
      <c r="EM20" s="1" t="s">
        <v>7</v>
      </c>
      <c r="EN20" s="1" t="s">
        <v>7</v>
      </c>
      <c r="HW20">
        <v>4</v>
      </c>
      <c r="HX20" s="1" t="s">
        <v>208</v>
      </c>
      <c r="HY20" s="1" t="s">
        <v>2</v>
      </c>
    </row>
    <row r="21" spans="31:233" ht="12.75">
      <c r="AE21">
        <v>4</v>
      </c>
      <c r="AF21" s="1" t="s">
        <v>311</v>
      </c>
      <c r="AG21" s="1" t="s">
        <v>312</v>
      </c>
      <c r="AH21" s="1" t="s">
        <v>2</v>
      </c>
      <c r="AI21" s="1" t="s">
        <v>7</v>
      </c>
      <c r="AJ21" s="1" t="s">
        <v>7</v>
      </c>
      <c r="AK21" s="1" t="s">
        <v>136</v>
      </c>
      <c r="AL21" s="1" t="s">
        <v>7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14</v>
      </c>
      <c r="AT21" s="1" t="s">
        <v>15</v>
      </c>
      <c r="AU21" s="1" t="s">
        <v>7</v>
      </c>
      <c r="AV21" s="1" t="s">
        <v>7</v>
      </c>
      <c r="AW21" s="1" t="s">
        <v>7</v>
      </c>
      <c r="AX21" s="1" t="s">
        <v>16</v>
      </c>
      <c r="AY21" s="1" t="s">
        <v>17</v>
      </c>
      <c r="AZ21" s="1" t="s">
        <v>311</v>
      </c>
      <c r="BA21" s="1" t="s">
        <v>18</v>
      </c>
      <c r="BB21" s="1" t="s">
        <v>7</v>
      </c>
      <c r="BC21" s="1" t="s">
        <v>7</v>
      </c>
      <c r="BD21" s="1" t="s">
        <v>19</v>
      </c>
      <c r="BE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16</v>
      </c>
      <c r="BK21" s="1" t="s">
        <v>20</v>
      </c>
      <c r="BL21" s="1" t="s">
        <v>7</v>
      </c>
      <c r="BM21" s="1" t="s">
        <v>8</v>
      </c>
      <c r="BN21" s="1" t="s">
        <v>7</v>
      </c>
      <c r="BO21" s="1" t="s">
        <v>7</v>
      </c>
      <c r="BP21" s="1" t="s">
        <v>7</v>
      </c>
      <c r="BQ21" s="1" t="s">
        <v>7</v>
      </c>
      <c r="BR21" s="1" t="s">
        <v>4</v>
      </c>
      <c r="BS21" s="1" t="s">
        <v>4</v>
      </c>
      <c r="BT21" s="1" t="s">
        <v>4</v>
      </c>
      <c r="BU21" s="1" t="s">
        <v>8</v>
      </c>
      <c r="BV21" s="1" t="s">
        <v>8</v>
      </c>
      <c r="BW21" s="1" t="s">
        <v>7</v>
      </c>
      <c r="BX21" s="1" t="s">
        <v>7</v>
      </c>
      <c r="BY21" s="1" t="s">
        <v>14</v>
      </c>
      <c r="BZ21" s="1" t="s">
        <v>7</v>
      </c>
      <c r="CA21" s="1" t="s">
        <v>8</v>
      </c>
      <c r="CB21" s="1" t="s">
        <v>313</v>
      </c>
      <c r="CC21" s="1" t="s">
        <v>7</v>
      </c>
      <c r="CD21" s="1" t="s">
        <v>314</v>
      </c>
      <c r="CE21" s="1" t="s">
        <v>7</v>
      </c>
      <c r="CF21" s="1" t="s">
        <v>7</v>
      </c>
      <c r="CG21" s="1" t="s">
        <v>7</v>
      </c>
      <c r="CH21" s="1" t="s">
        <v>7</v>
      </c>
      <c r="CI21" s="1" t="s">
        <v>20</v>
      </c>
      <c r="CJ21" s="1" t="s">
        <v>7</v>
      </c>
      <c r="CK21" s="1" t="s">
        <v>7</v>
      </c>
      <c r="CL21" s="1" t="s">
        <v>7</v>
      </c>
      <c r="CM21">
        <v>4</v>
      </c>
      <c r="CN21" s="1" t="s">
        <v>73</v>
      </c>
      <c r="CO21" s="1" t="s">
        <v>324</v>
      </c>
      <c r="CP21" s="1" t="s">
        <v>325</v>
      </c>
      <c r="CQ21" s="1" t="s">
        <v>136</v>
      </c>
      <c r="CR21" s="1" t="s">
        <v>77</v>
      </c>
      <c r="CS21" s="1" t="s">
        <v>102</v>
      </c>
      <c r="CT21" s="1" t="s">
        <v>7</v>
      </c>
      <c r="CU21" s="1" t="s">
        <v>103</v>
      </c>
      <c r="CV21" s="1" t="s">
        <v>2</v>
      </c>
      <c r="CW21" s="1" t="s">
        <v>7</v>
      </c>
      <c r="CX21" s="1" t="s">
        <v>7</v>
      </c>
      <c r="CY21" s="1" t="s">
        <v>7</v>
      </c>
      <c r="CZ21" s="1" t="s">
        <v>7</v>
      </c>
      <c r="DG21">
        <v>4</v>
      </c>
      <c r="DH21" s="1" t="s">
        <v>69</v>
      </c>
      <c r="DI21" s="1" t="s">
        <v>152</v>
      </c>
      <c r="DJ21" s="1" t="s">
        <v>153</v>
      </c>
      <c r="DK21" s="1" t="s">
        <v>20</v>
      </c>
      <c r="DL21" s="1" t="s">
        <v>2</v>
      </c>
      <c r="DM21" s="1" t="s">
        <v>4</v>
      </c>
      <c r="DN21" s="1" t="s">
        <v>8</v>
      </c>
      <c r="DO21" s="1" t="s">
        <v>8</v>
      </c>
      <c r="DP21" s="1" t="s">
        <v>7</v>
      </c>
      <c r="DQ21" s="1" t="s">
        <v>7</v>
      </c>
      <c r="DR21" s="1" t="s">
        <v>7</v>
      </c>
      <c r="DS21" s="1" t="s">
        <v>7</v>
      </c>
      <c r="DT21" s="1" t="s">
        <v>20</v>
      </c>
      <c r="DU21" s="1" t="s">
        <v>7</v>
      </c>
      <c r="EA21">
        <v>4</v>
      </c>
      <c r="EB21" s="1" t="s">
        <v>146</v>
      </c>
      <c r="EC21" s="1" t="s">
        <v>228</v>
      </c>
      <c r="ED21" s="1" t="s">
        <v>8</v>
      </c>
      <c r="EE21" s="1" t="s">
        <v>91</v>
      </c>
      <c r="EF21" s="1" t="s">
        <v>7</v>
      </c>
      <c r="EG21" s="1" t="s">
        <v>7</v>
      </c>
      <c r="EH21" s="1" t="s">
        <v>7</v>
      </c>
      <c r="EI21" s="1" t="s">
        <v>15</v>
      </c>
      <c r="EJ21" s="1" t="s">
        <v>2</v>
      </c>
      <c r="EK21" s="1" t="s">
        <v>337</v>
      </c>
      <c r="EL21" s="1" t="s">
        <v>8</v>
      </c>
      <c r="EM21" s="1" t="s">
        <v>7</v>
      </c>
      <c r="EN21" s="1" t="s">
        <v>7</v>
      </c>
      <c r="HW21">
        <v>4</v>
      </c>
      <c r="HX21" s="1" t="s">
        <v>209</v>
      </c>
      <c r="HY21" s="1" t="s">
        <v>7</v>
      </c>
    </row>
    <row r="22" spans="31:233" ht="12.75">
      <c r="AE22">
        <v>4</v>
      </c>
      <c r="AF22" s="1" t="s">
        <v>73</v>
      </c>
      <c r="AG22" s="1" t="s">
        <v>255</v>
      </c>
      <c r="AH22" s="1" t="s">
        <v>7</v>
      </c>
      <c r="AI22" s="1" t="s">
        <v>2</v>
      </c>
      <c r="AJ22" s="1" t="s">
        <v>2</v>
      </c>
      <c r="AK22" s="1" t="s">
        <v>13</v>
      </c>
      <c r="AL22" s="1" t="s">
        <v>7</v>
      </c>
      <c r="AM22" s="1" t="s">
        <v>250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74</v>
      </c>
      <c r="AS22" s="1" t="s">
        <v>7</v>
      </c>
      <c r="AT22" s="1" t="s">
        <v>15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17</v>
      </c>
      <c r="AZ22" s="1" t="s">
        <v>73</v>
      </c>
      <c r="BA22" s="1" t="s">
        <v>18</v>
      </c>
      <c r="BB22" s="1" t="s">
        <v>7</v>
      </c>
      <c r="BC22" s="1" t="s">
        <v>7</v>
      </c>
      <c r="BD22" s="1" t="s">
        <v>7</v>
      </c>
      <c r="BE22" s="1" t="s">
        <v>7</v>
      </c>
      <c r="BF22" s="1" t="s">
        <v>7</v>
      </c>
      <c r="BG22" s="1" t="s">
        <v>7</v>
      </c>
      <c r="BH22" s="1" t="s">
        <v>7</v>
      </c>
      <c r="BI22" s="1" t="s">
        <v>7</v>
      </c>
      <c r="BJ22" s="1" t="s">
        <v>16</v>
      </c>
      <c r="BK22" s="1" t="s">
        <v>20</v>
      </c>
      <c r="BL22" s="1" t="s">
        <v>2</v>
      </c>
      <c r="BM22" s="1" t="s">
        <v>8</v>
      </c>
      <c r="BN22" s="1" t="s">
        <v>7</v>
      </c>
      <c r="BO22" s="1" t="s">
        <v>2</v>
      </c>
      <c r="BP22" s="1" t="s">
        <v>7</v>
      </c>
      <c r="BQ22" s="1" t="s">
        <v>7</v>
      </c>
      <c r="BR22" s="1" t="s">
        <v>8</v>
      </c>
      <c r="BS22" s="1" t="s">
        <v>8</v>
      </c>
      <c r="BT22" s="1" t="s">
        <v>8</v>
      </c>
      <c r="BU22" s="1" t="s">
        <v>8</v>
      </c>
      <c r="BV22" s="1" t="s">
        <v>8</v>
      </c>
      <c r="BW22" s="1" t="s">
        <v>7</v>
      </c>
      <c r="BX22" s="1" t="s">
        <v>7</v>
      </c>
      <c r="BY22" s="1" t="s">
        <v>7</v>
      </c>
      <c r="BZ22" s="1" t="s">
        <v>7</v>
      </c>
      <c r="CA22" s="1" t="s">
        <v>7</v>
      </c>
      <c r="CB22" s="1" t="s">
        <v>73</v>
      </c>
      <c r="CC22" s="1" t="s">
        <v>7</v>
      </c>
      <c r="CD22" s="1" t="s">
        <v>315</v>
      </c>
      <c r="CE22" s="1" t="s">
        <v>7</v>
      </c>
      <c r="CF22" s="1" t="s">
        <v>7</v>
      </c>
      <c r="CG22" s="1" t="s">
        <v>7</v>
      </c>
      <c r="CH22" s="1" t="s">
        <v>7</v>
      </c>
      <c r="CI22" s="1" t="s">
        <v>20</v>
      </c>
      <c r="CJ22" s="1" t="s">
        <v>7</v>
      </c>
      <c r="CK22" s="1" t="s">
        <v>7</v>
      </c>
      <c r="CL22" s="1" t="s">
        <v>7</v>
      </c>
      <c r="CM22">
        <v>4</v>
      </c>
      <c r="CN22" s="1" t="s">
        <v>73</v>
      </c>
      <c r="CO22" s="1" t="s">
        <v>326</v>
      </c>
      <c r="CP22" s="1" t="s">
        <v>327</v>
      </c>
      <c r="CQ22" s="1" t="s">
        <v>139</v>
      </c>
      <c r="CR22" s="1" t="s">
        <v>77</v>
      </c>
      <c r="CS22" s="1" t="s">
        <v>102</v>
      </c>
      <c r="CT22" s="1" t="s">
        <v>7</v>
      </c>
      <c r="CU22" s="1" t="s">
        <v>103</v>
      </c>
      <c r="CV22" s="1" t="s">
        <v>2</v>
      </c>
      <c r="CW22" s="1" t="s">
        <v>7</v>
      </c>
      <c r="CX22" s="1" t="s">
        <v>7</v>
      </c>
      <c r="CY22" s="1" t="s">
        <v>7</v>
      </c>
      <c r="CZ22" s="1" t="s">
        <v>7</v>
      </c>
      <c r="DG22">
        <v>4</v>
      </c>
      <c r="DH22" s="1" t="s">
        <v>69</v>
      </c>
      <c r="DI22" s="1" t="s">
        <v>182</v>
      </c>
      <c r="DJ22" s="1" t="s">
        <v>183</v>
      </c>
      <c r="DK22" s="1" t="s">
        <v>20</v>
      </c>
      <c r="DL22" s="1" t="s">
        <v>2</v>
      </c>
      <c r="DM22" s="1" t="s">
        <v>4</v>
      </c>
      <c r="DN22" s="1" t="s">
        <v>8</v>
      </c>
      <c r="DO22" s="1" t="s">
        <v>8</v>
      </c>
      <c r="DP22" s="1" t="s">
        <v>7</v>
      </c>
      <c r="DQ22" s="1" t="s">
        <v>7</v>
      </c>
      <c r="DR22" s="1" t="s">
        <v>7</v>
      </c>
      <c r="DS22" s="1" t="s">
        <v>7</v>
      </c>
      <c r="DT22" s="1" t="s">
        <v>20</v>
      </c>
      <c r="DU22" s="1" t="s">
        <v>7</v>
      </c>
      <c r="EA22">
        <v>4</v>
      </c>
      <c r="EB22" s="1" t="s">
        <v>257</v>
      </c>
      <c r="EC22" s="1" t="s">
        <v>228</v>
      </c>
      <c r="ED22" s="1" t="s">
        <v>8</v>
      </c>
      <c r="EE22" s="1" t="s">
        <v>8</v>
      </c>
      <c r="EF22" s="1" t="s">
        <v>7</v>
      </c>
      <c r="EG22" s="1" t="s">
        <v>7</v>
      </c>
      <c r="EH22" s="1" t="s">
        <v>7</v>
      </c>
      <c r="EI22" s="1" t="s">
        <v>15</v>
      </c>
      <c r="EJ22" s="1" t="s">
        <v>2</v>
      </c>
      <c r="EK22" s="1" t="s">
        <v>96</v>
      </c>
      <c r="EL22" s="1" t="s">
        <v>8</v>
      </c>
      <c r="EM22" s="1" t="s">
        <v>7</v>
      </c>
      <c r="EN22" s="1" t="s">
        <v>7</v>
      </c>
      <c r="HW22">
        <v>4</v>
      </c>
      <c r="HX22" s="1" t="s">
        <v>210</v>
      </c>
      <c r="HY22" s="1" t="s">
        <v>7</v>
      </c>
    </row>
    <row r="23" spans="31:233" ht="76.5">
      <c r="AE23">
        <v>4</v>
      </c>
      <c r="AF23" s="1" t="s">
        <v>75</v>
      </c>
      <c r="AG23" s="1" t="s">
        <v>76</v>
      </c>
      <c r="AH23" s="1" t="s">
        <v>2</v>
      </c>
      <c r="AI23" s="1" t="s">
        <v>7</v>
      </c>
      <c r="AJ23" s="1" t="s">
        <v>77</v>
      </c>
      <c r="AK23" s="1" t="s">
        <v>13</v>
      </c>
      <c r="AL23" s="1" t="s">
        <v>7</v>
      </c>
      <c r="AM23" s="1" t="s">
        <v>316</v>
      </c>
      <c r="AN23" s="1" t="s">
        <v>7</v>
      </c>
      <c r="AO23" s="1" t="s">
        <v>7</v>
      </c>
      <c r="AP23" s="1" t="s">
        <v>7</v>
      </c>
      <c r="AQ23" s="1" t="s">
        <v>7</v>
      </c>
      <c r="AR23" s="1" t="s">
        <v>74</v>
      </c>
      <c r="AS23" s="1" t="s">
        <v>8</v>
      </c>
      <c r="AT23" s="1" t="s">
        <v>15</v>
      </c>
      <c r="AU23" s="1" t="s">
        <v>7</v>
      </c>
      <c r="AV23" s="1" t="s">
        <v>7</v>
      </c>
      <c r="AW23" s="1" t="s">
        <v>7</v>
      </c>
      <c r="AX23" s="1" t="s">
        <v>16</v>
      </c>
      <c r="AY23" s="1" t="s">
        <v>17</v>
      </c>
      <c r="AZ23" s="1" t="s">
        <v>75</v>
      </c>
      <c r="BA23" s="1" t="s">
        <v>18</v>
      </c>
      <c r="BB23" s="1" t="s">
        <v>7</v>
      </c>
      <c r="BC23" s="1" t="s">
        <v>7</v>
      </c>
      <c r="BD23" s="1" t="s">
        <v>19</v>
      </c>
      <c r="BE23" s="1" t="s">
        <v>7</v>
      </c>
      <c r="BF23" s="1" t="s">
        <v>7</v>
      </c>
      <c r="BG23" s="1" t="s">
        <v>7</v>
      </c>
      <c r="BH23" s="1" t="s">
        <v>7</v>
      </c>
      <c r="BI23" s="1" t="s">
        <v>7</v>
      </c>
      <c r="BJ23" s="1" t="s">
        <v>16</v>
      </c>
      <c r="BK23" s="1" t="s">
        <v>20</v>
      </c>
      <c r="BL23" s="1" t="s">
        <v>7</v>
      </c>
      <c r="BM23" s="1" t="s">
        <v>8</v>
      </c>
      <c r="BN23" s="1" t="s">
        <v>7</v>
      </c>
      <c r="BO23" s="1" t="s">
        <v>2</v>
      </c>
      <c r="BP23" s="1" t="s">
        <v>7</v>
      </c>
      <c r="BQ23" s="1" t="s">
        <v>7</v>
      </c>
      <c r="BR23" s="1" t="s">
        <v>4</v>
      </c>
      <c r="BS23" s="1" t="s">
        <v>4</v>
      </c>
      <c r="BT23" s="1" t="s">
        <v>4</v>
      </c>
      <c r="BU23" s="1" t="s">
        <v>4</v>
      </c>
      <c r="BV23" s="1" t="s">
        <v>8</v>
      </c>
      <c r="BW23" s="1" t="s">
        <v>7</v>
      </c>
      <c r="BX23" s="1" t="s">
        <v>7</v>
      </c>
      <c r="BY23" s="1" t="s">
        <v>14</v>
      </c>
      <c r="BZ23" s="1" t="s">
        <v>7</v>
      </c>
      <c r="CA23" s="1" t="s">
        <v>8</v>
      </c>
      <c r="CB23" s="1" t="s">
        <v>78</v>
      </c>
      <c r="CC23" s="1" t="s">
        <v>7</v>
      </c>
      <c r="CD23" s="1" t="s">
        <v>79</v>
      </c>
      <c r="CE23" s="1" t="s">
        <v>7</v>
      </c>
      <c r="CF23" s="1" t="s">
        <v>7</v>
      </c>
      <c r="CG23" s="1" t="s">
        <v>7</v>
      </c>
      <c r="CH23" s="1" t="s">
        <v>7</v>
      </c>
      <c r="CI23" s="1" t="s">
        <v>20</v>
      </c>
      <c r="CJ23" s="1" t="s">
        <v>7</v>
      </c>
      <c r="CK23" s="1" t="s">
        <v>7</v>
      </c>
      <c r="CL23" s="1" t="s">
        <v>7</v>
      </c>
      <c r="CM23">
        <v>4</v>
      </c>
      <c r="CN23" s="1" t="s">
        <v>73</v>
      </c>
      <c r="CO23" s="1" t="s">
        <v>328</v>
      </c>
      <c r="CP23" s="2" t="s">
        <v>329</v>
      </c>
      <c r="CQ23" s="1" t="s">
        <v>140</v>
      </c>
      <c r="CR23" s="1" t="s">
        <v>77</v>
      </c>
      <c r="CS23" s="1" t="s">
        <v>102</v>
      </c>
      <c r="CT23" s="1" t="s">
        <v>7</v>
      </c>
      <c r="CU23" s="1" t="s">
        <v>103</v>
      </c>
      <c r="CV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G23">
        <v>4</v>
      </c>
      <c r="DH23" s="1" t="s">
        <v>69</v>
      </c>
      <c r="DI23" s="1" t="s">
        <v>184</v>
      </c>
      <c r="DJ23" s="1" t="s">
        <v>185</v>
      </c>
      <c r="DK23" s="1" t="s">
        <v>20</v>
      </c>
      <c r="DL23" s="1" t="s">
        <v>2</v>
      </c>
      <c r="DM23" s="1" t="s">
        <v>14</v>
      </c>
      <c r="DN23" s="1" t="s">
        <v>8</v>
      </c>
      <c r="DO23" s="1" t="s">
        <v>8</v>
      </c>
      <c r="DP23" s="1" t="s">
        <v>7</v>
      </c>
      <c r="DQ23" s="1" t="s">
        <v>7</v>
      </c>
      <c r="DR23" s="1" t="s">
        <v>7</v>
      </c>
      <c r="DS23" s="1" t="s">
        <v>7</v>
      </c>
      <c r="DT23" s="1" t="s">
        <v>20</v>
      </c>
      <c r="DU23" s="1" t="s">
        <v>7</v>
      </c>
      <c r="EA23">
        <v>4</v>
      </c>
      <c r="EB23" s="1" t="s">
        <v>259</v>
      </c>
      <c r="EC23" s="1" t="s">
        <v>228</v>
      </c>
      <c r="ED23" s="1" t="s">
        <v>8</v>
      </c>
      <c r="EE23" s="1" t="s">
        <v>8</v>
      </c>
      <c r="EF23" s="1" t="s">
        <v>7</v>
      </c>
      <c r="EG23" s="1" t="s">
        <v>7</v>
      </c>
      <c r="EH23" s="1" t="s">
        <v>7</v>
      </c>
      <c r="EI23" s="1" t="s">
        <v>15</v>
      </c>
      <c r="EJ23" s="1" t="s">
        <v>2</v>
      </c>
      <c r="EK23" s="1" t="s">
        <v>232</v>
      </c>
      <c r="EL23" s="1" t="s">
        <v>8</v>
      </c>
      <c r="EM23" s="1" t="s">
        <v>7</v>
      </c>
      <c r="EN23" s="1" t="s">
        <v>7</v>
      </c>
      <c r="HW23">
        <v>4</v>
      </c>
      <c r="HX23" s="1" t="s">
        <v>211</v>
      </c>
      <c r="HY23" s="1" t="s">
        <v>7</v>
      </c>
    </row>
    <row r="24" spans="31:233" ht="12.75">
      <c r="AE24">
        <v>4</v>
      </c>
      <c r="AF24" s="1" t="s">
        <v>317</v>
      </c>
      <c r="AG24" s="1" t="s">
        <v>318</v>
      </c>
      <c r="AH24" s="1" t="s">
        <v>2</v>
      </c>
      <c r="AI24" s="1" t="s">
        <v>7</v>
      </c>
      <c r="AJ24" s="1" t="s">
        <v>77</v>
      </c>
      <c r="AK24" s="1" t="s">
        <v>25</v>
      </c>
      <c r="AL24" s="1" t="s">
        <v>7</v>
      </c>
      <c r="AM24" s="1" t="s">
        <v>7</v>
      </c>
      <c r="AN24" s="1" t="s">
        <v>7</v>
      </c>
      <c r="AO24" s="1" t="s">
        <v>7</v>
      </c>
      <c r="AP24" s="1" t="s">
        <v>7</v>
      </c>
      <c r="AQ24" s="1" t="s">
        <v>7</v>
      </c>
      <c r="AR24" s="1" t="s">
        <v>74</v>
      </c>
      <c r="AS24" s="1" t="s">
        <v>14</v>
      </c>
      <c r="AT24" s="1" t="s">
        <v>15</v>
      </c>
      <c r="AU24" s="1" t="s">
        <v>7</v>
      </c>
      <c r="AV24" s="1" t="s">
        <v>7</v>
      </c>
      <c r="AW24" s="1" t="s">
        <v>7</v>
      </c>
      <c r="AX24" s="1" t="s">
        <v>16</v>
      </c>
      <c r="AY24" s="1" t="s">
        <v>17</v>
      </c>
      <c r="AZ24" s="1" t="s">
        <v>317</v>
      </c>
      <c r="BA24" s="1" t="s">
        <v>18</v>
      </c>
      <c r="BB24" s="1" t="s">
        <v>7</v>
      </c>
      <c r="BC24" s="1" t="s">
        <v>7</v>
      </c>
      <c r="BD24" s="1" t="s">
        <v>19</v>
      </c>
      <c r="BE24" s="1" t="s">
        <v>7</v>
      </c>
      <c r="BF24" s="1" t="s">
        <v>7</v>
      </c>
      <c r="BG24" s="1" t="s">
        <v>7</v>
      </c>
      <c r="BH24" s="1" t="s">
        <v>7</v>
      </c>
      <c r="BI24" s="1" t="s">
        <v>7</v>
      </c>
      <c r="BJ24" s="1" t="s">
        <v>16</v>
      </c>
      <c r="BK24" s="1" t="s">
        <v>20</v>
      </c>
      <c r="BL24" s="1" t="s">
        <v>7</v>
      </c>
      <c r="BM24" s="1" t="s">
        <v>8</v>
      </c>
      <c r="BN24" s="1" t="s">
        <v>7</v>
      </c>
      <c r="BO24" s="1" t="s">
        <v>7</v>
      </c>
      <c r="BP24" s="1" t="s">
        <v>7</v>
      </c>
      <c r="BQ24" s="1" t="s">
        <v>7</v>
      </c>
      <c r="BR24" s="1" t="s">
        <v>4</v>
      </c>
      <c r="BS24" s="1" t="s">
        <v>4</v>
      </c>
      <c r="BT24" s="1" t="s">
        <v>4</v>
      </c>
      <c r="BU24" s="1" t="s">
        <v>14</v>
      </c>
      <c r="BV24" s="1" t="s">
        <v>8</v>
      </c>
      <c r="BW24" s="1" t="s">
        <v>7</v>
      </c>
      <c r="BX24" s="1" t="s">
        <v>7</v>
      </c>
      <c r="BY24" s="1" t="s">
        <v>14</v>
      </c>
      <c r="BZ24" s="1" t="s">
        <v>7</v>
      </c>
      <c r="CA24" s="1" t="s">
        <v>8</v>
      </c>
      <c r="CB24" s="1" t="s">
        <v>319</v>
      </c>
      <c r="CC24" s="1" t="s">
        <v>7</v>
      </c>
      <c r="CD24" s="1" t="s">
        <v>303</v>
      </c>
      <c r="CE24" s="1" t="s">
        <v>7</v>
      </c>
      <c r="CF24" s="1" t="s">
        <v>7</v>
      </c>
      <c r="CG24" s="1" t="s">
        <v>7</v>
      </c>
      <c r="CH24" s="1" t="s">
        <v>7</v>
      </c>
      <c r="CI24" s="1" t="s">
        <v>20</v>
      </c>
      <c r="CJ24" s="1" t="s">
        <v>7</v>
      </c>
      <c r="CK24" s="1" t="s">
        <v>7</v>
      </c>
      <c r="CL24" s="1" t="s">
        <v>7</v>
      </c>
      <c r="CM24">
        <v>4</v>
      </c>
      <c r="CN24" s="1" t="s">
        <v>73</v>
      </c>
      <c r="CO24" s="1" t="s">
        <v>278</v>
      </c>
      <c r="CP24" s="1" t="s">
        <v>279</v>
      </c>
      <c r="CQ24" s="1" t="s">
        <v>143</v>
      </c>
      <c r="CR24" s="1" t="s">
        <v>7</v>
      </c>
      <c r="CS24" s="1" t="s">
        <v>102</v>
      </c>
      <c r="CT24" s="1" t="s">
        <v>7</v>
      </c>
      <c r="CU24" s="1" t="s">
        <v>103</v>
      </c>
      <c r="CV24" s="1" t="s">
        <v>7</v>
      </c>
      <c r="CW24" s="1" t="s">
        <v>7</v>
      </c>
      <c r="CX24" s="1" t="s">
        <v>7</v>
      </c>
      <c r="CY24" s="1" t="s">
        <v>7</v>
      </c>
      <c r="CZ24" s="1" t="s">
        <v>7</v>
      </c>
      <c r="DG24">
        <v>4</v>
      </c>
      <c r="DH24" s="1" t="s">
        <v>69</v>
      </c>
      <c r="DI24" s="1" t="s">
        <v>186</v>
      </c>
      <c r="DJ24" s="1" t="s">
        <v>187</v>
      </c>
      <c r="DK24" s="1" t="s">
        <v>20</v>
      </c>
      <c r="DL24" s="1" t="s">
        <v>2</v>
      </c>
      <c r="DM24" s="1" t="s">
        <v>14</v>
      </c>
      <c r="DN24" s="1" t="s">
        <v>8</v>
      </c>
      <c r="DO24" s="1" t="s">
        <v>8</v>
      </c>
      <c r="DP24" s="1" t="s">
        <v>7</v>
      </c>
      <c r="DQ24" s="1" t="s">
        <v>7</v>
      </c>
      <c r="DR24" s="1" t="s">
        <v>7</v>
      </c>
      <c r="DS24" s="1" t="s">
        <v>7</v>
      </c>
      <c r="DT24" s="1" t="s">
        <v>20</v>
      </c>
      <c r="DU24" s="1" t="s">
        <v>7</v>
      </c>
      <c r="EA24">
        <v>4</v>
      </c>
      <c r="EB24" s="1" t="s">
        <v>261</v>
      </c>
      <c r="EC24" s="1" t="s">
        <v>228</v>
      </c>
      <c r="ED24" s="1" t="s">
        <v>8</v>
      </c>
      <c r="EE24" s="1" t="s">
        <v>8</v>
      </c>
      <c r="EF24" s="1" t="s">
        <v>7</v>
      </c>
      <c r="EG24" s="1" t="s">
        <v>7</v>
      </c>
      <c r="EH24" s="1" t="s">
        <v>7</v>
      </c>
      <c r="EI24" s="1" t="s">
        <v>15</v>
      </c>
      <c r="EJ24" s="1" t="s">
        <v>2</v>
      </c>
      <c r="EK24" s="1" t="s">
        <v>237</v>
      </c>
      <c r="EL24" s="1" t="s">
        <v>8</v>
      </c>
      <c r="EM24" s="1" t="s">
        <v>7</v>
      </c>
      <c r="EN24" s="1" t="s">
        <v>7</v>
      </c>
      <c r="HW24">
        <v>4</v>
      </c>
      <c r="HX24" s="1" t="s">
        <v>212</v>
      </c>
      <c r="HY24" s="1" t="s">
        <v>7</v>
      </c>
    </row>
    <row r="25" spans="91:233" ht="12.75">
      <c r="CM25">
        <v>4</v>
      </c>
      <c r="CN25" s="1" t="s">
        <v>73</v>
      </c>
      <c r="CO25" s="1" t="s">
        <v>121</v>
      </c>
      <c r="CP25" s="1" t="s">
        <v>122</v>
      </c>
      <c r="CQ25" s="1" t="s">
        <v>145</v>
      </c>
      <c r="CR25" s="1" t="s">
        <v>77</v>
      </c>
      <c r="CS25" s="1" t="s">
        <v>102</v>
      </c>
      <c r="CT25" s="1" t="s">
        <v>7</v>
      </c>
      <c r="CU25" s="1" t="s">
        <v>103</v>
      </c>
      <c r="CV25" s="1" t="s">
        <v>2</v>
      </c>
      <c r="CW25" s="1" t="s">
        <v>7</v>
      </c>
      <c r="CX25" s="1" t="s">
        <v>7</v>
      </c>
      <c r="CY25" s="1" t="s">
        <v>7</v>
      </c>
      <c r="CZ25" s="1" t="s">
        <v>7</v>
      </c>
      <c r="DG25">
        <v>4</v>
      </c>
      <c r="DH25" s="1" t="s">
        <v>69</v>
      </c>
      <c r="DI25" s="1" t="s">
        <v>188</v>
      </c>
      <c r="DJ25" s="1" t="s">
        <v>189</v>
      </c>
      <c r="DK25" s="1" t="s">
        <v>20</v>
      </c>
      <c r="DL25" s="1" t="s">
        <v>2</v>
      </c>
      <c r="DM25" s="1" t="s">
        <v>14</v>
      </c>
      <c r="DN25" s="1" t="s">
        <v>8</v>
      </c>
      <c r="DO25" s="1" t="s">
        <v>8</v>
      </c>
      <c r="DP25" s="1" t="s">
        <v>7</v>
      </c>
      <c r="DQ25" s="1" t="s">
        <v>7</v>
      </c>
      <c r="DR25" s="1" t="s">
        <v>7</v>
      </c>
      <c r="DS25" s="1" t="s">
        <v>7</v>
      </c>
      <c r="DT25" s="1" t="s">
        <v>20</v>
      </c>
      <c r="DU25" s="1" t="s">
        <v>7</v>
      </c>
      <c r="EA25">
        <v>4</v>
      </c>
      <c r="EB25" s="1" t="s">
        <v>263</v>
      </c>
      <c r="EC25" s="1" t="s">
        <v>228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15</v>
      </c>
      <c r="EJ25" s="1" t="s">
        <v>2</v>
      </c>
      <c r="EK25" s="1" t="s">
        <v>246</v>
      </c>
      <c r="EL25" s="1" t="s">
        <v>8</v>
      </c>
      <c r="EM25" s="1" t="s">
        <v>7</v>
      </c>
      <c r="EN25" s="1" t="s">
        <v>7</v>
      </c>
      <c r="HW25">
        <v>4</v>
      </c>
      <c r="HX25" s="1" t="s">
        <v>213</v>
      </c>
      <c r="HY25" s="1" t="s">
        <v>7</v>
      </c>
    </row>
    <row r="26" spans="91:233" ht="12.75">
      <c r="CM26">
        <v>4</v>
      </c>
      <c r="CN26" s="1" t="s">
        <v>73</v>
      </c>
      <c r="CO26" s="1" t="s">
        <v>263</v>
      </c>
      <c r="CP26" s="1" t="s">
        <v>264</v>
      </c>
      <c r="CQ26" s="1" t="s">
        <v>148</v>
      </c>
      <c r="CR26" s="1" t="s">
        <v>77</v>
      </c>
      <c r="CS26" s="1" t="s">
        <v>102</v>
      </c>
      <c r="CT26" s="1" t="s">
        <v>7</v>
      </c>
      <c r="CU26" s="1" t="s">
        <v>103</v>
      </c>
      <c r="CV26" s="1" t="s">
        <v>2</v>
      </c>
      <c r="CW26" s="1" t="s">
        <v>7</v>
      </c>
      <c r="CX26" s="1" t="s">
        <v>7</v>
      </c>
      <c r="CY26" s="1" t="s">
        <v>7</v>
      </c>
      <c r="CZ26" s="1" t="s">
        <v>7</v>
      </c>
      <c r="DG26">
        <v>4</v>
      </c>
      <c r="DH26" s="1" t="s">
        <v>69</v>
      </c>
      <c r="DI26" s="1" t="s">
        <v>166</v>
      </c>
      <c r="DJ26" s="1" t="s">
        <v>167</v>
      </c>
      <c r="DK26" s="1" t="s">
        <v>20</v>
      </c>
      <c r="DL26" s="1" t="s">
        <v>2</v>
      </c>
      <c r="DM26" s="1" t="s">
        <v>4</v>
      </c>
      <c r="DN26" s="1" t="s">
        <v>8</v>
      </c>
      <c r="DO26" s="1" t="s">
        <v>8</v>
      </c>
      <c r="DP26" s="1" t="s">
        <v>7</v>
      </c>
      <c r="DQ26" s="1" t="s">
        <v>7</v>
      </c>
      <c r="DR26" s="1" t="s">
        <v>7</v>
      </c>
      <c r="DS26" s="1" t="s">
        <v>7</v>
      </c>
      <c r="DT26" s="1" t="s">
        <v>20</v>
      </c>
      <c r="DU26" s="1" t="s">
        <v>7</v>
      </c>
      <c r="EA26">
        <v>4</v>
      </c>
      <c r="EB26" s="1" t="s">
        <v>265</v>
      </c>
      <c r="EC26" s="1" t="s">
        <v>228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15</v>
      </c>
      <c r="EJ26" s="1" t="s">
        <v>2</v>
      </c>
      <c r="EK26" s="1" t="s">
        <v>296</v>
      </c>
      <c r="EL26" s="1" t="s">
        <v>8</v>
      </c>
      <c r="EM26" s="1" t="s">
        <v>7</v>
      </c>
      <c r="EN26" s="1" t="s">
        <v>7</v>
      </c>
      <c r="HW26">
        <v>4</v>
      </c>
      <c r="HX26" s="1" t="s">
        <v>214</v>
      </c>
      <c r="HY26" s="1" t="s">
        <v>7</v>
      </c>
    </row>
    <row r="27" spans="91:233" ht="12.75">
      <c r="CM27">
        <v>4</v>
      </c>
      <c r="CN27" s="1" t="s">
        <v>73</v>
      </c>
      <c r="CO27" s="1" t="s">
        <v>124</v>
      </c>
      <c r="CP27" s="1" t="s">
        <v>125</v>
      </c>
      <c r="CQ27" s="1" t="s">
        <v>149</v>
      </c>
      <c r="CR27" s="1" t="s">
        <v>77</v>
      </c>
      <c r="CS27" s="1" t="s">
        <v>102</v>
      </c>
      <c r="CT27" s="1" t="s">
        <v>7</v>
      </c>
      <c r="CU27" s="1" t="s">
        <v>103</v>
      </c>
      <c r="CV27" s="1" t="s">
        <v>2</v>
      </c>
      <c r="CW27" s="1" t="s">
        <v>7</v>
      </c>
      <c r="CX27" s="1" t="s">
        <v>7</v>
      </c>
      <c r="CY27" s="1" t="s">
        <v>7</v>
      </c>
      <c r="CZ27" s="1" t="s">
        <v>7</v>
      </c>
      <c r="EA27">
        <v>4</v>
      </c>
      <c r="EB27" s="1" t="s">
        <v>267</v>
      </c>
      <c r="EC27" s="1" t="s">
        <v>228</v>
      </c>
      <c r="ED27" s="1" t="s">
        <v>8</v>
      </c>
      <c r="EE27" s="1" t="s">
        <v>91</v>
      </c>
      <c r="EF27" s="1" t="s">
        <v>7</v>
      </c>
      <c r="EG27" s="1" t="s">
        <v>7</v>
      </c>
      <c r="EH27" s="1" t="s">
        <v>7</v>
      </c>
      <c r="EI27" s="1" t="s">
        <v>15</v>
      </c>
      <c r="EJ27" s="1" t="s">
        <v>2</v>
      </c>
      <c r="EK27" s="1" t="s">
        <v>338</v>
      </c>
      <c r="EL27" s="1" t="s">
        <v>8</v>
      </c>
      <c r="EM27" s="1" t="s">
        <v>7</v>
      </c>
      <c r="EN27" s="1" t="s">
        <v>7</v>
      </c>
      <c r="HW27">
        <v>4</v>
      </c>
      <c r="HX27" s="1" t="s">
        <v>215</v>
      </c>
      <c r="HY27" s="1" t="s">
        <v>15</v>
      </c>
    </row>
    <row r="28" spans="91:233" ht="76.5">
      <c r="CM28">
        <v>4</v>
      </c>
      <c r="CN28" s="1" t="s">
        <v>73</v>
      </c>
      <c r="CO28" s="1" t="s">
        <v>127</v>
      </c>
      <c r="CP28" s="2" t="s">
        <v>128</v>
      </c>
      <c r="CQ28" s="1" t="s">
        <v>271</v>
      </c>
      <c r="CR28" s="1" t="s">
        <v>7</v>
      </c>
      <c r="CS28" s="1" t="s">
        <v>102</v>
      </c>
      <c r="CT28" s="1" t="s">
        <v>7</v>
      </c>
      <c r="CU28" s="1" t="s">
        <v>103</v>
      </c>
      <c r="CV28" s="1" t="s">
        <v>7</v>
      </c>
      <c r="CW28" s="1" t="s">
        <v>7</v>
      </c>
      <c r="CX28" s="1" t="s">
        <v>7</v>
      </c>
      <c r="CY28" s="1" t="s">
        <v>7</v>
      </c>
      <c r="CZ28" s="1" t="s">
        <v>7</v>
      </c>
      <c r="EA28">
        <v>4</v>
      </c>
      <c r="EB28" s="1" t="s">
        <v>269</v>
      </c>
      <c r="EC28" s="1" t="s">
        <v>228</v>
      </c>
      <c r="ED28" s="1" t="s">
        <v>8</v>
      </c>
      <c r="EE28" s="1" t="s">
        <v>8</v>
      </c>
      <c r="EF28" s="1" t="s">
        <v>7</v>
      </c>
      <c r="EG28" s="1" t="s">
        <v>7</v>
      </c>
      <c r="EH28" s="1" t="s">
        <v>7</v>
      </c>
      <c r="EI28" s="1" t="s">
        <v>15</v>
      </c>
      <c r="EJ28" s="1" t="s">
        <v>2</v>
      </c>
      <c r="EK28" s="1" t="s">
        <v>86</v>
      </c>
      <c r="EL28" s="1" t="s">
        <v>8</v>
      </c>
      <c r="EM28" s="1" t="s">
        <v>7</v>
      </c>
      <c r="EN28" s="1" t="s">
        <v>7</v>
      </c>
      <c r="HW28">
        <v>4</v>
      </c>
      <c r="HX28" s="1" t="s">
        <v>216</v>
      </c>
      <c r="HY28" s="1" t="s">
        <v>15</v>
      </c>
    </row>
    <row r="29" spans="91:233" ht="12.75">
      <c r="CM29">
        <v>4</v>
      </c>
      <c r="CN29" s="1" t="s">
        <v>73</v>
      </c>
      <c r="CO29" s="1" t="s">
        <v>281</v>
      </c>
      <c r="CP29" s="1" t="s">
        <v>282</v>
      </c>
      <c r="CQ29" s="1" t="s">
        <v>274</v>
      </c>
      <c r="CR29" s="1" t="s">
        <v>7</v>
      </c>
      <c r="CS29" s="1" t="s">
        <v>102</v>
      </c>
      <c r="CT29" s="1" t="s">
        <v>7</v>
      </c>
      <c r="CU29" s="1" t="s">
        <v>103</v>
      </c>
      <c r="CV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EA29">
        <v>4</v>
      </c>
      <c r="EB29" s="1" t="s">
        <v>272</v>
      </c>
      <c r="EC29" s="1" t="s">
        <v>228</v>
      </c>
      <c r="ED29" s="1" t="s">
        <v>8</v>
      </c>
      <c r="EE29" s="1" t="s">
        <v>8</v>
      </c>
      <c r="EF29" s="1" t="s">
        <v>7</v>
      </c>
      <c r="EG29" s="1" t="s">
        <v>7</v>
      </c>
      <c r="EH29" s="1" t="s">
        <v>7</v>
      </c>
      <c r="EI29" s="1" t="s">
        <v>15</v>
      </c>
      <c r="EJ29" s="1" t="s">
        <v>2</v>
      </c>
      <c r="EK29" s="1" t="s">
        <v>230</v>
      </c>
      <c r="EL29" s="1" t="s">
        <v>8</v>
      </c>
      <c r="EM29" s="1" t="s">
        <v>7</v>
      </c>
      <c r="EN29" s="1" t="s">
        <v>7</v>
      </c>
      <c r="HW29">
        <v>4</v>
      </c>
      <c r="HX29" s="1" t="s">
        <v>217</v>
      </c>
      <c r="HY29" s="1" t="s">
        <v>2</v>
      </c>
    </row>
    <row r="30" spans="91:233" ht="12.75">
      <c r="CM30">
        <v>4</v>
      </c>
      <c r="CN30" s="1" t="s">
        <v>73</v>
      </c>
      <c r="CO30" s="1" t="s">
        <v>131</v>
      </c>
      <c r="CP30" s="1" t="s">
        <v>132</v>
      </c>
      <c r="CQ30" s="1" t="s">
        <v>277</v>
      </c>
      <c r="CR30" s="1" t="s">
        <v>77</v>
      </c>
      <c r="CS30" s="1" t="s">
        <v>110</v>
      </c>
      <c r="CT30" s="1" t="s">
        <v>7</v>
      </c>
      <c r="CU30" s="1" t="s">
        <v>103</v>
      </c>
      <c r="CV30" s="1" t="s">
        <v>2</v>
      </c>
      <c r="CW30" s="1" t="s">
        <v>289</v>
      </c>
      <c r="CX30" s="1" t="s">
        <v>290</v>
      </c>
      <c r="CY30" s="1" t="s">
        <v>7</v>
      </c>
      <c r="CZ30" s="1" t="s">
        <v>291</v>
      </c>
      <c r="EA30">
        <v>4</v>
      </c>
      <c r="EB30" s="1" t="s">
        <v>275</v>
      </c>
      <c r="EC30" s="1" t="s">
        <v>228</v>
      </c>
      <c r="ED30" s="1" t="s">
        <v>8</v>
      </c>
      <c r="EE30" s="1" t="s">
        <v>8</v>
      </c>
      <c r="EF30" s="1" t="s">
        <v>7</v>
      </c>
      <c r="EG30" s="1" t="s">
        <v>7</v>
      </c>
      <c r="EH30" s="1" t="s">
        <v>7</v>
      </c>
      <c r="EI30" s="1" t="s">
        <v>15</v>
      </c>
      <c r="EJ30" s="1" t="s">
        <v>2</v>
      </c>
      <c r="EK30" s="1" t="s">
        <v>235</v>
      </c>
      <c r="EL30" s="1" t="s">
        <v>8</v>
      </c>
      <c r="EM30" s="1" t="s">
        <v>7</v>
      </c>
      <c r="EN30" s="1" t="s">
        <v>7</v>
      </c>
      <c r="HW30">
        <v>4</v>
      </c>
      <c r="HX30" s="1" t="s">
        <v>218</v>
      </c>
      <c r="HY30" s="1" t="s">
        <v>2</v>
      </c>
    </row>
    <row r="31" spans="91:233" ht="12.75">
      <c r="CM31">
        <v>4</v>
      </c>
      <c r="CN31" s="1" t="s">
        <v>73</v>
      </c>
      <c r="CO31" s="1" t="s">
        <v>265</v>
      </c>
      <c r="CP31" s="1" t="s">
        <v>266</v>
      </c>
      <c r="CQ31" s="1" t="s">
        <v>280</v>
      </c>
      <c r="CR31" s="1" t="s">
        <v>77</v>
      </c>
      <c r="CS31" s="1" t="s">
        <v>110</v>
      </c>
      <c r="CT31" s="1" t="s">
        <v>7</v>
      </c>
      <c r="CU31" s="1" t="s">
        <v>103</v>
      </c>
      <c r="CV31" s="1" t="s">
        <v>2</v>
      </c>
      <c r="CW31" s="1" t="s">
        <v>289</v>
      </c>
      <c r="CX31" s="1" t="s">
        <v>290</v>
      </c>
      <c r="CY31" s="1" t="s">
        <v>7</v>
      </c>
      <c r="CZ31" s="1" t="s">
        <v>291</v>
      </c>
      <c r="EA31">
        <v>4</v>
      </c>
      <c r="EB31" s="1" t="s">
        <v>278</v>
      </c>
      <c r="EC31" s="1" t="s">
        <v>228</v>
      </c>
      <c r="ED31" s="1" t="s">
        <v>8</v>
      </c>
      <c r="EE31" s="1" t="s">
        <v>8</v>
      </c>
      <c r="EF31" s="1" t="s">
        <v>7</v>
      </c>
      <c r="EG31" s="1" t="s">
        <v>7</v>
      </c>
      <c r="EH31" s="1" t="s">
        <v>7</v>
      </c>
      <c r="EI31" s="1" t="s">
        <v>15</v>
      </c>
      <c r="EJ31" s="1" t="s">
        <v>2</v>
      </c>
      <c r="EK31" s="1" t="s">
        <v>244</v>
      </c>
      <c r="EL31" s="1" t="s">
        <v>8</v>
      </c>
      <c r="EM31" s="1" t="s">
        <v>7</v>
      </c>
      <c r="EN31" s="1" t="s">
        <v>7</v>
      </c>
      <c r="HW31">
        <v>4</v>
      </c>
      <c r="HX31" s="1" t="s">
        <v>221</v>
      </c>
      <c r="HY31" s="1" t="s">
        <v>198</v>
      </c>
    </row>
    <row r="32" spans="91:233" ht="12.75">
      <c r="CM32">
        <v>4</v>
      </c>
      <c r="CN32" s="1" t="s">
        <v>73</v>
      </c>
      <c r="CO32" s="1" t="s">
        <v>134</v>
      </c>
      <c r="CP32" s="1" t="s">
        <v>135</v>
      </c>
      <c r="CQ32" s="1" t="s">
        <v>283</v>
      </c>
      <c r="CR32" s="1" t="s">
        <v>77</v>
      </c>
      <c r="CS32" s="1" t="s">
        <v>110</v>
      </c>
      <c r="CT32" s="1" t="s">
        <v>7</v>
      </c>
      <c r="CU32" s="1" t="s">
        <v>103</v>
      </c>
      <c r="CV32" s="1" t="s">
        <v>2</v>
      </c>
      <c r="CW32" s="1" t="s">
        <v>289</v>
      </c>
      <c r="CX32" s="1" t="s">
        <v>290</v>
      </c>
      <c r="CY32" s="1" t="s">
        <v>7</v>
      </c>
      <c r="CZ32" s="1" t="s">
        <v>291</v>
      </c>
      <c r="EA32">
        <v>4</v>
      </c>
      <c r="EB32" s="1" t="s">
        <v>281</v>
      </c>
      <c r="EC32" s="1" t="s">
        <v>228</v>
      </c>
      <c r="ED32" s="1" t="s">
        <v>8</v>
      </c>
      <c r="EE32" s="1" t="s">
        <v>8</v>
      </c>
      <c r="EF32" s="1" t="s">
        <v>7</v>
      </c>
      <c r="EG32" s="1" t="s">
        <v>7</v>
      </c>
      <c r="EH32" s="1" t="s">
        <v>7</v>
      </c>
      <c r="EI32" s="1" t="s">
        <v>15</v>
      </c>
      <c r="EJ32" s="1" t="s">
        <v>2</v>
      </c>
      <c r="EK32" s="1" t="s">
        <v>287</v>
      </c>
      <c r="EL32" s="1" t="s">
        <v>8</v>
      </c>
      <c r="EM32" s="1" t="s">
        <v>7</v>
      </c>
      <c r="EN32" s="1" t="s">
        <v>7</v>
      </c>
      <c r="HW32">
        <v>4</v>
      </c>
      <c r="HX32" s="1" t="s">
        <v>222</v>
      </c>
      <c r="HY32" s="1" t="s">
        <v>7</v>
      </c>
    </row>
    <row r="33" spans="91:233" ht="76.5">
      <c r="CM33">
        <v>4</v>
      </c>
      <c r="CN33" s="1" t="s">
        <v>73</v>
      </c>
      <c r="CO33" s="1" t="s">
        <v>137</v>
      </c>
      <c r="CP33" s="2" t="s">
        <v>138</v>
      </c>
      <c r="CQ33" s="1" t="s">
        <v>286</v>
      </c>
      <c r="CR33" s="1" t="s">
        <v>7</v>
      </c>
      <c r="CS33" s="1" t="s">
        <v>102</v>
      </c>
      <c r="CT33" s="1" t="s">
        <v>7</v>
      </c>
      <c r="CU33" s="1" t="s">
        <v>103</v>
      </c>
      <c r="CV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EA33">
        <v>4</v>
      </c>
      <c r="EB33" s="1" t="s">
        <v>284</v>
      </c>
      <c r="EC33" s="1" t="s">
        <v>228</v>
      </c>
      <c r="ED33" s="1" t="s">
        <v>8</v>
      </c>
      <c r="EE33" s="1" t="s">
        <v>91</v>
      </c>
      <c r="EF33" s="1" t="s">
        <v>7</v>
      </c>
      <c r="EG33" s="1" t="s">
        <v>7</v>
      </c>
      <c r="EH33" s="1" t="s">
        <v>7</v>
      </c>
      <c r="EI33" s="1" t="s">
        <v>15</v>
      </c>
      <c r="EJ33" s="1" t="s">
        <v>2</v>
      </c>
      <c r="EK33" s="1" t="s">
        <v>339</v>
      </c>
      <c r="EL33" s="1" t="s">
        <v>8</v>
      </c>
      <c r="EM33" s="1" t="s">
        <v>7</v>
      </c>
      <c r="EN33" s="1" t="s">
        <v>7</v>
      </c>
      <c r="HW33">
        <v>4</v>
      </c>
      <c r="HX33" s="1" t="s">
        <v>223</v>
      </c>
      <c r="HY33" s="1" t="s">
        <v>7</v>
      </c>
    </row>
    <row r="34" spans="91:233" ht="12.75">
      <c r="CM34">
        <v>4</v>
      </c>
      <c r="CN34" s="1" t="s">
        <v>73</v>
      </c>
      <c r="CO34" s="1" t="s">
        <v>284</v>
      </c>
      <c r="CP34" s="1" t="s">
        <v>285</v>
      </c>
      <c r="CQ34" s="1" t="s">
        <v>330</v>
      </c>
      <c r="CR34" s="1" t="s">
        <v>7</v>
      </c>
      <c r="CS34" s="1" t="s">
        <v>102</v>
      </c>
      <c r="CT34" s="1" t="s">
        <v>7</v>
      </c>
      <c r="CU34" s="1" t="s">
        <v>103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EA34">
        <v>4</v>
      </c>
      <c r="EB34" s="1" t="s">
        <v>320</v>
      </c>
      <c r="EC34" s="1" t="s">
        <v>228</v>
      </c>
      <c r="ED34" s="1" t="s">
        <v>8</v>
      </c>
      <c r="EE34" s="1" t="s">
        <v>8</v>
      </c>
      <c r="EF34" s="1" t="s">
        <v>7</v>
      </c>
      <c r="EG34" s="1" t="s">
        <v>7</v>
      </c>
      <c r="EH34" s="1" t="s">
        <v>7</v>
      </c>
      <c r="EI34" s="1" t="s">
        <v>15</v>
      </c>
      <c r="EJ34" s="1" t="s">
        <v>2</v>
      </c>
      <c r="EK34" s="1" t="s">
        <v>240</v>
      </c>
      <c r="EL34" s="1" t="s">
        <v>8</v>
      </c>
      <c r="EM34" s="1" t="s">
        <v>7</v>
      </c>
      <c r="EN34" s="1" t="s">
        <v>7</v>
      </c>
      <c r="HW34">
        <v>4</v>
      </c>
      <c r="HX34" s="1" t="s">
        <v>224</v>
      </c>
      <c r="HY34" s="1" t="s">
        <v>8</v>
      </c>
    </row>
    <row r="35" spans="91:233" ht="12.75">
      <c r="CM35">
        <v>4</v>
      </c>
      <c r="CN35" s="1" t="s">
        <v>73</v>
      </c>
      <c r="CO35" s="1" t="s">
        <v>141</v>
      </c>
      <c r="CP35" s="1" t="s">
        <v>142</v>
      </c>
      <c r="CQ35" s="1" t="s">
        <v>331</v>
      </c>
      <c r="CR35" s="1" t="s">
        <v>77</v>
      </c>
      <c r="CS35" s="1" t="s">
        <v>102</v>
      </c>
      <c r="CT35" s="1" t="s">
        <v>7</v>
      </c>
      <c r="CU35" s="1" t="s">
        <v>103</v>
      </c>
      <c r="CV35" s="1" t="s">
        <v>2</v>
      </c>
      <c r="CW35" s="1" t="s">
        <v>7</v>
      </c>
      <c r="CX35" s="1" t="s">
        <v>7</v>
      </c>
      <c r="CY35" s="1" t="s">
        <v>7</v>
      </c>
      <c r="CZ35" s="1" t="s">
        <v>7</v>
      </c>
      <c r="EA35">
        <v>4</v>
      </c>
      <c r="EB35" s="1" t="s">
        <v>326</v>
      </c>
      <c r="EC35" s="1" t="s">
        <v>228</v>
      </c>
      <c r="ED35" s="1" t="s">
        <v>8</v>
      </c>
      <c r="EE35" s="1" t="s">
        <v>8</v>
      </c>
      <c r="EF35" s="1" t="s">
        <v>7</v>
      </c>
      <c r="EG35" s="1" t="s">
        <v>7</v>
      </c>
      <c r="EH35" s="1" t="s">
        <v>7</v>
      </c>
      <c r="EI35" s="1" t="s">
        <v>15</v>
      </c>
      <c r="EJ35" s="1" t="s">
        <v>2</v>
      </c>
      <c r="EK35" s="1" t="s">
        <v>242</v>
      </c>
      <c r="EL35" s="1" t="s">
        <v>8</v>
      </c>
      <c r="EM35" s="1" t="s">
        <v>7</v>
      </c>
      <c r="EN35" s="1" t="s">
        <v>7</v>
      </c>
      <c r="HW35">
        <v>4</v>
      </c>
      <c r="HX35" s="1" t="s">
        <v>225</v>
      </c>
      <c r="HY35" s="1" t="s">
        <v>2</v>
      </c>
    </row>
    <row r="36" spans="91:233" ht="12.75">
      <c r="CM36">
        <v>4</v>
      </c>
      <c r="CN36" s="1" t="s">
        <v>73</v>
      </c>
      <c r="CO36" s="1" t="s">
        <v>267</v>
      </c>
      <c r="CP36" s="1" t="s">
        <v>268</v>
      </c>
      <c r="CQ36" s="1" t="s">
        <v>332</v>
      </c>
      <c r="CR36" s="1" t="s">
        <v>77</v>
      </c>
      <c r="CS36" s="1" t="s">
        <v>102</v>
      </c>
      <c r="CT36" s="1" t="s">
        <v>7</v>
      </c>
      <c r="CU36" s="1" t="s">
        <v>103</v>
      </c>
      <c r="CV36" s="1" t="s">
        <v>7</v>
      </c>
      <c r="CW36" s="1" t="s">
        <v>7</v>
      </c>
      <c r="CX36" s="1" t="s">
        <v>7</v>
      </c>
      <c r="CY36" s="1" t="s">
        <v>7</v>
      </c>
      <c r="CZ36" s="1" t="s">
        <v>7</v>
      </c>
      <c r="EA36">
        <v>4</v>
      </c>
      <c r="EB36" s="1" t="s">
        <v>322</v>
      </c>
      <c r="EC36" s="1" t="s">
        <v>228</v>
      </c>
      <c r="ED36" s="1" t="s">
        <v>8</v>
      </c>
      <c r="EE36" s="1" t="s">
        <v>8</v>
      </c>
      <c r="EF36" s="1" t="s">
        <v>7</v>
      </c>
      <c r="EG36" s="1" t="s">
        <v>7</v>
      </c>
      <c r="EH36" s="1" t="s">
        <v>7</v>
      </c>
      <c r="EI36" s="1" t="s">
        <v>15</v>
      </c>
      <c r="EJ36" s="1" t="s">
        <v>2</v>
      </c>
      <c r="EK36" s="1" t="s">
        <v>241</v>
      </c>
      <c r="EL36" s="1" t="s">
        <v>8</v>
      </c>
      <c r="EM36" s="1" t="s">
        <v>7</v>
      </c>
      <c r="EN36" s="1" t="s">
        <v>7</v>
      </c>
      <c r="HW36">
        <v>4</v>
      </c>
      <c r="HX36" s="1" t="s">
        <v>226</v>
      </c>
      <c r="HY36" s="1" t="s">
        <v>2</v>
      </c>
    </row>
    <row r="37" spans="91:233" ht="12.75">
      <c r="CM37">
        <v>4</v>
      </c>
      <c r="CN37" s="1" t="s">
        <v>73</v>
      </c>
      <c r="CO37" s="1" t="s">
        <v>144</v>
      </c>
      <c r="CP37" s="1" t="s">
        <v>256</v>
      </c>
      <c r="CQ37" s="1" t="s">
        <v>333</v>
      </c>
      <c r="CR37" s="1" t="s">
        <v>77</v>
      </c>
      <c r="CS37" s="1" t="s">
        <v>102</v>
      </c>
      <c r="CT37" s="1" t="s">
        <v>7</v>
      </c>
      <c r="CU37" s="1" t="s">
        <v>103</v>
      </c>
      <c r="CV37" s="1" t="s">
        <v>2</v>
      </c>
      <c r="CW37" s="1" t="s">
        <v>7</v>
      </c>
      <c r="CX37" s="1" t="s">
        <v>7</v>
      </c>
      <c r="CY37" s="1" t="s">
        <v>7</v>
      </c>
      <c r="CZ37" s="1" t="s">
        <v>7</v>
      </c>
      <c r="EA37">
        <v>4</v>
      </c>
      <c r="EB37" s="1" t="s">
        <v>324</v>
      </c>
      <c r="EC37" s="1" t="s">
        <v>228</v>
      </c>
      <c r="ED37" s="1" t="s">
        <v>8</v>
      </c>
      <c r="EE37" s="1" t="s">
        <v>8</v>
      </c>
      <c r="EF37" s="1" t="s">
        <v>7</v>
      </c>
      <c r="EG37" s="1" t="s">
        <v>7</v>
      </c>
      <c r="EH37" s="1" t="s">
        <v>7</v>
      </c>
      <c r="EI37" s="1" t="s">
        <v>15</v>
      </c>
      <c r="EJ37" s="1" t="s">
        <v>2</v>
      </c>
      <c r="EK37" s="1" t="s">
        <v>9</v>
      </c>
      <c r="EL37" s="1" t="s">
        <v>8</v>
      </c>
      <c r="EM37" s="1" t="s">
        <v>7</v>
      </c>
      <c r="EN37" s="1" t="s">
        <v>7</v>
      </c>
      <c r="HW37">
        <v>4</v>
      </c>
      <c r="HX37" s="1" t="s">
        <v>351</v>
      </c>
      <c r="HY37" s="1" t="s">
        <v>7</v>
      </c>
    </row>
    <row r="38" spans="91:233" ht="89.25">
      <c r="CM38">
        <v>4</v>
      </c>
      <c r="CN38" s="1" t="s">
        <v>73</v>
      </c>
      <c r="CO38" s="1" t="s">
        <v>146</v>
      </c>
      <c r="CP38" s="2" t="s">
        <v>147</v>
      </c>
      <c r="CQ38" s="1" t="s">
        <v>334</v>
      </c>
      <c r="CR38" s="1" t="s">
        <v>7</v>
      </c>
      <c r="CS38" s="1" t="s">
        <v>102</v>
      </c>
      <c r="CT38" s="1" t="s">
        <v>7</v>
      </c>
      <c r="CU38" s="1" t="s">
        <v>103</v>
      </c>
      <c r="CV38" s="1" t="s">
        <v>7</v>
      </c>
      <c r="CW38" s="1" t="s">
        <v>7</v>
      </c>
      <c r="CX38" s="1" t="s">
        <v>7</v>
      </c>
      <c r="CY38" s="1" t="s">
        <v>7</v>
      </c>
      <c r="CZ38" s="1" t="s">
        <v>7</v>
      </c>
      <c r="EA38">
        <v>4</v>
      </c>
      <c r="EB38" s="1" t="s">
        <v>328</v>
      </c>
      <c r="EC38" s="1" t="s">
        <v>228</v>
      </c>
      <c r="ED38" s="1" t="s">
        <v>8</v>
      </c>
      <c r="EE38" s="1" t="s">
        <v>8</v>
      </c>
      <c r="EF38" s="1" t="s">
        <v>7</v>
      </c>
      <c r="EG38" s="1" t="s">
        <v>7</v>
      </c>
      <c r="EH38" s="1" t="s">
        <v>7</v>
      </c>
      <c r="EI38" s="1" t="s">
        <v>15</v>
      </c>
      <c r="EJ38" s="1" t="s">
        <v>2</v>
      </c>
      <c r="EK38" s="1" t="s">
        <v>243</v>
      </c>
      <c r="EL38" s="1" t="s">
        <v>8</v>
      </c>
      <c r="EM38" s="1" t="s">
        <v>7</v>
      </c>
      <c r="EN38" s="1" t="s">
        <v>7</v>
      </c>
      <c r="HW38">
        <v>4</v>
      </c>
      <c r="HX38" s="1" t="s">
        <v>219</v>
      </c>
      <c r="HY38" s="1" t="s">
        <v>220</v>
      </c>
    </row>
    <row r="39" spans="231:233" ht="12.75">
      <c r="HW39">
        <v>4</v>
      </c>
      <c r="HX39" s="1" t="s">
        <v>227</v>
      </c>
      <c r="HY39" s="1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6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2</v>
      </c>
      <c r="GX2">
        <v>3</v>
      </c>
    </row>
    <row r="3" spans="101:206" ht="12.75">
      <c r="CW3">
        <v>8</v>
      </c>
      <c r="EZ3">
        <v>12</v>
      </c>
      <c r="GX3">
        <v>31</v>
      </c>
    </row>
    <row r="4" spans="156:237" ht="12.75">
      <c r="EZ4">
        <v>4</v>
      </c>
      <c r="FA4" s="1" t="s">
        <v>248</v>
      </c>
      <c r="FB4" s="1" t="s">
        <v>7</v>
      </c>
      <c r="FC4" s="1" t="s">
        <v>2</v>
      </c>
      <c r="FD4" s="1" t="s">
        <v>96</v>
      </c>
      <c r="FE4" s="1" t="s">
        <v>8</v>
      </c>
      <c r="FF4" s="1" t="s">
        <v>249</v>
      </c>
      <c r="FG4" s="1" t="s">
        <v>2</v>
      </c>
      <c r="FH4" s="1" t="s">
        <v>7</v>
      </c>
      <c r="FI4" s="1" t="s">
        <v>8</v>
      </c>
      <c r="FJ4" s="1" t="s">
        <v>7</v>
      </c>
      <c r="FK4" s="1" t="s">
        <v>7</v>
      </c>
      <c r="FL4" s="1" t="s">
        <v>7</v>
      </c>
      <c r="GX4">
        <v>4</v>
      </c>
      <c r="GY4" s="1" t="s">
        <v>248</v>
      </c>
      <c r="GZ4" s="1" t="s">
        <v>251</v>
      </c>
      <c r="HA4" s="1" t="s">
        <v>7</v>
      </c>
      <c r="HB4" s="1" t="s">
        <v>13</v>
      </c>
      <c r="HC4" s="1" t="s">
        <v>25</v>
      </c>
      <c r="HD4" s="1" t="s">
        <v>8</v>
      </c>
      <c r="HE4" s="1" t="s">
        <v>20</v>
      </c>
      <c r="HF4" s="1" t="s">
        <v>7</v>
      </c>
      <c r="HG4" s="1" t="s">
        <v>7</v>
      </c>
      <c r="HH4" s="1" t="s">
        <v>7</v>
      </c>
      <c r="HI4" s="1" t="s">
        <v>7</v>
      </c>
      <c r="HJ4" s="1" t="s">
        <v>7</v>
      </c>
      <c r="HK4" s="1" t="s">
        <v>7</v>
      </c>
      <c r="HL4" s="1" t="s">
        <v>8</v>
      </c>
      <c r="HM4" s="1" t="s">
        <v>7</v>
      </c>
      <c r="HN4" s="1" t="s">
        <v>8</v>
      </c>
      <c r="HO4" s="1" t="s">
        <v>7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7</v>
      </c>
      <c r="HZ4" s="1" t="s">
        <v>8</v>
      </c>
      <c r="IA4" s="1" t="s">
        <v>7</v>
      </c>
      <c r="IB4" s="1" t="s">
        <v>7</v>
      </c>
      <c r="IC4" s="1" t="s">
        <v>15</v>
      </c>
    </row>
    <row r="5" spans="156:237" ht="12.75">
      <c r="EZ5">
        <v>4</v>
      </c>
      <c r="FA5" s="1" t="s">
        <v>352</v>
      </c>
      <c r="FB5" s="1" t="s">
        <v>7</v>
      </c>
      <c r="FC5" s="1" t="s">
        <v>2</v>
      </c>
      <c r="FD5" s="1" t="s">
        <v>86</v>
      </c>
      <c r="FE5" s="1" t="s">
        <v>8</v>
      </c>
      <c r="FF5" s="1" t="s">
        <v>75</v>
      </c>
      <c r="FG5" s="1" t="s">
        <v>7</v>
      </c>
      <c r="FH5" s="1" t="s">
        <v>7</v>
      </c>
      <c r="FI5" s="1" t="s">
        <v>8</v>
      </c>
      <c r="FJ5" s="1" t="s">
        <v>7</v>
      </c>
      <c r="FK5" s="1" t="s">
        <v>7</v>
      </c>
      <c r="FL5" s="1" t="s">
        <v>7</v>
      </c>
      <c r="GX5">
        <v>4</v>
      </c>
      <c r="GY5" s="1" t="s">
        <v>248</v>
      </c>
      <c r="GZ5" s="1" t="s">
        <v>75</v>
      </c>
      <c r="HA5" s="1" t="s">
        <v>7</v>
      </c>
      <c r="HB5" s="1" t="s">
        <v>25</v>
      </c>
      <c r="HC5" s="1" t="s">
        <v>25</v>
      </c>
      <c r="HD5" s="1" t="s">
        <v>8</v>
      </c>
      <c r="HE5" s="1" t="s">
        <v>20</v>
      </c>
      <c r="HF5" s="1" t="s">
        <v>7</v>
      </c>
      <c r="HG5" s="1" t="s">
        <v>7</v>
      </c>
      <c r="HH5" s="1" t="s">
        <v>7</v>
      </c>
      <c r="HI5" s="1" t="s">
        <v>7</v>
      </c>
      <c r="HJ5" s="1" t="s">
        <v>7</v>
      </c>
      <c r="HK5" s="1" t="s">
        <v>7</v>
      </c>
      <c r="HL5" s="1" t="s">
        <v>8</v>
      </c>
      <c r="HM5" s="1" t="s">
        <v>7</v>
      </c>
      <c r="HN5" s="1" t="s">
        <v>8</v>
      </c>
      <c r="HO5" s="1" t="s">
        <v>7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7</v>
      </c>
      <c r="HZ5" s="1" t="s">
        <v>8</v>
      </c>
      <c r="IA5" s="1" t="s">
        <v>7</v>
      </c>
      <c r="IB5" s="1" t="s">
        <v>7</v>
      </c>
      <c r="IC5" s="1" t="s">
        <v>15</v>
      </c>
    </row>
    <row r="6" spans="206:237" ht="12.75">
      <c r="GX6">
        <v>4</v>
      </c>
      <c r="GY6" s="1" t="s">
        <v>352</v>
      </c>
      <c r="GZ6" s="1" t="s">
        <v>7</v>
      </c>
      <c r="HA6" s="1" t="s">
        <v>7</v>
      </c>
      <c r="HB6" s="1" t="s">
        <v>13</v>
      </c>
      <c r="HC6" s="1" t="s">
        <v>13</v>
      </c>
      <c r="HD6" s="1" t="s">
        <v>8</v>
      </c>
      <c r="HE6" s="1" t="s">
        <v>20</v>
      </c>
      <c r="HF6" s="1" t="s">
        <v>340</v>
      </c>
      <c r="HG6" s="1" t="s">
        <v>6</v>
      </c>
      <c r="HH6" s="1" t="s">
        <v>341</v>
      </c>
      <c r="HI6" s="1" t="s">
        <v>341</v>
      </c>
      <c r="HJ6" s="1" t="s">
        <v>342</v>
      </c>
      <c r="HK6" s="1" t="s">
        <v>342</v>
      </c>
      <c r="HL6" s="1" t="s">
        <v>4</v>
      </c>
      <c r="HM6" s="1" t="s">
        <v>7</v>
      </c>
      <c r="HN6" s="1" t="s">
        <v>4</v>
      </c>
      <c r="HO6" s="1" t="s">
        <v>7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7</v>
      </c>
      <c r="HZ6" s="1" t="s">
        <v>8</v>
      </c>
      <c r="IA6" s="1" t="s">
        <v>7</v>
      </c>
      <c r="IB6" s="1" t="s">
        <v>7</v>
      </c>
      <c r="IC6" s="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02"/>
  <sheetViews>
    <sheetView showGridLines="0" tabSelected="1" zoomScalePageLayoutView="0" workbookViewId="0" topLeftCell="C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30.8515625" style="0" hidden="1" customWidth="1"/>
    <col min="2" max="2" width="41.00390625" style="0" hidden="1" customWidth="1"/>
    <col min="3" max="3" width="2.57421875" style="0" customWidth="1"/>
    <col min="4" max="4" width="19.8515625" style="0" customWidth="1"/>
    <col min="5" max="6" width="14.7109375" style="0" customWidth="1"/>
    <col min="7" max="7" width="12.57421875" style="0" hidden="1" customWidth="1"/>
    <col min="8" max="9" width="14.7109375" style="0" customWidth="1"/>
    <col min="10" max="10" width="12.57421875" style="0" hidden="1" customWidth="1"/>
    <col min="11" max="12" width="14.7109375" style="0" customWidth="1"/>
    <col min="13" max="13" width="14.7109375" style="0" hidden="1" customWidth="1"/>
    <col min="14" max="15" width="14.7109375" style="0" customWidth="1"/>
    <col min="16" max="16" width="14.7109375" style="0" hidden="1" customWidth="1"/>
    <col min="17" max="19" width="14.7109375" style="0" customWidth="1"/>
  </cols>
  <sheetData>
    <row r="1" ht="20.25">
      <c r="B1" s="5"/>
    </row>
    <row r="2" ht="6.75" customHeight="1"/>
    <row r="4" spans="1:9" ht="18">
      <c r="A4" s="6"/>
      <c r="B4" s="6"/>
      <c r="D4" s="3"/>
      <c r="E4" s="3"/>
      <c r="F4" s="4"/>
      <c r="G4" s="3"/>
      <c r="H4" s="16"/>
      <c r="I4" s="3"/>
    </row>
    <row r="5" spans="1:13" ht="18.75">
      <c r="A5" s="8" t="s">
        <v>359</v>
      </c>
      <c r="B5" s="9" t="s">
        <v>790</v>
      </c>
      <c r="D5" s="3"/>
      <c r="E5" s="3"/>
      <c r="F5" s="4"/>
      <c r="G5" s="3"/>
      <c r="I5" s="3"/>
      <c r="J5" s="17"/>
      <c r="M5" s="17" t="s">
        <v>699</v>
      </c>
    </row>
    <row r="6" spans="1:19" ht="18">
      <c r="A6" s="8" t="s">
        <v>355</v>
      </c>
      <c r="B6" s="9" t="s">
        <v>790</v>
      </c>
      <c r="D6" s="10" t="s">
        <v>362</v>
      </c>
      <c r="E6" s="12"/>
      <c r="F6" s="4"/>
      <c r="G6" s="3"/>
      <c r="H6" s="3"/>
      <c r="I6" s="3"/>
      <c r="O6" s="18"/>
      <c r="S6" s="18" t="s">
        <v>697</v>
      </c>
    </row>
    <row r="7" spans="1:19" ht="18">
      <c r="A7" s="8" t="s">
        <v>181</v>
      </c>
      <c r="B7" s="9" t="s">
        <v>356</v>
      </c>
      <c r="D7" s="11" t="str">
        <f>"Actual Date Range: "&amp;B5</f>
        <v>Actual Date Range: April 2013..June 2013</v>
      </c>
      <c r="E7" s="3"/>
      <c r="F7" s="4"/>
      <c r="G7" s="3"/>
      <c r="H7" s="3"/>
      <c r="I7" s="3"/>
      <c r="O7" s="18"/>
      <c r="S7" s="18" t="s">
        <v>698</v>
      </c>
    </row>
    <row r="8" spans="1:9" ht="12.75">
      <c r="A8" s="8" t="s">
        <v>353</v>
      </c>
      <c r="B8" s="9" t="s">
        <v>747</v>
      </c>
      <c r="D8" s="3"/>
      <c r="E8" s="3"/>
      <c r="F8" s="4"/>
      <c r="G8" s="3"/>
      <c r="H8" s="3"/>
      <c r="I8" s="3"/>
    </row>
    <row r="9" spans="1:9" ht="12.75">
      <c r="A9" s="13"/>
      <c r="B9" s="14"/>
      <c r="D9" s="3"/>
      <c r="E9" s="3"/>
      <c r="F9" s="4"/>
      <c r="G9" s="3"/>
      <c r="H9" s="3"/>
      <c r="I9" s="3"/>
    </row>
    <row r="10" spans="1:19" ht="51">
      <c r="A10" s="13"/>
      <c r="B10" s="14"/>
      <c r="D10" s="15" t="s">
        <v>7</v>
      </c>
      <c r="E10" s="31" t="s">
        <v>382</v>
      </c>
      <c r="F10" s="19" t="s">
        <v>7</v>
      </c>
      <c r="G10" s="19" t="s">
        <v>7</v>
      </c>
      <c r="H10" s="31" t="s">
        <v>383</v>
      </c>
      <c r="I10" s="19" t="s">
        <v>7</v>
      </c>
      <c r="J10" s="19" t="s">
        <v>7</v>
      </c>
      <c r="K10" s="31" t="s">
        <v>384</v>
      </c>
      <c r="L10" s="19" t="s">
        <v>7</v>
      </c>
      <c r="M10" s="19" t="s">
        <v>7</v>
      </c>
      <c r="N10" s="31" t="s">
        <v>385</v>
      </c>
      <c r="O10" s="19" t="s">
        <v>7</v>
      </c>
      <c r="P10" s="19" t="s">
        <v>7</v>
      </c>
      <c r="Q10" s="31" t="s">
        <v>386</v>
      </c>
      <c r="R10" s="19" t="s">
        <v>7</v>
      </c>
      <c r="S10" s="19" t="s">
        <v>7</v>
      </c>
    </row>
    <row r="11" spans="1:19" ht="25.5">
      <c r="A11" s="13"/>
      <c r="B11" s="14"/>
      <c r="D11" s="15" t="s">
        <v>365</v>
      </c>
      <c r="E11" s="19" t="s">
        <v>387</v>
      </c>
      <c r="F11" s="19" t="s">
        <v>273</v>
      </c>
      <c r="G11" s="19" t="s">
        <v>388</v>
      </c>
      <c r="H11" s="19" t="s">
        <v>387</v>
      </c>
      <c r="I11" s="19" t="s">
        <v>273</v>
      </c>
      <c r="J11" s="19" t="s">
        <v>388</v>
      </c>
      <c r="K11" s="19" t="s">
        <v>387</v>
      </c>
      <c r="L11" s="19" t="s">
        <v>273</v>
      </c>
      <c r="M11" s="19" t="s">
        <v>388</v>
      </c>
      <c r="N11" s="19" t="s">
        <v>387</v>
      </c>
      <c r="O11" s="19" t="s">
        <v>273</v>
      </c>
      <c r="P11" s="19" t="s">
        <v>388</v>
      </c>
      <c r="Q11" s="19" t="s">
        <v>387</v>
      </c>
      <c r="R11" s="19" t="s">
        <v>273</v>
      </c>
      <c r="S11" s="19" t="s">
        <v>388</v>
      </c>
    </row>
    <row r="12" spans="1:19" ht="12.75">
      <c r="A12" s="6"/>
      <c r="B12" s="6"/>
      <c r="D12" s="20" t="s">
        <v>389</v>
      </c>
      <c r="E12" s="32">
        <v>6731</v>
      </c>
      <c r="F12" s="32">
        <v>665541.262</v>
      </c>
      <c r="G12" s="32">
        <v>18076634.98</v>
      </c>
      <c r="H12" s="32">
        <v>21634</v>
      </c>
      <c r="I12" s="32">
        <v>2136282.71</v>
      </c>
      <c r="J12" s="32">
        <v>42841621.31</v>
      </c>
      <c r="K12" s="32">
        <v>3632</v>
      </c>
      <c r="L12" s="32">
        <v>361259.169</v>
      </c>
      <c r="M12" s="32">
        <v>6754951.02</v>
      </c>
      <c r="N12" s="32">
        <v>4527</v>
      </c>
      <c r="O12" s="32">
        <v>405174.406</v>
      </c>
      <c r="P12" s="32">
        <v>9565724.22</v>
      </c>
      <c r="Q12" s="32">
        <v>36524</v>
      </c>
      <c r="R12" s="32">
        <v>3568257.547</v>
      </c>
      <c r="S12" s="32">
        <v>77238931.53</v>
      </c>
    </row>
    <row r="13" spans="4:19" ht="12.75">
      <c r="D13" s="20" t="s">
        <v>390</v>
      </c>
      <c r="E13" s="32">
        <v>6710</v>
      </c>
      <c r="F13" s="32">
        <v>663927.277</v>
      </c>
      <c r="G13" s="32">
        <v>17980658.72</v>
      </c>
      <c r="H13" s="32">
        <v>21346</v>
      </c>
      <c r="I13" s="32">
        <v>2110387.099</v>
      </c>
      <c r="J13" s="32">
        <v>42021767.05</v>
      </c>
      <c r="K13" s="32">
        <v>3566</v>
      </c>
      <c r="L13" s="32">
        <v>356562.515</v>
      </c>
      <c r="M13" s="32">
        <v>6595745.27</v>
      </c>
      <c r="N13" s="32">
        <v>4295</v>
      </c>
      <c r="O13" s="32">
        <v>390349.284</v>
      </c>
      <c r="P13" s="32">
        <v>9171557.85</v>
      </c>
      <c r="Q13" s="32">
        <v>35917</v>
      </c>
      <c r="R13" s="32">
        <v>3521226.175</v>
      </c>
      <c r="S13" s="32">
        <v>75769728.89</v>
      </c>
    </row>
    <row r="14" spans="4:19" ht="12.75">
      <c r="D14" s="20" t="s">
        <v>748</v>
      </c>
      <c r="E14" s="32"/>
      <c r="F14" s="32"/>
      <c r="G14" s="32"/>
      <c r="H14" s="32">
        <v>1</v>
      </c>
      <c r="I14" s="32">
        <v>4.5</v>
      </c>
      <c r="J14" s="32">
        <v>633.46</v>
      </c>
      <c r="K14" s="32"/>
      <c r="L14" s="32"/>
      <c r="M14" s="32"/>
      <c r="N14" s="32">
        <v>1</v>
      </c>
      <c r="O14" s="32">
        <v>6.34</v>
      </c>
      <c r="P14" s="32">
        <v>113.75</v>
      </c>
      <c r="Q14" s="32">
        <v>2</v>
      </c>
      <c r="R14" s="32">
        <v>10.84</v>
      </c>
      <c r="S14" s="32">
        <v>747.21</v>
      </c>
    </row>
    <row r="15" spans="4:19" ht="12.75">
      <c r="D15" s="20" t="s">
        <v>391</v>
      </c>
      <c r="E15" s="32">
        <v>538</v>
      </c>
      <c r="F15" s="32">
        <v>50913.316</v>
      </c>
      <c r="G15" s="32">
        <v>1760885.44</v>
      </c>
      <c r="H15" s="32">
        <v>22</v>
      </c>
      <c r="I15" s="32">
        <v>1976.737</v>
      </c>
      <c r="J15" s="32">
        <v>30674.12</v>
      </c>
      <c r="K15" s="32">
        <v>165</v>
      </c>
      <c r="L15" s="32">
        <v>16153.069</v>
      </c>
      <c r="M15" s="32">
        <v>320198.81</v>
      </c>
      <c r="N15" s="32">
        <v>345</v>
      </c>
      <c r="O15" s="32">
        <v>31915.87</v>
      </c>
      <c r="P15" s="32">
        <v>265688.63</v>
      </c>
      <c r="Q15" s="32">
        <v>1070</v>
      </c>
      <c r="R15" s="32">
        <v>100958.992</v>
      </c>
      <c r="S15" s="32">
        <v>2377447</v>
      </c>
    </row>
    <row r="16" spans="4:19" ht="12.75">
      <c r="D16" s="20" t="s">
        <v>392</v>
      </c>
      <c r="E16" s="32">
        <v>3076</v>
      </c>
      <c r="F16" s="32">
        <v>310085.258</v>
      </c>
      <c r="G16" s="32">
        <v>4461828.81</v>
      </c>
      <c r="H16" s="32">
        <v>13477</v>
      </c>
      <c r="I16" s="32">
        <v>1348537.67</v>
      </c>
      <c r="J16" s="32">
        <v>22674477.01</v>
      </c>
      <c r="K16" s="32">
        <v>322</v>
      </c>
      <c r="L16" s="32">
        <v>34353.796</v>
      </c>
      <c r="M16" s="32">
        <v>376183.46</v>
      </c>
      <c r="N16" s="32">
        <v>209</v>
      </c>
      <c r="O16" s="32">
        <v>20831.214</v>
      </c>
      <c r="P16" s="32">
        <v>350466.66</v>
      </c>
      <c r="Q16" s="32">
        <v>17084</v>
      </c>
      <c r="R16" s="32">
        <v>1713807.938</v>
      </c>
      <c r="S16" s="32">
        <v>27862955.94</v>
      </c>
    </row>
    <row r="17" spans="4:19" ht="12.75">
      <c r="D17" s="20" t="s">
        <v>393</v>
      </c>
      <c r="E17" s="32">
        <v>0</v>
      </c>
      <c r="F17" s="32">
        <v>0</v>
      </c>
      <c r="G17" s="32">
        <v>0</v>
      </c>
      <c r="H17" s="32">
        <v>9</v>
      </c>
      <c r="I17" s="32">
        <v>784.12</v>
      </c>
      <c r="J17" s="32">
        <v>24528.7</v>
      </c>
      <c r="K17" s="32">
        <v>146</v>
      </c>
      <c r="L17" s="32">
        <v>11926.669</v>
      </c>
      <c r="M17" s="32">
        <v>329576.06</v>
      </c>
      <c r="N17" s="32">
        <v>903</v>
      </c>
      <c r="O17" s="32">
        <v>71360.118</v>
      </c>
      <c r="P17" s="32">
        <v>1792155.56</v>
      </c>
      <c r="Q17" s="32">
        <v>1058</v>
      </c>
      <c r="R17" s="32">
        <v>84070.907</v>
      </c>
      <c r="S17" s="32">
        <v>2146260.32</v>
      </c>
    </row>
    <row r="18" spans="4:19" ht="12.75">
      <c r="D18" s="20" t="s">
        <v>394</v>
      </c>
      <c r="E18" s="32"/>
      <c r="F18" s="32"/>
      <c r="G18" s="32"/>
      <c r="H18" s="32">
        <v>5</v>
      </c>
      <c r="I18" s="32">
        <v>108.988</v>
      </c>
      <c r="J18" s="32">
        <v>2967.47</v>
      </c>
      <c r="K18" s="32"/>
      <c r="L18" s="32"/>
      <c r="M18" s="32"/>
      <c r="N18" s="32">
        <v>3</v>
      </c>
      <c r="O18" s="32">
        <v>62.146</v>
      </c>
      <c r="P18" s="32">
        <v>1733.69</v>
      </c>
      <c r="Q18" s="32">
        <v>8</v>
      </c>
      <c r="R18" s="32">
        <v>171.134</v>
      </c>
      <c r="S18" s="32">
        <v>4701.16</v>
      </c>
    </row>
    <row r="19" spans="1:19" ht="12.75">
      <c r="A19" s="7" t="s">
        <v>363</v>
      </c>
      <c r="B19" s="30" t="s">
        <v>7</v>
      </c>
      <c r="D19" s="20" t="s">
        <v>395</v>
      </c>
      <c r="E19" s="32">
        <v>6</v>
      </c>
      <c r="F19" s="32">
        <v>592.527</v>
      </c>
      <c r="G19" s="32">
        <v>19938.45</v>
      </c>
      <c r="H19" s="32">
        <v>3</v>
      </c>
      <c r="I19" s="32">
        <v>227.3</v>
      </c>
      <c r="J19" s="32">
        <v>3579.82</v>
      </c>
      <c r="K19" s="32">
        <v>87</v>
      </c>
      <c r="L19" s="32">
        <v>8841.263</v>
      </c>
      <c r="M19" s="32">
        <v>276166.28</v>
      </c>
      <c r="N19" s="32">
        <v>60</v>
      </c>
      <c r="O19" s="32">
        <v>6127.973</v>
      </c>
      <c r="P19" s="32">
        <v>192771.94</v>
      </c>
      <c r="Q19" s="32">
        <v>156</v>
      </c>
      <c r="R19" s="32">
        <v>15789.063</v>
      </c>
      <c r="S19" s="32">
        <v>492456.49</v>
      </c>
    </row>
    <row r="20" spans="1:19" ht="12.75">
      <c r="A20" s="7" t="s">
        <v>364</v>
      </c>
      <c r="B20" s="30" t="s">
        <v>7</v>
      </c>
      <c r="D20" s="20" t="s">
        <v>396</v>
      </c>
      <c r="E20" s="32"/>
      <c r="F20" s="32"/>
      <c r="G20" s="32"/>
      <c r="H20" s="32">
        <v>24</v>
      </c>
      <c r="I20" s="32">
        <v>2337.783</v>
      </c>
      <c r="J20" s="32">
        <v>82142.14</v>
      </c>
      <c r="K20" s="32"/>
      <c r="L20" s="32"/>
      <c r="M20" s="32"/>
      <c r="N20" s="32">
        <v>0</v>
      </c>
      <c r="O20" s="32">
        <v>0</v>
      </c>
      <c r="P20" s="32">
        <v>0</v>
      </c>
      <c r="Q20" s="32">
        <v>24</v>
      </c>
      <c r="R20" s="32">
        <v>2337.783</v>
      </c>
      <c r="S20" s="32">
        <v>82142.14</v>
      </c>
    </row>
    <row r="21" spans="1:19" ht="12.75">
      <c r="A21" s="7" t="s">
        <v>357</v>
      </c>
      <c r="B21" s="30" t="s">
        <v>7</v>
      </c>
      <c r="D21" s="20" t="s">
        <v>397</v>
      </c>
      <c r="E21" s="32">
        <v>2573</v>
      </c>
      <c r="F21" s="32">
        <v>256678.006</v>
      </c>
      <c r="G21" s="32">
        <v>10172155.22</v>
      </c>
      <c r="H21" s="32">
        <v>4995</v>
      </c>
      <c r="I21" s="32">
        <v>497930.59</v>
      </c>
      <c r="J21" s="32">
        <v>13998047.55</v>
      </c>
      <c r="K21" s="32">
        <v>2041</v>
      </c>
      <c r="L21" s="32">
        <v>212809.157</v>
      </c>
      <c r="M21" s="32">
        <v>4033845.39</v>
      </c>
      <c r="N21" s="32">
        <v>2273</v>
      </c>
      <c r="O21" s="32">
        <v>238426.746</v>
      </c>
      <c r="P21" s="32">
        <v>6088157.85</v>
      </c>
      <c r="Q21" s="32">
        <v>11882</v>
      </c>
      <c r="R21" s="32">
        <v>1205844.499</v>
      </c>
      <c r="S21" s="32">
        <v>34292206.01</v>
      </c>
    </row>
    <row r="22" spans="1:19" ht="12.75">
      <c r="A22" s="7" t="s">
        <v>365</v>
      </c>
      <c r="B22" s="30" t="s">
        <v>7</v>
      </c>
      <c r="C22" s="3"/>
      <c r="D22" s="20" t="s">
        <v>398</v>
      </c>
      <c r="E22" s="32">
        <v>19</v>
      </c>
      <c r="F22" s="32">
        <v>1799.075</v>
      </c>
      <c r="G22" s="32">
        <v>23130.16</v>
      </c>
      <c r="H22" s="32">
        <v>481</v>
      </c>
      <c r="I22" s="32">
        <v>33510.623</v>
      </c>
      <c r="J22" s="32">
        <v>296890.72</v>
      </c>
      <c r="K22" s="32">
        <v>109</v>
      </c>
      <c r="L22" s="32">
        <v>10539.334</v>
      </c>
      <c r="M22" s="32">
        <v>75776</v>
      </c>
      <c r="N22" s="32">
        <v>3</v>
      </c>
      <c r="O22" s="32">
        <v>240</v>
      </c>
      <c r="P22" s="32">
        <v>4598.72</v>
      </c>
      <c r="Q22" s="32">
        <v>612</v>
      </c>
      <c r="R22" s="32">
        <v>46089.032</v>
      </c>
      <c r="S22" s="32">
        <v>400395.6</v>
      </c>
    </row>
    <row r="23" spans="1:19" ht="12.75">
      <c r="A23" s="7" t="s">
        <v>366</v>
      </c>
      <c r="B23" s="30" t="s">
        <v>7</v>
      </c>
      <c r="C23" s="3"/>
      <c r="D23" s="20" t="s">
        <v>399</v>
      </c>
      <c r="E23" s="32">
        <v>496</v>
      </c>
      <c r="F23" s="32">
        <v>43816.095</v>
      </c>
      <c r="G23" s="32">
        <v>1542005.56</v>
      </c>
      <c r="H23" s="32">
        <v>2320</v>
      </c>
      <c r="I23" s="32">
        <v>224621.255</v>
      </c>
      <c r="J23" s="32">
        <v>4897595.8</v>
      </c>
      <c r="K23" s="32">
        <v>656</v>
      </c>
      <c r="L23" s="32">
        <v>61154.424</v>
      </c>
      <c r="M23" s="32">
        <v>1169309.82</v>
      </c>
      <c r="N23" s="32">
        <v>80</v>
      </c>
      <c r="O23" s="32">
        <v>6619.115</v>
      </c>
      <c r="P23" s="32">
        <v>135134.03</v>
      </c>
      <c r="Q23" s="32">
        <v>3552</v>
      </c>
      <c r="R23" s="32">
        <v>336210.889</v>
      </c>
      <c r="S23" s="32">
        <v>7744045.21</v>
      </c>
    </row>
    <row r="24" spans="1:19" ht="12.75">
      <c r="A24" s="7" t="s">
        <v>70</v>
      </c>
      <c r="B24" s="30" t="s">
        <v>7</v>
      </c>
      <c r="D24" s="20" t="s">
        <v>400</v>
      </c>
      <c r="E24" s="32">
        <v>267</v>
      </c>
      <c r="F24" s="32">
        <v>25934.915</v>
      </c>
      <c r="G24" s="32">
        <v>1071487.96</v>
      </c>
      <c r="H24" s="32">
        <v>2069</v>
      </c>
      <c r="I24" s="32">
        <v>209200.963</v>
      </c>
      <c r="J24" s="32">
        <v>4024130.57</v>
      </c>
      <c r="K24" s="32">
        <v>4</v>
      </c>
      <c r="L24" s="32">
        <v>474.242</v>
      </c>
      <c r="M24" s="32">
        <v>9829.94</v>
      </c>
      <c r="N24" s="32">
        <v>25</v>
      </c>
      <c r="O24" s="32">
        <v>2180.136</v>
      </c>
      <c r="P24" s="32">
        <v>46605.97</v>
      </c>
      <c r="Q24" s="32">
        <v>2365</v>
      </c>
      <c r="R24" s="32">
        <v>237790.256</v>
      </c>
      <c r="S24" s="32">
        <v>5152054.44</v>
      </c>
    </row>
    <row r="25" spans="1:19" ht="12.75">
      <c r="A25" s="7" t="s">
        <v>367</v>
      </c>
      <c r="B25" s="30" t="s">
        <v>7</v>
      </c>
      <c r="D25" s="20" t="s">
        <v>401</v>
      </c>
      <c r="E25" s="32">
        <v>2</v>
      </c>
      <c r="F25" s="32">
        <v>43</v>
      </c>
      <c r="G25" s="32">
        <v>715.08</v>
      </c>
      <c r="H25" s="32">
        <v>2</v>
      </c>
      <c r="I25" s="32">
        <v>199.72</v>
      </c>
      <c r="J25" s="32">
        <v>6851.38</v>
      </c>
      <c r="K25" s="32">
        <v>3</v>
      </c>
      <c r="L25" s="32">
        <v>64.55</v>
      </c>
      <c r="M25" s="32">
        <v>1060.49</v>
      </c>
      <c r="N25" s="32">
        <v>118</v>
      </c>
      <c r="O25" s="32">
        <v>8565.658</v>
      </c>
      <c r="P25" s="32">
        <v>241728.98</v>
      </c>
      <c r="Q25" s="32">
        <v>125</v>
      </c>
      <c r="R25" s="32">
        <v>8872.928</v>
      </c>
      <c r="S25" s="32">
        <v>250355.93</v>
      </c>
    </row>
    <row r="26" spans="1:19" ht="12.75">
      <c r="A26" s="7" t="s">
        <v>368</v>
      </c>
      <c r="B26" s="30" t="s">
        <v>7</v>
      </c>
      <c r="C26" s="3"/>
      <c r="D26" s="20" t="s">
        <v>402</v>
      </c>
      <c r="E26" s="32"/>
      <c r="F26" s="32"/>
      <c r="G26" s="32"/>
      <c r="H26" s="32">
        <v>7</v>
      </c>
      <c r="I26" s="32">
        <v>147.813</v>
      </c>
      <c r="J26" s="32">
        <v>3378.88</v>
      </c>
      <c r="K26" s="32">
        <v>37</v>
      </c>
      <c r="L26" s="32">
        <v>720.253</v>
      </c>
      <c r="M26" s="32">
        <v>13628.96</v>
      </c>
      <c r="N26" s="32">
        <v>300</v>
      </c>
      <c r="O26" s="32">
        <v>6194.104</v>
      </c>
      <c r="P26" s="32">
        <v>99008.04</v>
      </c>
      <c r="Q26" s="32">
        <v>344</v>
      </c>
      <c r="R26" s="32">
        <v>7062.17</v>
      </c>
      <c r="S26" s="32">
        <v>116015.88</v>
      </c>
    </row>
    <row r="27" spans="1:19" ht="12.75">
      <c r="A27" s="7" t="s">
        <v>369</v>
      </c>
      <c r="B27" s="30" t="s">
        <v>7</v>
      </c>
      <c r="D27" s="20" t="s">
        <v>749</v>
      </c>
      <c r="E27" s="32"/>
      <c r="F27" s="32"/>
      <c r="G27" s="32"/>
      <c r="H27" s="32"/>
      <c r="I27" s="32"/>
      <c r="J27" s="32"/>
      <c r="K27" s="32"/>
      <c r="L27" s="32"/>
      <c r="M27" s="32"/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</row>
    <row r="28" spans="1:19" ht="12.75">
      <c r="A28" s="7" t="s">
        <v>361</v>
      </c>
      <c r="B28" s="30" t="s">
        <v>7</v>
      </c>
      <c r="D28" s="20" t="s">
        <v>750</v>
      </c>
      <c r="E28" s="32"/>
      <c r="F28" s="32"/>
      <c r="G28" s="32"/>
      <c r="H28" s="32"/>
      <c r="I28" s="32"/>
      <c r="J28" s="32"/>
      <c r="K28" s="32">
        <v>29</v>
      </c>
      <c r="L28" s="32">
        <v>561.923</v>
      </c>
      <c r="M28" s="32">
        <v>10335.6</v>
      </c>
      <c r="N28" s="32"/>
      <c r="O28" s="32"/>
      <c r="P28" s="32"/>
      <c r="Q28" s="32">
        <v>29</v>
      </c>
      <c r="R28" s="32">
        <v>561.923</v>
      </c>
      <c r="S28" s="32">
        <v>10335.6</v>
      </c>
    </row>
    <row r="29" spans="1:19" ht="12.75">
      <c r="A29" s="7" t="s">
        <v>354</v>
      </c>
      <c r="B29" s="30" t="s">
        <v>7</v>
      </c>
      <c r="C29" s="3"/>
      <c r="D29" s="20" t="s">
        <v>403</v>
      </c>
      <c r="E29" s="32"/>
      <c r="F29" s="32"/>
      <c r="G29" s="32"/>
      <c r="H29" s="32">
        <v>14</v>
      </c>
      <c r="I29" s="32">
        <v>221.17</v>
      </c>
      <c r="J29" s="32">
        <v>7549.43</v>
      </c>
      <c r="K29" s="32">
        <v>5</v>
      </c>
      <c r="L29" s="32">
        <v>63.075</v>
      </c>
      <c r="M29" s="32">
        <v>2655.85</v>
      </c>
      <c r="N29" s="32">
        <v>85</v>
      </c>
      <c r="O29" s="32">
        <v>1724.137</v>
      </c>
      <c r="P29" s="32">
        <v>48860.44</v>
      </c>
      <c r="Q29" s="32">
        <v>104</v>
      </c>
      <c r="R29" s="32">
        <v>2008.382</v>
      </c>
      <c r="S29" s="32">
        <v>59065.72</v>
      </c>
    </row>
    <row r="30" spans="1:19" ht="12.75">
      <c r="A30" s="7" t="s">
        <v>353</v>
      </c>
      <c r="B30" s="30" t="s">
        <v>7</v>
      </c>
      <c r="C30" s="3"/>
      <c r="D30" s="20" t="s">
        <v>751</v>
      </c>
      <c r="E30" s="32"/>
      <c r="F30" s="32"/>
      <c r="G30" s="32"/>
      <c r="H30" s="32"/>
      <c r="I30" s="32"/>
      <c r="J30" s="32"/>
      <c r="K30" s="32"/>
      <c r="L30" s="32"/>
      <c r="M30" s="32"/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</row>
    <row r="31" spans="1:19" ht="12.75">
      <c r="A31" s="7" t="s">
        <v>370</v>
      </c>
      <c r="B31" s="30" t="s">
        <v>7</v>
      </c>
      <c r="C31" s="3"/>
      <c r="D31" s="20" t="s">
        <v>404</v>
      </c>
      <c r="E31" s="32"/>
      <c r="F31" s="32"/>
      <c r="G31" s="32"/>
      <c r="H31" s="32"/>
      <c r="I31" s="32"/>
      <c r="J31" s="32"/>
      <c r="K31" s="32"/>
      <c r="L31" s="32"/>
      <c r="M31" s="32"/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</row>
    <row r="32" spans="1:19" ht="12.75">
      <c r="A32" s="7" t="s">
        <v>358</v>
      </c>
      <c r="B32" s="30" t="s">
        <v>7</v>
      </c>
      <c r="C32" s="3"/>
      <c r="D32" s="20" t="s">
        <v>405</v>
      </c>
      <c r="E32" s="32"/>
      <c r="F32" s="32"/>
      <c r="G32" s="32"/>
      <c r="H32" s="32"/>
      <c r="I32" s="32"/>
      <c r="J32" s="32"/>
      <c r="K32" s="32"/>
      <c r="L32" s="32"/>
      <c r="M32" s="32"/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</row>
    <row r="33" spans="1:19" ht="12.75">
      <c r="A33" s="7" t="s">
        <v>371</v>
      </c>
      <c r="B33" s="30" t="s">
        <v>7</v>
      </c>
      <c r="C33" s="3"/>
      <c r="D33" s="20" t="s">
        <v>406</v>
      </c>
      <c r="E33" s="32"/>
      <c r="F33" s="32"/>
      <c r="G33" s="32"/>
      <c r="H33" s="32">
        <v>14</v>
      </c>
      <c r="I33" s="32">
        <v>221.17</v>
      </c>
      <c r="J33" s="32">
        <v>7549.43</v>
      </c>
      <c r="K33" s="32">
        <v>5</v>
      </c>
      <c r="L33" s="32">
        <v>63.075</v>
      </c>
      <c r="M33" s="32">
        <v>2655.85</v>
      </c>
      <c r="N33" s="32">
        <v>85</v>
      </c>
      <c r="O33" s="32">
        <v>1724.137</v>
      </c>
      <c r="P33" s="32">
        <v>48860.44</v>
      </c>
      <c r="Q33" s="32">
        <v>104</v>
      </c>
      <c r="R33" s="32">
        <v>2008.382</v>
      </c>
      <c r="S33" s="32">
        <v>59065.72</v>
      </c>
    </row>
    <row r="34" spans="1:19" ht="12.75">
      <c r="A34" s="7" t="s">
        <v>372</v>
      </c>
      <c r="B34" s="30" t="s">
        <v>7</v>
      </c>
      <c r="C34" s="3"/>
      <c r="D34" s="20" t="s">
        <v>407</v>
      </c>
      <c r="E34" s="32"/>
      <c r="F34" s="32"/>
      <c r="G34" s="32"/>
      <c r="H34" s="32">
        <v>3</v>
      </c>
      <c r="I34" s="32">
        <v>21.277</v>
      </c>
      <c r="J34" s="32">
        <v>4072.36</v>
      </c>
      <c r="K34" s="32">
        <v>5</v>
      </c>
      <c r="L34" s="32">
        <v>63.075</v>
      </c>
      <c r="M34" s="32">
        <v>2655.85</v>
      </c>
      <c r="N34" s="32">
        <v>3</v>
      </c>
      <c r="O34" s="32">
        <v>63.479</v>
      </c>
      <c r="P34" s="32">
        <v>1385.24</v>
      </c>
      <c r="Q34" s="32">
        <v>11</v>
      </c>
      <c r="R34" s="32">
        <v>147.831</v>
      </c>
      <c r="S34" s="32">
        <v>8113.45</v>
      </c>
    </row>
    <row r="35" spans="1:19" ht="12.75">
      <c r="A35" s="7" t="s">
        <v>373</v>
      </c>
      <c r="B35" s="30" t="s">
        <v>7</v>
      </c>
      <c r="D35" s="20" t="s">
        <v>408</v>
      </c>
      <c r="E35" s="32">
        <v>21</v>
      </c>
      <c r="F35" s="32">
        <v>1613.985</v>
      </c>
      <c r="G35" s="32">
        <v>95976.26</v>
      </c>
      <c r="H35" s="32">
        <v>253</v>
      </c>
      <c r="I35" s="32">
        <v>23793.904</v>
      </c>
      <c r="J35" s="32">
        <v>780760.89</v>
      </c>
      <c r="K35" s="32">
        <v>9</v>
      </c>
      <c r="L35" s="32">
        <v>316.551</v>
      </c>
      <c r="M35" s="32">
        <v>6289.14</v>
      </c>
      <c r="N35" s="32">
        <v>137</v>
      </c>
      <c r="O35" s="32">
        <v>12530.042</v>
      </c>
      <c r="P35" s="32">
        <v>331445.39</v>
      </c>
      <c r="Q35" s="32">
        <v>420</v>
      </c>
      <c r="R35" s="32">
        <v>38254.482</v>
      </c>
      <c r="S35" s="32">
        <v>1214471.68</v>
      </c>
    </row>
    <row r="36" spans="1:19" ht="12.75">
      <c r="A36" s="7" t="s">
        <v>374</v>
      </c>
      <c r="B36" s="30" t="s">
        <v>7</v>
      </c>
      <c r="D36" s="20" t="s">
        <v>409</v>
      </c>
      <c r="E36" s="32"/>
      <c r="F36" s="32"/>
      <c r="G36" s="32"/>
      <c r="H36" s="32"/>
      <c r="I36" s="32"/>
      <c r="J36" s="32"/>
      <c r="K36" s="32"/>
      <c r="L36" s="32"/>
      <c r="M36" s="32"/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</row>
    <row r="37" spans="1:19" ht="12.75">
      <c r="A37" s="7" t="s">
        <v>375</v>
      </c>
      <c r="B37" s="30" t="s">
        <v>7</v>
      </c>
      <c r="D37" s="20" t="s">
        <v>410</v>
      </c>
      <c r="E37" s="32"/>
      <c r="F37" s="32"/>
      <c r="G37" s="32"/>
      <c r="H37" s="32"/>
      <c r="I37" s="32"/>
      <c r="J37" s="32"/>
      <c r="K37" s="32"/>
      <c r="L37" s="32"/>
      <c r="M37" s="32"/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</row>
    <row r="38" spans="1:19" ht="12.75">
      <c r="A38" s="7" t="s">
        <v>376</v>
      </c>
      <c r="B38" s="30" t="s">
        <v>7</v>
      </c>
      <c r="D38" s="20" t="s">
        <v>752</v>
      </c>
      <c r="E38" s="32"/>
      <c r="F38" s="32"/>
      <c r="G38" s="32"/>
      <c r="H38" s="32"/>
      <c r="I38" s="32"/>
      <c r="J38" s="32"/>
      <c r="K38" s="32"/>
      <c r="L38" s="32"/>
      <c r="M38" s="32"/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</row>
    <row r="39" spans="1:19" ht="12.75">
      <c r="A39" s="7" t="s">
        <v>377</v>
      </c>
      <c r="B39" s="30" t="s">
        <v>7</v>
      </c>
      <c r="D39" s="20" t="s">
        <v>411</v>
      </c>
      <c r="E39" s="32">
        <v>21</v>
      </c>
      <c r="F39" s="32">
        <v>1613.985</v>
      </c>
      <c r="G39" s="32">
        <v>95976.26</v>
      </c>
      <c r="H39" s="32">
        <v>253</v>
      </c>
      <c r="I39" s="32">
        <v>23793.904</v>
      </c>
      <c r="J39" s="32">
        <v>780760.89</v>
      </c>
      <c r="K39" s="32">
        <v>9</v>
      </c>
      <c r="L39" s="32">
        <v>316.551</v>
      </c>
      <c r="M39" s="32">
        <v>6289.14</v>
      </c>
      <c r="N39" s="32">
        <v>136</v>
      </c>
      <c r="O39" s="32">
        <v>12508.888</v>
      </c>
      <c r="P39" s="32">
        <v>330255.48</v>
      </c>
      <c r="Q39" s="32">
        <v>419</v>
      </c>
      <c r="R39" s="32">
        <v>38233.328</v>
      </c>
      <c r="S39" s="32">
        <v>1213281.77</v>
      </c>
    </row>
    <row r="40" spans="1:19" ht="12.75">
      <c r="A40" s="7" t="s">
        <v>378</v>
      </c>
      <c r="B40" s="30" t="s">
        <v>7</v>
      </c>
      <c r="D40" s="20" t="s">
        <v>412</v>
      </c>
      <c r="E40" s="32">
        <v>3</v>
      </c>
      <c r="F40" s="32">
        <v>225</v>
      </c>
      <c r="G40" s="32">
        <v>10599.48</v>
      </c>
      <c r="H40" s="32">
        <v>193</v>
      </c>
      <c r="I40" s="32">
        <v>18050.285</v>
      </c>
      <c r="J40" s="32">
        <v>698905.58</v>
      </c>
      <c r="K40" s="32">
        <v>8</v>
      </c>
      <c r="L40" s="32">
        <v>248.411</v>
      </c>
      <c r="M40" s="32">
        <v>3276.04</v>
      </c>
      <c r="N40" s="32">
        <v>60</v>
      </c>
      <c r="O40" s="32">
        <v>5414.075</v>
      </c>
      <c r="P40" s="32">
        <v>94460.73</v>
      </c>
      <c r="Q40" s="32">
        <v>264</v>
      </c>
      <c r="R40" s="32">
        <v>23937.771</v>
      </c>
      <c r="S40" s="32">
        <v>807241.83</v>
      </c>
    </row>
    <row r="41" spans="1:19" ht="12.75">
      <c r="A41" s="7" t="s">
        <v>76</v>
      </c>
      <c r="B41" s="30" t="s">
        <v>7</v>
      </c>
      <c r="D41" s="20" t="s">
        <v>413</v>
      </c>
      <c r="E41" s="32">
        <v>17</v>
      </c>
      <c r="F41" s="32">
        <v>1311.824</v>
      </c>
      <c r="G41" s="32">
        <v>78194.87</v>
      </c>
      <c r="H41" s="32">
        <v>21</v>
      </c>
      <c r="I41" s="32">
        <v>1944.636</v>
      </c>
      <c r="J41" s="32">
        <v>41617.23</v>
      </c>
      <c r="K41" s="32"/>
      <c r="L41" s="32"/>
      <c r="M41" s="32"/>
      <c r="N41" s="32">
        <v>28</v>
      </c>
      <c r="O41" s="32">
        <v>2847.345</v>
      </c>
      <c r="P41" s="32">
        <v>103527.54</v>
      </c>
      <c r="Q41" s="32">
        <v>66</v>
      </c>
      <c r="R41" s="32">
        <v>6103.805</v>
      </c>
      <c r="S41" s="32">
        <v>223339.64</v>
      </c>
    </row>
    <row r="42" spans="1:19" ht="12.75">
      <c r="A42" s="7" t="s">
        <v>379</v>
      </c>
      <c r="B42" s="30" t="s">
        <v>380</v>
      </c>
      <c r="D42" s="20" t="s">
        <v>414</v>
      </c>
      <c r="E42" s="32"/>
      <c r="F42" s="32"/>
      <c r="G42" s="32"/>
      <c r="H42" s="32"/>
      <c r="I42" s="32"/>
      <c r="J42" s="32"/>
      <c r="K42" s="32"/>
      <c r="L42" s="32"/>
      <c r="M42" s="32"/>
      <c r="N42" s="32">
        <v>1</v>
      </c>
      <c r="O42" s="32">
        <v>21.154</v>
      </c>
      <c r="P42" s="32">
        <v>1189.91</v>
      </c>
      <c r="Q42" s="32">
        <v>1</v>
      </c>
      <c r="R42" s="32">
        <v>21.154</v>
      </c>
      <c r="S42" s="32">
        <v>1189.91</v>
      </c>
    </row>
    <row r="43" spans="1:19" ht="12.75">
      <c r="A43" s="7" t="s">
        <v>381</v>
      </c>
      <c r="B43" s="30" t="s">
        <v>7</v>
      </c>
      <c r="D43" s="20" t="s">
        <v>753</v>
      </c>
      <c r="E43" s="32"/>
      <c r="F43" s="32"/>
      <c r="G43" s="32"/>
      <c r="H43" s="32"/>
      <c r="I43" s="32"/>
      <c r="J43" s="32"/>
      <c r="K43" s="32"/>
      <c r="L43" s="32"/>
      <c r="M43" s="32"/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</row>
    <row r="44" spans="4:19" ht="12.75">
      <c r="D44" s="20" t="s">
        <v>415</v>
      </c>
      <c r="E44" s="32"/>
      <c r="F44" s="32"/>
      <c r="G44" s="32"/>
      <c r="H44" s="32"/>
      <c r="I44" s="32"/>
      <c r="J44" s="32"/>
      <c r="K44" s="32"/>
      <c r="L44" s="32"/>
      <c r="M44" s="32"/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</row>
    <row r="45" spans="4:19" ht="12.75">
      <c r="D45" s="20" t="s">
        <v>416</v>
      </c>
      <c r="E45" s="32"/>
      <c r="F45" s="32"/>
      <c r="G45" s="32"/>
      <c r="H45" s="32"/>
      <c r="I45" s="32"/>
      <c r="J45" s="32"/>
      <c r="K45" s="32"/>
      <c r="L45" s="32"/>
      <c r="M45" s="32"/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</row>
    <row r="46" spans="4:19" ht="12.75">
      <c r="D46" s="20" t="s">
        <v>754</v>
      </c>
      <c r="E46" s="32"/>
      <c r="F46" s="32"/>
      <c r="G46" s="32"/>
      <c r="H46" s="32">
        <v>2</v>
      </c>
      <c r="I46" s="32">
        <v>38.344</v>
      </c>
      <c r="J46" s="32">
        <v>629.78</v>
      </c>
      <c r="K46" s="32"/>
      <c r="L46" s="32"/>
      <c r="M46" s="32"/>
      <c r="N46" s="32">
        <v>1</v>
      </c>
      <c r="O46" s="32">
        <v>8.785</v>
      </c>
      <c r="P46" s="32">
        <v>711.09</v>
      </c>
      <c r="Q46" s="32">
        <v>3</v>
      </c>
      <c r="R46" s="32">
        <v>47.129</v>
      </c>
      <c r="S46" s="32">
        <v>1340.87</v>
      </c>
    </row>
    <row r="47" spans="4:19" ht="12.75">
      <c r="D47" s="20" t="s">
        <v>755</v>
      </c>
      <c r="E47" s="32"/>
      <c r="F47" s="32"/>
      <c r="G47" s="32"/>
      <c r="H47" s="32">
        <v>2</v>
      </c>
      <c r="I47" s="32">
        <v>38.344</v>
      </c>
      <c r="J47" s="32">
        <v>629.78</v>
      </c>
      <c r="K47" s="32"/>
      <c r="L47" s="32"/>
      <c r="M47" s="32"/>
      <c r="N47" s="32">
        <v>1</v>
      </c>
      <c r="O47" s="32">
        <v>8.785</v>
      </c>
      <c r="P47" s="32">
        <v>711.09</v>
      </c>
      <c r="Q47" s="32">
        <v>3</v>
      </c>
      <c r="R47" s="32">
        <v>47.129</v>
      </c>
      <c r="S47" s="32">
        <v>1340.87</v>
      </c>
    </row>
    <row r="48" spans="4:19" ht="12.75">
      <c r="D48" s="20" t="s">
        <v>417</v>
      </c>
      <c r="E48" s="32"/>
      <c r="F48" s="32"/>
      <c r="G48" s="32"/>
      <c r="H48" s="32">
        <v>19</v>
      </c>
      <c r="I48" s="32">
        <v>1842.193</v>
      </c>
      <c r="J48" s="32">
        <v>30914.16</v>
      </c>
      <c r="K48" s="32">
        <v>52</v>
      </c>
      <c r="L48" s="32">
        <v>4317.028</v>
      </c>
      <c r="M48" s="32">
        <v>150260.76</v>
      </c>
      <c r="N48" s="32">
        <v>9</v>
      </c>
      <c r="O48" s="32">
        <v>562.158</v>
      </c>
      <c r="P48" s="32">
        <v>13149.45</v>
      </c>
      <c r="Q48" s="32">
        <v>80</v>
      </c>
      <c r="R48" s="32">
        <v>6721.379</v>
      </c>
      <c r="S48" s="32">
        <v>194324.37</v>
      </c>
    </row>
    <row r="49" spans="4:19" ht="12.75">
      <c r="D49" s="20" t="s">
        <v>418</v>
      </c>
      <c r="E49" s="32"/>
      <c r="F49" s="32"/>
      <c r="G49" s="32"/>
      <c r="H49" s="32">
        <v>19</v>
      </c>
      <c r="I49" s="32">
        <v>1842.193</v>
      </c>
      <c r="J49" s="32">
        <v>30914.16</v>
      </c>
      <c r="K49" s="32">
        <v>49</v>
      </c>
      <c r="L49" s="32">
        <v>4264.528</v>
      </c>
      <c r="M49" s="32">
        <v>148846.17</v>
      </c>
      <c r="N49" s="32">
        <v>5</v>
      </c>
      <c r="O49" s="32">
        <v>494.648</v>
      </c>
      <c r="P49" s="32">
        <v>11648.18</v>
      </c>
      <c r="Q49" s="32">
        <v>73</v>
      </c>
      <c r="R49" s="32">
        <v>6601.369</v>
      </c>
      <c r="S49" s="32">
        <v>191408.51</v>
      </c>
    </row>
    <row r="50" spans="4:19" ht="12.75">
      <c r="D50" s="20" t="s">
        <v>756</v>
      </c>
      <c r="E50" s="32"/>
      <c r="F50" s="32"/>
      <c r="G50" s="32"/>
      <c r="H50" s="32"/>
      <c r="I50" s="32"/>
      <c r="J50" s="32"/>
      <c r="K50" s="32"/>
      <c r="L50" s="32"/>
      <c r="M50" s="32"/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</row>
    <row r="51" spans="4:19" ht="12.75">
      <c r="D51" s="20" t="s">
        <v>419</v>
      </c>
      <c r="E51" s="32"/>
      <c r="F51" s="32"/>
      <c r="G51" s="32"/>
      <c r="H51" s="32">
        <v>13</v>
      </c>
      <c r="I51" s="32">
        <v>197.379</v>
      </c>
      <c r="J51" s="32">
        <v>6808.01</v>
      </c>
      <c r="K51" s="32">
        <v>1</v>
      </c>
      <c r="L51" s="32">
        <v>21.5</v>
      </c>
      <c r="M51" s="32">
        <v>472.51</v>
      </c>
      <c r="N51" s="32">
        <v>4</v>
      </c>
      <c r="O51" s="32">
        <v>55.418</v>
      </c>
      <c r="P51" s="32">
        <v>4075.1</v>
      </c>
      <c r="Q51" s="32">
        <v>18</v>
      </c>
      <c r="R51" s="32">
        <v>274.297</v>
      </c>
      <c r="S51" s="32">
        <v>11355.62</v>
      </c>
    </row>
    <row r="52" spans="4:19" ht="12.75">
      <c r="D52" s="20" t="s">
        <v>734</v>
      </c>
      <c r="E52" s="32"/>
      <c r="F52" s="32"/>
      <c r="G52" s="32"/>
      <c r="H52" s="32">
        <v>13</v>
      </c>
      <c r="I52" s="32">
        <v>197.379</v>
      </c>
      <c r="J52" s="32">
        <v>6808.01</v>
      </c>
      <c r="K52" s="32"/>
      <c r="L52" s="32"/>
      <c r="M52" s="32"/>
      <c r="N52" s="32">
        <v>2</v>
      </c>
      <c r="O52" s="32">
        <v>42.786</v>
      </c>
      <c r="P52" s="32">
        <v>2631.62</v>
      </c>
      <c r="Q52" s="32">
        <v>15</v>
      </c>
      <c r="R52" s="32">
        <v>240.165</v>
      </c>
      <c r="S52" s="32">
        <v>9439.63</v>
      </c>
    </row>
    <row r="53" spans="4:19" ht="12.75">
      <c r="D53" s="20" t="s">
        <v>757</v>
      </c>
      <c r="E53" s="32"/>
      <c r="F53" s="32"/>
      <c r="G53" s="32"/>
      <c r="H53" s="32">
        <v>13</v>
      </c>
      <c r="I53" s="32">
        <v>197.379</v>
      </c>
      <c r="J53" s="32">
        <v>6808.01</v>
      </c>
      <c r="K53" s="32"/>
      <c r="L53" s="32"/>
      <c r="M53" s="32"/>
      <c r="N53" s="32">
        <v>2</v>
      </c>
      <c r="O53" s="32">
        <v>42.786</v>
      </c>
      <c r="P53" s="32">
        <v>2631.62</v>
      </c>
      <c r="Q53" s="32">
        <v>15</v>
      </c>
      <c r="R53" s="32">
        <v>240.165</v>
      </c>
      <c r="S53" s="32">
        <v>9439.63</v>
      </c>
    </row>
    <row r="54" spans="4:19" ht="12.75">
      <c r="D54" s="20" t="s">
        <v>420</v>
      </c>
      <c r="E54" s="32"/>
      <c r="F54" s="32"/>
      <c r="G54" s="32"/>
      <c r="H54" s="32"/>
      <c r="I54" s="32"/>
      <c r="J54" s="32"/>
      <c r="K54" s="32">
        <v>1</v>
      </c>
      <c r="L54" s="32">
        <v>21.5</v>
      </c>
      <c r="M54" s="32">
        <v>472.51</v>
      </c>
      <c r="N54" s="32">
        <v>2</v>
      </c>
      <c r="O54" s="32">
        <v>12.632</v>
      </c>
      <c r="P54" s="32">
        <v>1443.48</v>
      </c>
      <c r="Q54" s="32">
        <v>3</v>
      </c>
      <c r="R54" s="32">
        <v>34.132</v>
      </c>
      <c r="S54" s="32">
        <v>1915.99</v>
      </c>
    </row>
    <row r="55" spans="4:19" ht="12.75">
      <c r="D55" s="20" t="s">
        <v>421</v>
      </c>
      <c r="E55" s="32"/>
      <c r="F55" s="32"/>
      <c r="G55" s="32"/>
      <c r="H55" s="32"/>
      <c r="I55" s="32"/>
      <c r="J55" s="32"/>
      <c r="K55" s="32">
        <v>3</v>
      </c>
      <c r="L55" s="32">
        <v>66.592</v>
      </c>
      <c r="M55" s="32">
        <v>867.67</v>
      </c>
      <c r="N55" s="32">
        <v>0</v>
      </c>
      <c r="O55" s="32">
        <v>0.03</v>
      </c>
      <c r="P55" s="32">
        <v>479.24</v>
      </c>
      <c r="Q55" s="32">
        <v>3</v>
      </c>
      <c r="R55" s="32">
        <v>66.622</v>
      </c>
      <c r="S55" s="32">
        <v>1346.91</v>
      </c>
    </row>
    <row r="56" spans="4:19" ht="12.75">
      <c r="D56" s="20" t="s">
        <v>422</v>
      </c>
      <c r="E56" s="32"/>
      <c r="F56" s="32"/>
      <c r="G56" s="32"/>
      <c r="H56" s="32"/>
      <c r="I56" s="32"/>
      <c r="J56" s="32"/>
      <c r="K56" s="32">
        <v>3</v>
      </c>
      <c r="L56" s="32">
        <v>66.592</v>
      </c>
      <c r="M56" s="32">
        <v>867.67</v>
      </c>
      <c r="N56" s="32">
        <v>0</v>
      </c>
      <c r="O56" s="32">
        <v>0.03</v>
      </c>
      <c r="P56" s="32">
        <v>479.24</v>
      </c>
      <c r="Q56" s="32">
        <v>3</v>
      </c>
      <c r="R56" s="32">
        <v>66.622</v>
      </c>
      <c r="S56" s="32">
        <v>1346.91</v>
      </c>
    </row>
    <row r="57" spans="4:19" ht="12.75">
      <c r="D57" s="20" t="s">
        <v>423</v>
      </c>
      <c r="E57" s="32"/>
      <c r="F57" s="32"/>
      <c r="G57" s="32"/>
      <c r="H57" s="32"/>
      <c r="I57" s="32"/>
      <c r="J57" s="32"/>
      <c r="K57" s="32">
        <v>3</v>
      </c>
      <c r="L57" s="32">
        <v>66.592</v>
      </c>
      <c r="M57" s="32">
        <v>867.67</v>
      </c>
      <c r="N57" s="32">
        <v>0</v>
      </c>
      <c r="O57" s="32">
        <v>0</v>
      </c>
      <c r="P57" s="32">
        <v>0</v>
      </c>
      <c r="Q57" s="32">
        <v>3</v>
      </c>
      <c r="R57" s="32">
        <v>66.592</v>
      </c>
      <c r="S57" s="32">
        <v>867.67</v>
      </c>
    </row>
    <row r="58" spans="4:19" ht="12.75">
      <c r="D58" s="20" t="s">
        <v>232</v>
      </c>
      <c r="E58" s="32"/>
      <c r="F58" s="32"/>
      <c r="G58" s="32"/>
      <c r="H58" s="32">
        <v>0</v>
      </c>
      <c r="I58" s="32">
        <v>0</v>
      </c>
      <c r="J58" s="32">
        <v>0</v>
      </c>
      <c r="K58" s="32">
        <v>16</v>
      </c>
      <c r="L58" s="32">
        <v>1246.923</v>
      </c>
      <c r="M58" s="32">
        <v>29007.27</v>
      </c>
      <c r="N58" s="32">
        <v>64</v>
      </c>
      <c r="O58" s="32">
        <v>5832.898</v>
      </c>
      <c r="P58" s="32">
        <v>137298.16</v>
      </c>
      <c r="Q58" s="32">
        <v>80</v>
      </c>
      <c r="R58" s="32">
        <f>6985.534+94.287</f>
        <v>7079.821</v>
      </c>
      <c r="S58" s="32">
        <f>166437.74-132.31</f>
        <v>166305.43</v>
      </c>
    </row>
    <row r="59" spans="4:19" ht="12.75">
      <c r="D59" s="20" t="s">
        <v>424</v>
      </c>
      <c r="E59" s="32"/>
      <c r="F59" s="32"/>
      <c r="G59" s="32"/>
      <c r="H59" s="32"/>
      <c r="I59" s="32"/>
      <c r="J59" s="32"/>
      <c r="K59" s="32"/>
      <c r="L59" s="32"/>
      <c r="M59" s="32"/>
      <c r="N59" s="32">
        <v>7</v>
      </c>
      <c r="O59" s="32">
        <v>580.568</v>
      </c>
      <c r="P59" s="32">
        <v>14360.29</v>
      </c>
      <c r="Q59" s="32">
        <v>7</v>
      </c>
      <c r="R59" s="32">
        <v>580.568</v>
      </c>
      <c r="S59" s="32">
        <v>14360.29</v>
      </c>
    </row>
    <row r="60" spans="4:19" ht="12.75">
      <c r="D60" s="20" t="s">
        <v>425</v>
      </c>
      <c r="E60" s="32"/>
      <c r="F60" s="32"/>
      <c r="G60" s="32"/>
      <c r="H60" s="32"/>
      <c r="I60" s="32"/>
      <c r="J60" s="32"/>
      <c r="K60" s="32"/>
      <c r="L60" s="32"/>
      <c r="M60" s="32"/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</row>
    <row r="61" spans="4:19" ht="12.75">
      <c r="D61" s="20" t="s">
        <v>426</v>
      </c>
      <c r="E61" s="32"/>
      <c r="F61" s="32"/>
      <c r="G61" s="32"/>
      <c r="H61" s="32"/>
      <c r="I61" s="32"/>
      <c r="J61" s="32"/>
      <c r="K61" s="32"/>
      <c r="L61" s="32"/>
      <c r="M61" s="32"/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</row>
    <row r="62" spans="4:19" ht="12.75">
      <c r="D62" s="20" t="s">
        <v>427</v>
      </c>
      <c r="E62" s="32"/>
      <c r="F62" s="32"/>
      <c r="G62" s="32"/>
      <c r="H62" s="32">
        <v>0</v>
      </c>
      <c r="I62" s="32">
        <v>0</v>
      </c>
      <c r="J62" s="32">
        <v>0</v>
      </c>
      <c r="K62" s="32"/>
      <c r="L62" s="32"/>
      <c r="M62" s="32"/>
      <c r="N62" s="32">
        <v>32</v>
      </c>
      <c r="O62" s="32">
        <v>2915.751</v>
      </c>
      <c r="P62" s="32">
        <v>53182.39</v>
      </c>
      <c r="Q62" s="32">
        <v>32</v>
      </c>
      <c r="R62" s="32">
        <f>2821.464-94.287</f>
        <v>2727.177</v>
      </c>
      <c r="S62" s="32">
        <f>53314.7-132.31</f>
        <v>53182.39</v>
      </c>
    </row>
    <row r="63" spans="4:19" ht="12.75">
      <c r="D63" s="20" t="s">
        <v>428</v>
      </c>
      <c r="E63" s="32"/>
      <c r="F63" s="32"/>
      <c r="G63" s="32"/>
      <c r="H63" s="32"/>
      <c r="I63" s="32"/>
      <c r="J63" s="32"/>
      <c r="K63" s="32">
        <v>16</v>
      </c>
      <c r="L63" s="32">
        <v>1246.923</v>
      </c>
      <c r="M63" s="32">
        <v>29007.27</v>
      </c>
      <c r="N63" s="32">
        <v>25</v>
      </c>
      <c r="O63" s="32">
        <v>2336.579</v>
      </c>
      <c r="P63" s="32">
        <v>69755.48</v>
      </c>
      <c r="Q63" s="32">
        <v>41</v>
      </c>
      <c r="R63" s="32">
        <v>3583.502</v>
      </c>
      <c r="S63" s="32">
        <v>98762.75</v>
      </c>
    </row>
    <row r="64" spans="4:19" ht="12.75">
      <c r="D64" s="20" t="s">
        <v>233</v>
      </c>
      <c r="E64" s="32"/>
      <c r="F64" s="32"/>
      <c r="G64" s="32"/>
      <c r="H64" s="32"/>
      <c r="I64" s="32"/>
      <c r="J64" s="32"/>
      <c r="K64" s="32">
        <v>14671</v>
      </c>
      <c r="L64" s="32">
        <v>1751657.036</v>
      </c>
      <c r="M64" s="32">
        <v>8975767.3</v>
      </c>
      <c r="N64" s="32">
        <v>1319</v>
      </c>
      <c r="O64" s="32">
        <v>131631.651</v>
      </c>
      <c r="P64" s="32">
        <v>2333648.17</v>
      </c>
      <c r="Q64" s="32">
        <v>15990</v>
      </c>
      <c r="R64" s="32">
        <v>1883288.687</v>
      </c>
      <c r="S64" s="32">
        <v>11309415.47</v>
      </c>
    </row>
    <row r="65" spans="4:19" ht="12.75">
      <c r="D65" s="20" t="s">
        <v>429</v>
      </c>
      <c r="E65" s="32"/>
      <c r="F65" s="32"/>
      <c r="G65" s="32"/>
      <c r="H65" s="32"/>
      <c r="I65" s="32"/>
      <c r="J65" s="32"/>
      <c r="K65" s="32">
        <v>14671</v>
      </c>
      <c r="L65" s="32">
        <v>1751657.036</v>
      </c>
      <c r="M65" s="32">
        <v>8975767.3</v>
      </c>
      <c r="N65" s="32">
        <v>1319</v>
      </c>
      <c r="O65" s="32">
        <v>131631.651</v>
      </c>
      <c r="P65" s="32">
        <v>2333648.17</v>
      </c>
      <c r="Q65" s="32">
        <v>15990</v>
      </c>
      <c r="R65" s="32">
        <v>1883288.687</v>
      </c>
      <c r="S65" s="32">
        <v>11309415.47</v>
      </c>
    </row>
    <row r="66" spans="4:19" ht="12.75">
      <c r="D66" s="20" t="s">
        <v>430</v>
      </c>
      <c r="E66" s="32"/>
      <c r="F66" s="32"/>
      <c r="G66" s="32"/>
      <c r="H66" s="32"/>
      <c r="I66" s="32"/>
      <c r="J66" s="32"/>
      <c r="K66" s="32">
        <v>14671</v>
      </c>
      <c r="L66" s="32">
        <v>1751657.036</v>
      </c>
      <c r="M66" s="32">
        <v>8975767.3</v>
      </c>
      <c r="N66" s="32">
        <v>1319</v>
      </c>
      <c r="O66" s="32">
        <v>131631.651</v>
      </c>
      <c r="P66" s="32">
        <v>2333648.17</v>
      </c>
      <c r="Q66" s="32">
        <v>15990</v>
      </c>
      <c r="R66" s="32">
        <v>1883288.687</v>
      </c>
      <c r="S66" s="32">
        <v>11309415.47</v>
      </c>
    </row>
    <row r="67" spans="4:19" ht="12.75">
      <c r="D67" s="20" t="s">
        <v>235</v>
      </c>
      <c r="E67" s="32">
        <v>8767</v>
      </c>
      <c r="F67" s="32">
        <v>841718.637</v>
      </c>
      <c r="G67" s="32">
        <v>30977322.91</v>
      </c>
      <c r="H67" s="32">
        <v>3072</v>
      </c>
      <c r="I67" s="32">
        <v>260391.435</v>
      </c>
      <c r="J67" s="32">
        <v>7357772.14</v>
      </c>
      <c r="K67" s="32">
        <v>2085</v>
      </c>
      <c r="L67" s="32">
        <v>189543.946</v>
      </c>
      <c r="M67" s="32">
        <v>2229251.69</v>
      </c>
      <c r="N67" s="32">
        <v>5852</v>
      </c>
      <c r="O67" s="32">
        <v>519420.386</v>
      </c>
      <c r="P67" s="32">
        <v>9848703.04</v>
      </c>
      <c r="Q67" s="32">
        <v>19776</v>
      </c>
      <c r="R67" s="32">
        <v>1811074.404</v>
      </c>
      <c r="S67" s="32">
        <v>50413049.78</v>
      </c>
    </row>
    <row r="68" spans="4:19" ht="12.75">
      <c r="D68" s="20" t="s">
        <v>431</v>
      </c>
      <c r="E68" s="32">
        <v>8767</v>
      </c>
      <c r="F68" s="32">
        <v>841718.637</v>
      </c>
      <c r="G68" s="32">
        <v>30977322.91</v>
      </c>
      <c r="H68" s="32">
        <v>2615</v>
      </c>
      <c r="I68" s="32">
        <v>225866.089</v>
      </c>
      <c r="J68" s="32">
        <v>6924021.86</v>
      </c>
      <c r="K68" s="32">
        <v>2083</v>
      </c>
      <c r="L68" s="32">
        <v>189469.646</v>
      </c>
      <c r="M68" s="32">
        <v>2238905.13</v>
      </c>
      <c r="N68" s="32">
        <v>5471</v>
      </c>
      <c r="O68" s="32">
        <v>489463.251</v>
      </c>
      <c r="P68" s="32">
        <v>9242882.97</v>
      </c>
      <c r="Q68" s="32">
        <v>18936</v>
      </c>
      <c r="R68" s="32">
        <v>1746517.623</v>
      </c>
      <c r="S68" s="32">
        <v>49383132.87</v>
      </c>
    </row>
    <row r="69" spans="4:19" ht="12.75">
      <c r="D69" s="20" t="s">
        <v>432</v>
      </c>
      <c r="E69" s="32"/>
      <c r="F69" s="32"/>
      <c r="G69" s="32"/>
      <c r="H69" s="32">
        <v>457</v>
      </c>
      <c r="I69" s="32">
        <v>34525.346</v>
      </c>
      <c r="J69" s="32">
        <v>433750.28</v>
      </c>
      <c r="K69" s="32">
        <v>2</v>
      </c>
      <c r="L69" s="32">
        <v>74.3</v>
      </c>
      <c r="M69" s="32">
        <v>-9653.44</v>
      </c>
      <c r="N69" s="32">
        <v>381</v>
      </c>
      <c r="O69" s="32">
        <v>29957.135</v>
      </c>
      <c r="P69" s="32">
        <v>605820.07</v>
      </c>
      <c r="Q69" s="32">
        <v>840</v>
      </c>
      <c r="R69" s="32">
        <v>64556.781</v>
      </c>
      <c r="S69" s="32">
        <v>1029916.91</v>
      </c>
    </row>
    <row r="70" spans="4:19" ht="12.75">
      <c r="D70" s="20" t="s">
        <v>236</v>
      </c>
      <c r="E70" s="32">
        <v>1275</v>
      </c>
      <c r="F70" s="32">
        <v>130613.757</v>
      </c>
      <c r="G70" s="32">
        <v>1938764.17</v>
      </c>
      <c r="H70" s="32">
        <v>6657</v>
      </c>
      <c r="I70" s="32">
        <v>718081.514</v>
      </c>
      <c r="J70" s="32">
        <v>15566246.16</v>
      </c>
      <c r="K70" s="32">
        <v>779</v>
      </c>
      <c r="L70" s="32">
        <v>57657.97</v>
      </c>
      <c r="M70" s="32">
        <v>967446.09</v>
      </c>
      <c r="N70" s="32">
        <v>3268</v>
      </c>
      <c r="O70" s="32">
        <v>305592.622</v>
      </c>
      <c r="P70" s="32">
        <v>4718851.07</v>
      </c>
      <c r="Q70" s="32">
        <v>11979</v>
      </c>
      <c r="R70" s="32">
        <v>1211945.863</v>
      </c>
      <c r="S70" s="32">
        <v>23191307.49</v>
      </c>
    </row>
    <row r="71" spans="4:19" ht="12.75">
      <c r="D71" s="20" t="s">
        <v>758</v>
      </c>
      <c r="E71" s="32"/>
      <c r="F71" s="32"/>
      <c r="G71" s="32"/>
      <c r="H71" s="32"/>
      <c r="I71" s="32"/>
      <c r="J71" s="32"/>
      <c r="K71" s="32">
        <v>1</v>
      </c>
      <c r="L71" s="32">
        <v>96.9</v>
      </c>
      <c r="M71" s="32">
        <v>3733.42</v>
      </c>
      <c r="N71" s="32">
        <v>3</v>
      </c>
      <c r="O71" s="32">
        <v>64.52</v>
      </c>
      <c r="P71" s="32">
        <v>1526.47</v>
      </c>
      <c r="Q71" s="32">
        <v>4</v>
      </c>
      <c r="R71" s="32">
        <v>161.42</v>
      </c>
      <c r="S71" s="32">
        <v>5259.89</v>
      </c>
    </row>
    <row r="72" spans="4:19" ht="12.75">
      <c r="D72" s="20" t="s">
        <v>433</v>
      </c>
      <c r="E72" s="32">
        <v>43</v>
      </c>
      <c r="F72" s="32">
        <v>3932</v>
      </c>
      <c r="G72" s="32">
        <v>43698.01</v>
      </c>
      <c r="H72" s="32">
        <v>38</v>
      </c>
      <c r="I72" s="32">
        <v>3791.3</v>
      </c>
      <c r="J72" s="32">
        <v>42595.24</v>
      </c>
      <c r="K72" s="32">
        <v>73</v>
      </c>
      <c r="L72" s="32">
        <v>7128.046</v>
      </c>
      <c r="M72" s="32">
        <v>46553.33</v>
      </c>
      <c r="N72" s="32">
        <v>26</v>
      </c>
      <c r="O72" s="32">
        <v>2528.108</v>
      </c>
      <c r="P72" s="32">
        <v>38030.88</v>
      </c>
      <c r="Q72" s="32">
        <v>180</v>
      </c>
      <c r="R72" s="32">
        <v>17379.454</v>
      </c>
      <c r="S72" s="32">
        <v>170877.46</v>
      </c>
    </row>
    <row r="73" spans="4:19" ht="12.75">
      <c r="D73" s="20" t="s">
        <v>759</v>
      </c>
      <c r="E73" s="32"/>
      <c r="F73" s="32"/>
      <c r="G73" s="32"/>
      <c r="H73" s="32"/>
      <c r="I73" s="32"/>
      <c r="J73" s="32"/>
      <c r="K73" s="32"/>
      <c r="L73" s="32"/>
      <c r="M73" s="32"/>
      <c r="N73" s="32">
        <v>25</v>
      </c>
      <c r="O73" s="32">
        <v>2508</v>
      </c>
      <c r="P73" s="32">
        <v>37521.42</v>
      </c>
      <c r="Q73" s="32">
        <v>25</v>
      </c>
      <c r="R73" s="32">
        <v>2508</v>
      </c>
      <c r="S73" s="32">
        <v>37521.42</v>
      </c>
    </row>
    <row r="74" spans="4:19" ht="12.75">
      <c r="D74" s="20" t="s">
        <v>434</v>
      </c>
      <c r="E74" s="32">
        <v>43</v>
      </c>
      <c r="F74" s="32">
        <v>3932</v>
      </c>
      <c r="G74" s="32">
        <v>43698.01</v>
      </c>
      <c r="H74" s="32">
        <v>38</v>
      </c>
      <c r="I74" s="32">
        <v>3791.3</v>
      </c>
      <c r="J74" s="32">
        <v>42595.24</v>
      </c>
      <c r="K74" s="32">
        <v>73</v>
      </c>
      <c r="L74" s="32">
        <v>7128.046</v>
      </c>
      <c r="M74" s="32">
        <v>46553.33</v>
      </c>
      <c r="N74" s="32">
        <v>1</v>
      </c>
      <c r="O74" s="32">
        <v>20.108</v>
      </c>
      <c r="P74" s="32">
        <v>509.46</v>
      </c>
      <c r="Q74" s="32">
        <v>155</v>
      </c>
      <c r="R74" s="32">
        <v>14871.454</v>
      </c>
      <c r="S74" s="32">
        <v>133356.04</v>
      </c>
    </row>
    <row r="75" spans="4:19" ht="12.75">
      <c r="D75" s="20" t="s">
        <v>435</v>
      </c>
      <c r="E75" s="32">
        <v>1201</v>
      </c>
      <c r="F75" s="32">
        <v>125739.107</v>
      </c>
      <c r="G75" s="32">
        <v>1885073.52</v>
      </c>
      <c r="H75" s="32">
        <v>5822</v>
      </c>
      <c r="I75" s="32">
        <v>639914.366</v>
      </c>
      <c r="J75" s="32">
        <v>14038761.72</v>
      </c>
      <c r="K75" s="32">
        <v>466</v>
      </c>
      <c r="L75" s="32">
        <v>34310.768</v>
      </c>
      <c r="M75" s="32">
        <v>640512.64</v>
      </c>
      <c r="N75" s="32">
        <v>298</v>
      </c>
      <c r="O75" s="32">
        <v>30646.202</v>
      </c>
      <c r="P75" s="32">
        <v>692684.89</v>
      </c>
      <c r="Q75" s="32">
        <v>7787</v>
      </c>
      <c r="R75" s="32">
        <v>830610.443</v>
      </c>
      <c r="S75" s="32">
        <v>17257032.77</v>
      </c>
    </row>
    <row r="76" spans="4:19" ht="12.75">
      <c r="D76" s="20" t="s">
        <v>735</v>
      </c>
      <c r="E76" s="32"/>
      <c r="F76" s="32"/>
      <c r="G76" s="32"/>
      <c r="H76" s="32"/>
      <c r="I76" s="32"/>
      <c r="J76" s="32"/>
      <c r="K76" s="32">
        <v>21</v>
      </c>
      <c r="L76" s="32">
        <v>445.395</v>
      </c>
      <c r="M76" s="32">
        <v>5555.51</v>
      </c>
      <c r="N76" s="32">
        <v>1</v>
      </c>
      <c r="O76" s="32">
        <v>14.15</v>
      </c>
      <c r="P76" s="32">
        <v>1173.95</v>
      </c>
      <c r="Q76" s="32">
        <v>22</v>
      </c>
      <c r="R76" s="32">
        <v>459.545</v>
      </c>
      <c r="S76" s="32">
        <v>6729.46</v>
      </c>
    </row>
    <row r="77" spans="4:19" ht="12.75">
      <c r="D77" s="20" t="s">
        <v>436</v>
      </c>
      <c r="E77" s="32">
        <v>626</v>
      </c>
      <c r="F77" s="32">
        <v>61145.532</v>
      </c>
      <c r="G77" s="32">
        <v>459098.69</v>
      </c>
      <c r="H77" s="32">
        <v>101</v>
      </c>
      <c r="I77" s="32">
        <v>7439.36</v>
      </c>
      <c r="J77" s="32">
        <v>70334.77</v>
      </c>
      <c r="K77" s="32">
        <v>5</v>
      </c>
      <c r="L77" s="32">
        <v>447.437</v>
      </c>
      <c r="M77" s="32">
        <v>2678.52</v>
      </c>
      <c r="N77" s="32">
        <v>9</v>
      </c>
      <c r="O77" s="32">
        <v>584.256</v>
      </c>
      <c r="P77" s="32">
        <v>4592.86</v>
      </c>
      <c r="Q77" s="32">
        <v>741</v>
      </c>
      <c r="R77" s="32">
        <v>69616.585</v>
      </c>
      <c r="S77" s="32">
        <v>536704.84</v>
      </c>
    </row>
    <row r="78" spans="4:19" ht="12.75">
      <c r="D78" s="20" t="s">
        <v>437</v>
      </c>
      <c r="E78" s="32">
        <v>575</v>
      </c>
      <c r="F78" s="32">
        <v>64593.575</v>
      </c>
      <c r="G78" s="32">
        <v>1425974.83</v>
      </c>
      <c r="H78" s="32">
        <v>5721</v>
      </c>
      <c r="I78" s="32">
        <v>632475.006</v>
      </c>
      <c r="J78" s="32">
        <v>13968426.95</v>
      </c>
      <c r="K78" s="32">
        <v>440</v>
      </c>
      <c r="L78" s="32">
        <v>33417.936</v>
      </c>
      <c r="M78" s="32">
        <v>632278.61</v>
      </c>
      <c r="N78" s="32">
        <v>288</v>
      </c>
      <c r="O78" s="32">
        <v>30047.796</v>
      </c>
      <c r="P78" s="32">
        <v>686918.08</v>
      </c>
      <c r="Q78" s="32">
        <v>7024</v>
      </c>
      <c r="R78" s="32">
        <v>760534.313</v>
      </c>
      <c r="S78" s="32">
        <v>16713598.47</v>
      </c>
    </row>
    <row r="79" spans="4:19" ht="12.75">
      <c r="D79" s="20" t="s">
        <v>438</v>
      </c>
      <c r="E79" s="32"/>
      <c r="F79" s="32"/>
      <c r="G79" s="32"/>
      <c r="H79" s="32">
        <v>761</v>
      </c>
      <c r="I79" s="32">
        <v>72720.775</v>
      </c>
      <c r="J79" s="32">
        <v>1462546.74</v>
      </c>
      <c r="K79" s="32"/>
      <c r="L79" s="32"/>
      <c r="M79" s="32"/>
      <c r="N79" s="32">
        <v>29</v>
      </c>
      <c r="O79" s="32">
        <v>612.804</v>
      </c>
      <c r="P79" s="32">
        <v>30811.99</v>
      </c>
      <c r="Q79" s="32">
        <v>790</v>
      </c>
      <c r="R79" s="32">
        <v>73333.579</v>
      </c>
      <c r="S79" s="32">
        <v>1493358.73</v>
      </c>
    </row>
    <row r="80" spans="4:19" ht="12.75">
      <c r="D80" s="20" t="s">
        <v>760</v>
      </c>
      <c r="E80" s="32"/>
      <c r="F80" s="32"/>
      <c r="G80" s="32"/>
      <c r="H80" s="32">
        <v>758</v>
      </c>
      <c r="I80" s="32">
        <v>72657.275</v>
      </c>
      <c r="J80" s="32">
        <v>1460477.33</v>
      </c>
      <c r="K80" s="32"/>
      <c r="L80" s="32"/>
      <c r="M80" s="32"/>
      <c r="N80" s="32">
        <v>18</v>
      </c>
      <c r="O80" s="32">
        <v>396</v>
      </c>
      <c r="P80" s="32">
        <v>23315.01</v>
      </c>
      <c r="Q80" s="32">
        <v>776</v>
      </c>
      <c r="R80" s="32">
        <v>73053.275</v>
      </c>
      <c r="S80" s="32">
        <v>1483792.34</v>
      </c>
    </row>
    <row r="81" spans="4:19" ht="12.75">
      <c r="D81" s="20" t="s">
        <v>439</v>
      </c>
      <c r="E81" s="32">
        <v>31</v>
      </c>
      <c r="F81" s="32">
        <v>942.65</v>
      </c>
      <c r="G81" s="32">
        <v>9992.64</v>
      </c>
      <c r="H81" s="32">
        <v>33</v>
      </c>
      <c r="I81" s="32">
        <v>1528.403</v>
      </c>
      <c r="J81" s="32">
        <v>21168.45</v>
      </c>
      <c r="K81" s="32">
        <v>110</v>
      </c>
      <c r="L81" s="32">
        <v>7712.295</v>
      </c>
      <c r="M81" s="32">
        <v>97542.1</v>
      </c>
      <c r="N81" s="32">
        <v>2821</v>
      </c>
      <c r="O81" s="32">
        <v>266701.898</v>
      </c>
      <c r="P81" s="32">
        <v>3854052.87</v>
      </c>
      <c r="Q81" s="32">
        <v>2995</v>
      </c>
      <c r="R81" s="32">
        <v>276885.246</v>
      </c>
      <c r="S81" s="32">
        <v>3982756.06</v>
      </c>
    </row>
    <row r="82" spans="4:19" ht="12.75">
      <c r="D82" s="20" t="s">
        <v>440</v>
      </c>
      <c r="E82" s="32"/>
      <c r="F82" s="32"/>
      <c r="G82" s="32"/>
      <c r="H82" s="32"/>
      <c r="I82" s="32"/>
      <c r="J82" s="32"/>
      <c r="K82" s="32"/>
      <c r="L82" s="32"/>
      <c r="M82" s="32"/>
      <c r="N82" s="32">
        <v>7</v>
      </c>
      <c r="O82" s="32">
        <v>494.15</v>
      </c>
      <c r="P82" s="32">
        <v>13252.4</v>
      </c>
      <c r="Q82" s="32">
        <v>7</v>
      </c>
      <c r="R82" s="32">
        <v>494.15</v>
      </c>
      <c r="S82" s="32">
        <v>13252.4</v>
      </c>
    </row>
    <row r="83" spans="4:19" ht="12.75">
      <c r="D83" s="20" t="s">
        <v>736</v>
      </c>
      <c r="E83" s="32"/>
      <c r="F83" s="32"/>
      <c r="G83" s="32"/>
      <c r="H83" s="32">
        <v>5</v>
      </c>
      <c r="I83" s="32">
        <v>105.75</v>
      </c>
      <c r="J83" s="32">
        <v>3146.53</v>
      </c>
      <c r="K83" s="32"/>
      <c r="L83" s="32"/>
      <c r="M83" s="32"/>
      <c r="N83" s="32"/>
      <c r="O83" s="32"/>
      <c r="P83" s="32"/>
      <c r="Q83" s="32">
        <v>5</v>
      </c>
      <c r="R83" s="32">
        <v>105.75</v>
      </c>
      <c r="S83" s="32">
        <v>3146.53</v>
      </c>
    </row>
    <row r="84" spans="4:19" ht="12.75">
      <c r="D84" s="20" t="s">
        <v>441</v>
      </c>
      <c r="E84" s="32"/>
      <c r="F84" s="32"/>
      <c r="G84" s="32"/>
      <c r="H84" s="32"/>
      <c r="I84" s="32"/>
      <c r="J84" s="32"/>
      <c r="K84" s="32">
        <v>65</v>
      </c>
      <c r="L84" s="32">
        <v>5785.175</v>
      </c>
      <c r="M84" s="32">
        <v>76669.34</v>
      </c>
      <c r="N84" s="32">
        <v>739</v>
      </c>
      <c r="O84" s="32">
        <v>76712.775</v>
      </c>
      <c r="P84" s="32">
        <v>612276.92</v>
      </c>
      <c r="Q84" s="32">
        <v>804</v>
      </c>
      <c r="R84" s="32">
        <v>82497.95</v>
      </c>
      <c r="S84" s="32">
        <v>688946.26</v>
      </c>
    </row>
    <row r="85" spans="4:19" ht="12.75">
      <c r="D85" s="20" t="s">
        <v>442</v>
      </c>
      <c r="E85" s="32">
        <v>31</v>
      </c>
      <c r="F85" s="32">
        <v>942.65</v>
      </c>
      <c r="G85" s="32">
        <v>9992.64</v>
      </c>
      <c r="H85" s="32">
        <v>28</v>
      </c>
      <c r="I85" s="32">
        <v>1422.653</v>
      </c>
      <c r="J85" s="32">
        <v>18021.92</v>
      </c>
      <c r="K85" s="32">
        <v>45</v>
      </c>
      <c r="L85" s="32">
        <v>1927.12</v>
      </c>
      <c r="M85" s="32">
        <v>20872.76</v>
      </c>
      <c r="N85" s="32">
        <v>2067</v>
      </c>
      <c r="O85" s="32">
        <v>188772.113</v>
      </c>
      <c r="P85" s="32">
        <v>3210585.82</v>
      </c>
      <c r="Q85" s="32">
        <v>2171</v>
      </c>
      <c r="R85" s="32">
        <v>193064.536</v>
      </c>
      <c r="S85" s="32">
        <v>3259473.14</v>
      </c>
    </row>
    <row r="86" spans="4:19" ht="12.75">
      <c r="D86" s="20" t="s">
        <v>443</v>
      </c>
      <c r="E86" s="32"/>
      <c r="F86" s="32"/>
      <c r="G86" s="32"/>
      <c r="H86" s="32">
        <v>3</v>
      </c>
      <c r="I86" s="32">
        <v>126.67</v>
      </c>
      <c r="J86" s="32">
        <v>1174.01</v>
      </c>
      <c r="K86" s="32">
        <v>129</v>
      </c>
      <c r="L86" s="32">
        <v>8409.961</v>
      </c>
      <c r="M86" s="32">
        <v>179104.6</v>
      </c>
      <c r="N86" s="32">
        <v>91</v>
      </c>
      <c r="O86" s="32">
        <v>5039.09</v>
      </c>
      <c r="P86" s="32">
        <v>101743.97</v>
      </c>
      <c r="Q86" s="32">
        <v>223</v>
      </c>
      <c r="R86" s="32">
        <v>13575.721</v>
      </c>
      <c r="S86" s="32">
        <v>282022.58</v>
      </c>
    </row>
    <row r="87" spans="4:19" ht="12.75">
      <c r="D87" s="20" t="s">
        <v>444</v>
      </c>
      <c r="E87" s="32"/>
      <c r="F87" s="32"/>
      <c r="G87" s="32"/>
      <c r="H87" s="32"/>
      <c r="I87" s="32"/>
      <c r="J87" s="32"/>
      <c r="K87" s="32"/>
      <c r="L87" s="32"/>
      <c r="M87" s="32"/>
      <c r="N87" s="32">
        <v>26</v>
      </c>
      <c r="O87" s="32">
        <v>2563.95</v>
      </c>
      <c r="P87" s="32">
        <v>33509.57</v>
      </c>
      <c r="Q87" s="32">
        <v>26</v>
      </c>
      <c r="R87" s="32">
        <v>2563.95</v>
      </c>
      <c r="S87" s="32">
        <v>33509.57</v>
      </c>
    </row>
    <row r="88" spans="4:19" ht="12.75">
      <c r="D88" s="20" t="s">
        <v>737</v>
      </c>
      <c r="E88" s="32"/>
      <c r="F88" s="32"/>
      <c r="G88" s="32"/>
      <c r="H88" s="32"/>
      <c r="I88" s="32"/>
      <c r="J88" s="32"/>
      <c r="K88" s="32"/>
      <c r="L88" s="32"/>
      <c r="M88" s="32"/>
      <c r="N88" s="32">
        <v>1</v>
      </c>
      <c r="O88" s="32">
        <v>18.186</v>
      </c>
      <c r="P88" s="32">
        <v>629.72</v>
      </c>
      <c r="Q88" s="32">
        <v>1</v>
      </c>
      <c r="R88" s="32">
        <v>18.186</v>
      </c>
      <c r="S88" s="32">
        <v>629.72</v>
      </c>
    </row>
    <row r="89" spans="4:19" ht="12.75">
      <c r="D89" s="20" t="s">
        <v>761</v>
      </c>
      <c r="E89" s="32"/>
      <c r="F89" s="32"/>
      <c r="G89" s="32"/>
      <c r="H89" s="32"/>
      <c r="I89" s="32"/>
      <c r="J89" s="32"/>
      <c r="K89" s="32">
        <v>1</v>
      </c>
      <c r="L89" s="32">
        <v>72.863</v>
      </c>
      <c r="M89" s="32">
        <v>726</v>
      </c>
      <c r="N89" s="32">
        <v>0</v>
      </c>
      <c r="O89" s="32">
        <v>0</v>
      </c>
      <c r="P89" s="32">
        <v>0</v>
      </c>
      <c r="Q89" s="32">
        <v>1</v>
      </c>
      <c r="R89" s="32">
        <v>72.863</v>
      </c>
      <c r="S89" s="32">
        <v>726</v>
      </c>
    </row>
    <row r="90" spans="4:19" ht="12.75">
      <c r="D90" s="20" t="s">
        <v>241</v>
      </c>
      <c r="E90" s="32"/>
      <c r="F90" s="32"/>
      <c r="G90" s="32"/>
      <c r="H90" s="32">
        <v>3</v>
      </c>
      <c r="I90" s="32">
        <v>35.614</v>
      </c>
      <c r="J90" s="32">
        <v>3770.21</v>
      </c>
      <c r="K90" s="32">
        <v>1</v>
      </c>
      <c r="L90" s="32">
        <v>3.195</v>
      </c>
      <c r="M90" s="32">
        <v>471.53</v>
      </c>
      <c r="N90" s="32">
        <v>15</v>
      </c>
      <c r="O90" s="32">
        <v>327.676</v>
      </c>
      <c r="P90" s="32">
        <v>10089.04</v>
      </c>
      <c r="Q90" s="32">
        <v>19</v>
      </c>
      <c r="R90" s="32">
        <v>366.485</v>
      </c>
      <c r="S90" s="32">
        <v>14330.78</v>
      </c>
    </row>
    <row r="91" spans="4:19" ht="12.75">
      <c r="D91" s="20" t="s">
        <v>445</v>
      </c>
      <c r="E91" s="32"/>
      <c r="F91" s="32"/>
      <c r="G91" s="32"/>
      <c r="H91" s="32"/>
      <c r="I91" s="32"/>
      <c r="J91" s="32"/>
      <c r="K91" s="32"/>
      <c r="L91" s="32"/>
      <c r="M91" s="32"/>
      <c r="N91" s="32">
        <v>15</v>
      </c>
      <c r="O91" s="32">
        <v>327.676</v>
      </c>
      <c r="P91" s="32">
        <v>10089.04</v>
      </c>
      <c r="Q91" s="32">
        <v>15</v>
      </c>
      <c r="R91" s="32">
        <v>327.676</v>
      </c>
      <c r="S91" s="32">
        <v>10089.04</v>
      </c>
    </row>
    <row r="92" spans="4:19" ht="12.75">
      <c r="D92" s="20" t="s">
        <v>762</v>
      </c>
      <c r="E92" s="32"/>
      <c r="F92" s="32"/>
      <c r="G92" s="32"/>
      <c r="H92" s="32">
        <v>3</v>
      </c>
      <c r="I92" s="32">
        <v>35.614</v>
      </c>
      <c r="J92" s="32">
        <v>3770.21</v>
      </c>
      <c r="K92" s="32">
        <v>1</v>
      </c>
      <c r="L92" s="32">
        <v>3.195</v>
      </c>
      <c r="M92" s="32">
        <v>471.53</v>
      </c>
      <c r="N92" s="32"/>
      <c r="O92" s="32"/>
      <c r="P92" s="32"/>
      <c r="Q92" s="32">
        <v>4</v>
      </c>
      <c r="R92" s="32">
        <v>38.809</v>
      </c>
      <c r="S92" s="32">
        <v>4241.74</v>
      </c>
    </row>
    <row r="93" spans="4:19" ht="12.75">
      <c r="D93" s="20" t="s">
        <v>446</v>
      </c>
      <c r="E93" s="32"/>
      <c r="F93" s="32"/>
      <c r="G93" s="32"/>
      <c r="H93" s="32"/>
      <c r="I93" s="32"/>
      <c r="J93" s="32"/>
      <c r="K93" s="32"/>
      <c r="L93" s="32"/>
      <c r="M93" s="32"/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</row>
    <row r="94" spans="4:19" ht="12.75">
      <c r="D94" s="20" t="s">
        <v>9</v>
      </c>
      <c r="E94" s="32">
        <v>1370</v>
      </c>
      <c r="F94" s="32">
        <v>124173.983</v>
      </c>
      <c r="G94" s="32">
        <v>2419127.46</v>
      </c>
      <c r="H94" s="32">
        <v>11999</v>
      </c>
      <c r="I94" s="32">
        <v>1010546.577</v>
      </c>
      <c r="J94" s="32">
        <f>18076015.76+241.96</f>
        <v>18076257.720000003</v>
      </c>
      <c r="K94" s="32">
        <f>2534+3+1</f>
        <v>2538</v>
      </c>
      <c r="L94" s="32">
        <f>203381.471+100.65+37.95</f>
        <v>203520.071</v>
      </c>
      <c r="M94" s="32">
        <f>4253554.4+4967.64+2500</f>
        <v>4261022.04</v>
      </c>
      <c r="N94" s="32">
        <v>5716</v>
      </c>
      <c r="O94" s="32">
        <v>461277.305</v>
      </c>
      <c r="P94" s="32">
        <f>10255713.2+123.69</f>
        <v>10255836.889999999</v>
      </c>
      <c r="Q94" s="32">
        <f>21619+3+1</f>
        <v>21623</v>
      </c>
      <c r="R94" s="32">
        <f>1799379.336+100.65+37.95</f>
        <v>1799517.9359999998</v>
      </c>
      <c r="S94" s="32">
        <f>35004410.82+241.96+123.69+4967.64+2500</f>
        <v>35012244.11</v>
      </c>
    </row>
    <row r="95" spans="4:19" ht="12.75">
      <c r="D95" s="20" t="s">
        <v>447</v>
      </c>
      <c r="E95" s="32">
        <v>3</v>
      </c>
      <c r="F95" s="32">
        <v>264.91</v>
      </c>
      <c r="G95" s="32">
        <v>3991.44</v>
      </c>
      <c r="H95" s="32">
        <v>201</v>
      </c>
      <c r="I95" s="32">
        <v>13065.643</v>
      </c>
      <c r="J95" s="32">
        <v>274472.55</v>
      </c>
      <c r="K95" s="32">
        <v>151</v>
      </c>
      <c r="L95" s="32">
        <v>12842.851</v>
      </c>
      <c r="M95" s="32">
        <v>138694.41</v>
      </c>
      <c r="N95" s="32">
        <v>84</v>
      </c>
      <c r="O95" s="32">
        <v>7216.669</v>
      </c>
      <c r="P95" s="32">
        <v>163906.47</v>
      </c>
      <c r="Q95" s="32">
        <v>439</v>
      </c>
      <c r="R95" s="32">
        <v>33390.073</v>
      </c>
      <c r="S95" s="32">
        <v>581064.87</v>
      </c>
    </row>
    <row r="96" spans="4:19" ht="12.75">
      <c r="D96" s="20" t="s">
        <v>448</v>
      </c>
      <c r="E96" s="32"/>
      <c r="F96" s="32"/>
      <c r="G96" s="32"/>
      <c r="H96" s="32">
        <v>89</v>
      </c>
      <c r="I96" s="32">
        <v>3682.688</v>
      </c>
      <c r="J96" s="32">
        <v>124253.18</v>
      </c>
      <c r="K96" s="32">
        <v>14</v>
      </c>
      <c r="L96" s="32">
        <v>403.011</v>
      </c>
      <c r="M96" s="32">
        <v>4070.79</v>
      </c>
      <c r="N96" s="32">
        <v>1</v>
      </c>
      <c r="O96" s="32">
        <v>21.941</v>
      </c>
      <c r="P96" s="32">
        <v>307.73</v>
      </c>
      <c r="Q96" s="32">
        <v>104</v>
      </c>
      <c r="R96" s="32">
        <v>4107.64</v>
      </c>
      <c r="S96" s="32">
        <v>128631.7</v>
      </c>
    </row>
    <row r="97" spans="4:19" ht="12.75">
      <c r="D97" s="20" t="s">
        <v>449</v>
      </c>
      <c r="E97" s="32"/>
      <c r="F97" s="32"/>
      <c r="G97" s="32"/>
      <c r="H97" s="32">
        <v>10</v>
      </c>
      <c r="I97" s="32">
        <v>526.64</v>
      </c>
      <c r="J97" s="32">
        <v>13884.57</v>
      </c>
      <c r="K97" s="32">
        <v>46</v>
      </c>
      <c r="L97" s="32">
        <v>4182.413</v>
      </c>
      <c r="M97" s="32">
        <v>41071.94</v>
      </c>
      <c r="N97" s="32">
        <v>18</v>
      </c>
      <c r="O97" s="32">
        <v>1670.95</v>
      </c>
      <c r="P97" s="32">
        <v>45954.75</v>
      </c>
      <c r="Q97" s="32">
        <v>74</v>
      </c>
      <c r="R97" s="32">
        <v>6380.003</v>
      </c>
      <c r="S97" s="32">
        <v>100911.26</v>
      </c>
    </row>
    <row r="98" spans="4:19" ht="12.75">
      <c r="D98" s="20" t="s">
        <v>450</v>
      </c>
      <c r="E98" s="32">
        <v>3</v>
      </c>
      <c r="F98" s="32">
        <v>264.91</v>
      </c>
      <c r="G98" s="32">
        <v>4666.44</v>
      </c>
      <c r="H98" s="32">
        <v>98</v>
      </c>
      <c r="I98" s="32">
        <v>8536.321</v>
      </c>
      <c r="J98" s="32">
        <v>133694.8</v>
      </c>
      <c r="K98" s="32">
        <v>90</v>
      </c>
      <c r="L98" s="32">
        <v>8235.867</v>
      </c>
      <c r="M98" s="32">
        <v>92906.48</v>
      </c>
      <c r="N98" s="32">
        <v>64</v>
      </c>
      <c r="O98" s="32">
        <v>5502.106</v>
      </c>
      <c r="P98" s="32">
        <v>114368.23</v>
      </c>
      <c r="Q98" s="32">
        <v>255</v>
      </c>
      <c r="R98" s="32">
        <v>22539.204</v>
      </c>
      <c r="S98" s="32">
        <v>345635.95</v>
      </c>
    </row>
    <row r="99" spans="4:19" ht="12.75">
      <c r="D99" s="20" t="s">
        <v>451</v>
      </c>
      <c r="E99" s="32"/>
      <c r="F99" s="32"/>
      <c r="G99" s="32"/>
      <c r="H99" s="32">
        <v>9</v>
      </c>
      <c r="I99" s="32">
        <v>195.945</v>
      </c>
      <c r="J99" s="32">
        <v>3661.9</v>
      </c>
      <c r="K99" s="32"/>
      <c r="L99" s="32"/>
      <c r="M99" s="32"/>
      <c r="N99" s="32">
        <v>0</v>
      </c>
      <c r="O99" s="32">
        <v>0</v>
      </c>
      <c r="P99" s="32">
        <v>0</v>
      </c>
      <c r="Q99" s="32">
        <v>9</v>
      </c>
      <c r="R99" s="32">
        <v>195.945</v>
      </c>
      <c r="S99" s="32">
        <v>3661.9</v>
      </c>
    </row>
    <row r="100" spans="4:19" ht="12.75">
      <c r="D100" s="20" t="s">
        <v>452</v>
      </c>
      <c r="E100" s="32"/>
      <c r="F100" s="32"/>
      <c r="G100" s="32"/>
      <c r="H100" s="32"/>
      <c r="I100" s="32"/>
      <c r="J100" s="32"/>
      <c r="K100" s="32">
        <v>1</v>
      </c>
      <c r="L100" s="32">
        <v>21.56</v>
      </c>
      <c r="M100" s="32">
        <v>645.2</v>
      </c>
      <c r="N100" s="32">
        <v>0</v>
      </c>
      <c r="O100" s="32">
        <v>0</v>
      </c>
      <c r="P100" s="32">
        <v>1959.95</v>
      </c>
      <c r="Q100" s="32">
        <v>1</v>
      </c>
      <c r="R100" s="32">
        <v>21.56</v>
      </c>
      <c r="S100" s="32">
        <v>2605.15</v>
      </c>
    </row>
    <row r="101" spans="4:19" ht="12.75">
      <c r="D101" s="20" t="s">
        <v>453</v>
      </c>
      <c r="E101" s="32">
        <v>0</v>
      </c>
      <c r="F101" s="32">
        <v>0</v>
      </c>
      <c r="G101" s="32">
        <v>-675</v>
      </c>
      <c r="H101" s="32">
        <v>4</v>
      </c>
      <c r="I101" s="32">
        <v>319.994</v>
      </c>
      <c r="J101" s="32">
        <v>2640</v>
      </c>
      <c r="K101" s="32"/>
      <c r="L101" s="32"/>
      <c r="M101" s="32"/>
      <c r="N101" s="32">
        <v>0</v>
      </c>
      <c r="O101" s="32">
        <v>0</v>
      </c>
      <c r="P101" s="32">
        <v>0</v>
      </c>
      <c r="Q101" s="32">
        <v>4</v>
      </c>
      <c r="R101" s="32">
        <v>319.994</v>
      </c>
      <c r="S101" s="32">
        <v>1965</v>
      </c>
    </row>
    <row r="102" spans="4:19" ht="12.75">
      <c r="D102" s="20" t="s">
        <v>454</v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>
        <v>1</v>
      </c>
      <c r="O102" s="32">
        <v>21.672</v>
      </c>
      <c r="P102" s="32">
        <v>1315.81</v>
      </c>
      <c r="Q102" s="32">
        <v>1</v>
      </c>
      <c r="R102" s="32">
        <v>21.672</v>
      </c>
      <c r="S102" s="32">
        <v>1315.81</v>
      </c>
    </row>
    <row r="103" spans="4:19" ht="12.75">
      <c r="D103" s="20" t="s">
        <v>455</v>
      </c>
      <c r="E103" s="32"/>
      <c r="F103" s="32"/>
      <c r="G103" s="32"/>
      <c r="H103" s="32">
        <v>98</v>
      </c>
      <c r="I103" s="32">
        <v>2005.362</v>
      </c>
      <c r="J103" s="32">
        <v>48499.46</v>
      </c>
      <c r="K103" s="32">
        <v>76</v>
      </c>
      <c r="L103" s="32">
        <v>5166.205</v>
      </c>
      <c r="M103" s="32">
        <v>122771.94</v>
      </c>
      <c r="N103" s="32">
        <v>18</v>
      </c>
      <c r="O103" s="32">
        <v>332.451</v>
      </c>
      <c r="P103" s="32">
        <v>8126.1</v>
      </c>
      <c r="Q103" s="32">
        <v>192</v>
      </c>
      <c r="R103" s="32">
        <v>7504.018</v>
      </c>
      <c r="S103" s="32">
        <v>179397.5</v>
      </c>
    </row>
    <row r="104" spans="4:19" ht="12.75">
      <c r="D104" s="20" t="s">
        <v>456</v>
      </c>
      <c r="E104" s="32"/>
      <c r="F104" s="32"/>
      <c r="G104" s="32"/>
      <c r="H104" s="32"/>
      <c r="I104" s="32"/>
      <c r="J104" s="32"/>
      <c r="K104" s="32">
        <v>57</v>
      </c>
      <c r="L104" s="32">
        <v>4183.828</v>
      </c>
      <c r="M104" s="32">
        <v>104461.68</v>
      </c>
      <c r="N104" s="32">
        <v>0</v>
      </c>
      <c r="O104" s="32">
        <v>0</v>
      </c>
      <c r="P104" s="32">
        <v>0</v>
      </c>
      <c r="Q104" s="32">
        <v>57</v>
      </c>
      <c r="R104" s="32">
        <v>4183.828</v>
      </c>
      <c r="S104" s="32">
        <v>104461.68</v>
      </c>
    </row>
    <row r="105" spans="4:19" ht="12.75">
      <c r="D105" s="20" t="s">
        <v>457</v>
      </c>
      <c r="E105" s="32"/>
      <c r="F105" s="32"/>
      <c r="G105" s="32"/>
      <c r="H105" s="32">
        <v>73</v>
      </c>
      <c r="I105" s="32">
        <v>1500.784</v>
      </c>
      <c r="J105" s="32">
        <v>33050.32</v>
      </c>
      <c r="K105" s="32">
        <v>0</v>
      </c>
      <c r="L105" s="32">
        <v>0</v>
      </c>
      <c r="M105" s="32">
        <v>0</v>
      </c>
      <c r="N105" s="32">
        <v>9</v>
      </c>
      <c r="O105" s="32">
        <v>189.503</v>
      </c>
      <c r="P105" s="32">
        <v>3907.23</v>
      </c>
      <c r="Q105" s="32">
        <v>82</v>
      </c>
      <c r="R105" s="32">
        <v>1690.287</v>
      </c>
      <c r="S105" s="32">
        <v>36957.55</v>
      </c>
    </row>
    <row r="106" spans="4:19" ht="12.75">
      <c r="D106" s="20" t="s">
        <v>458</v>
      </c>
      <c r="E106" s="32"/>
      <c r="F106" s="32"/>
      <c r="G106" s="32"/>
      <c r="H106" s="32"/>
      <c r="I106" s="32"/>
      <c r="J106" s="32"/>
      <c r="K106" s="32">
        <v>2</v>
      </c>
      <c r="L106" s="32">
        <v>27.736</v>
      </c>
      <c r="M106" s="32">
        <v>576.81</v>
      </c>
      <c r="N106" s="32">
        <v>0</v>
      </c>
      <c r="O106" s="32">
        <v>0</v>
      </c>
      <c r="P106" s="32">
        <v>0</v>
      </c>
      <c r="Q106" s="32">
        <v>2</v>
      </c>
      <c r="R106" s="32">
        <v>27.736</v>
      </c>
      <c r="S106" s="32">
        <v>576.81</v>
      </c>
    </row>
    <row r="107" spans="4:19" ht="12.75">
      <c r="D107" s="20" t="s">
        <v>459</v>
      </c>
      <c r="E107" s="32"/>
      <c r="F107" s="32"/>
      <c r="G107" s="32"/>
      <c r="H107" s="32">
        <v>25</v>
      </c>
      <c r="I107" s="32">
        <v>504.578</v>
      </c>
      <c r="J107" s="32">
        <v>15449.14</v>
      </c>
      <c r="K107" s="32">
        <v>17</v>
      </c>
      <c r="L107" s="32">
        <v>954.641</v>
      </c>
      <c r="M107" s="32">
        <v>17733.45</v>
      </c>
      <c r="N107" s="32">
        <v>9</v>
      </c>
      <c r="O107" s="32">
        <v>142.948</v>
      </c>
      <c r="P107" s="32">
        <v>4218.87</v>
      </c>
      <c r="Q107" s="32">
        <v>51</v>
      </c>
      <c r="R107" s="32">
        <v>1602.167</v>
      </c>
      <c r="S107" s="32">
        <v>37401.46</v>
      </c>
    </row>
    <row r="108" spans="4:19" ht="12.75">
      <c r="D108" s="20" t="s">
        <v>763</v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</row>
    <row r="109" spans="4:19" ht="12.75">
      <c r="D109" s="20" t="s">
        <v>460</v>
      </c>
      <c r="E109" s="32"/>
      <c r="F109" s="32"/>
      <c r="G109" s="32"/>
      <c r="H109" s="32">
        <v>490</v>
      </c>
      <c r="I109" s="32">
        <v>18934.347</v>
      </c>
      <c r="J109" s="32">
        <f>650217.74+241.96</f>
        <v>650459.7</v>
      </c>
      <c r="K109" s="32">
        <v>273</v>
      </c>
      <c r="L109" s="32">
        <v>16415.623</v>
      </c>
      <c r="M109" s="32">
        <v>412302.32</v>
      </c>
      <c r="N109" s="32">
        <v>873</v>
      </c>
      <c r="O109" s="32">
        <v>58368.523</v>
      </c>
      <c r="P109" s="32">
        <v>1437113.52</v>
      </c>
      <c r="Q109" s="32">
        <v>1636</v>
      </c>
      <c r="R109" s="32">
        <v>93718.493</v>
      </c>
      <c r="S109" s="32">
        <f>2499633.58+241.96</f>
        <v>2499875.54</v>
      </c>
    </row>
    <row r="110" spans="4:19" ht="12.75">
      <c r="D110" s="20" t="s">
        <v>461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</row>
    <row r="111" spans="4:19" ht="12.75">
      <c r="D111" s="20" t="s">
        <v>462</v>
      </c>
      <c r="E111" s="32"/>
      <c r="F111" s="32"/>
      <c r="G111" s="32"/>
      <c r="H111" s="32">
        <v>6</v>
      </c>
      <c r="I111" s="32">
        <v>47.969</v>
      </c>
      <c r="J111" s="32">
        <v>8276.91</v>
      </c>
      <c r="K111" s="32"/>
      <c r="L111" s="32"/>
      <c r="M111" s="32"/>
      <c r="N111" s="32">
        <v>26</v>
      </c>
      <c r="O111" s="32">
        <v>251.665</v>
      </c>
      <c r="P111" s="32">
        <v>31005.77</v>
      </c>
      <c r="Q111" s="32">
        <v>32</v>
      </c>
      <c r="R111" s="32">
        <v>299.634</v>
      </c>
      <c r="S111" s="32">
        <v>39282.68</v>
      </c>
    </row>
    <row r="112" spans="4:19" ht="12.75">
      <c r="D112" s="20" t="s">
        <v>463</v>
      </c>
      <c r="E112" s="32"/>
      <c r="F112" s="32"/>
      <c r="G112" s="32"/>
      <c r="H112" s="32">
        <v>173</v>
      </c>
      <c r="I112" s="32">
        <v>9923.149</v>
      </c>
      <c r="J112" s="32">
        <v>310455.85</v>
      </c>
      <c r="K112" s="32">
        <v>166</v>
      </c>
      <c r="L112" s="32">
        <v>10648.162</v>
      </c>
      <c r="M112" s="32">
        <v>256976.01</v>
      </c>
      <c r="N112" s="32">
        <v>103</v>
      </c>
      <c r="O112" s="32">
        <v>5149.135</v>
      </c>
      <c r="P112" s="32">
        <v>121769.2</v>
      </c>
      <c r="Q112" s="32">
        <v>442</v>
      </c>
      <c r="R112" s="32">
        <v>25720.446</v>
      </c>
      <c r="S112" s="32">
        <v>689201.06</v>
      </c>
    </row>
    <row r="113" spans="4:19" ht="12.75">
      <c r="D113" s="20" t="s">
        <v>464</v>
      </c>
      <c r="E113" s="32"/>
      <c r="F113" s="32"/>
      <c r="G113" s="32"/>
      <c r="H113" s="32">
        <v>14</v>
      </c>
      <c r="I113" s="32">
        <v>870.088</v>
      </c>
      <c r="J113" s="32">
        <v>34817.01</v>
      </c>
      <c r="K113" s="32">
        <v>1</v>
      </c>
      <c r="L113" s="32">
        <v>21.85</v>
      </c>
      <c r="M113" s="32">
        <v>284.15</v>
      </c>
      <c r="N113" s="32">
        <v>22</v>
      </c>
      <c r="O113" s="32">
        <v>415.134</v>
      </c>
      <c r="P113" s="32">
        <v>16522.44</v>
      </c>
      <c r="Q113" s="32">
        <v>37</v>
      </c>
      <c r="R113" s="32">
        <v>1307.072</v>
      </c>
      <c r="S113" s="32">
        <v>51623.6</v>
      </c>
    </row>
    <row r="114" spans="4:19" ht="12.75">
      <c r="D114" s="20" t="s">
        <v>465</v>
      </c>
      <c r="E114" s="32"/>
      <c r="F114" s="32"/>
      <c r="G114" s="32"/>
      <c r="H114" s="32">
        <v>239</v>
      </c>
      <c r="I114" s="32">
        <v>4858.269</v>
      </c>
      <c r="J114" s="32">
        <v>204402.83</v>
      </c>
      <c r="K114" s="32"/>
      <c r="L114" s="32"/>
      <c r="M114" s="32"/>
      <c r="N114" s="32">
        <v>39</v>
      </c>
      <c r="O114" s="32">
        <v>775.255</v>
      </c>
      <c r="P114" s="32">
        <v>29582.42</v>
      </c>
      <c r="Q114" s="32">
        <v>278</v>
      </c>
      <c r="R114" s="32">
        <v>5633.524</v>
      </c>
      <c r="S114" s="32">
        <v>233985.25</v>
      </c>
    </row>
    <row r="115" spans="4:19" ht="12.75">
      <c r="D115" s="20" t="s">
        <v>466</v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</row>
    <row r="116" spans="4:19" ht="12.75">
      <c r="D116" s="20" t="s">
        <v>467</v>
      </c>
      <c r="E116" s="32"/>
      <c r="F116" s="32"/>
      <c r="G116" s="32"/>
      <c r="H116" s="32">
        <v>57</v>
      </c>
      <c r="I116" s="32">
        <v>3215.912</v>
      </c>
      <c r="J116" s="32">
        <v>92197.53</v>
      </c>
      <c r="K116" s="32">
        <v>103</v>
      </c>
      <c r="L116" s="32">
        <v>5704.005</v>
      </c>
      <c r="M116" s="32">
        <v>154174.49</v>
      </c>
      <c r="N116" s="32">
        <v>681</v>
      </c>
      <c r="O116" s="32">
        <v>51739.858</v>
      </c>
      <c r="P116" s="32">
        <v>1236811.49</v>
      </c>
      <c r="Q116" s="32">
        <v>841</v>
      </c>
      <c r="R116" s="32">
        <v>60659.775</v>
      </c>
      <c r="S116" s="32">
        <v>1483183.51</v>
      </c>
    </row>
    <row r="117" spans="4:19" ht="12.75">
      <c r="D117" s="20" t="s">
        <v>468</v>
      </c>
      <c r="E117" s="32"/>
      <c r="F117" s="32"/>
      <c r="G117" s="32"/>
      <c r="H117" s="32">
        <v>1</v>
      </c>
      <c r="I117" s="32">
        <v>18.96</v>
      </c>
      <c r="J117" s="32">
        <v>309.57</v>
      </c>
      <c r="K117" s="32">
        <v>3</v>
      </c>
      <c r="L117" s="32">
        <v>41.606</v>
      </c>
      <c r="M117" s="32">
        <v>867.67</v>
      </c>
      <c r="N117" s="32">
        <v>2</v>
      </c>
      <c r="O117" s="32">
        <v>37.476</v>
      </c>
      <c r="P117" s="32">
        <v>1422.2</v>
      </c>
      <c r="Q117" s="32">
        <v>6</v>
      </c>
      <c r="R117" s="32">
        <v>98.042</v>
      </c>
      <c r="S117" s="32">
        <v>2599.44</v>
      </c>
    </row>
    <row r="118" spans="4:19" ht="12.75">
      <c r="D118" s="20" t="s">
        <v>469</v>
      </c>
      <c r="E118" s="32"/>
      <c r="F118" s="32"/>
      <c r="G118" s="32"/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</row>
    <row r="119" spans="4:19" ht="12.75">
      <c r="D119" s="20" t="s">
        <v>470</v>
      </c>
      <c r="E119" s="32">
        <v>676</v>
      </c>
      <c r="F119" s="32">
        <v>69926.823</v>
      </c>
      <c r="G119" s="32">
        <v>1502069.41</v>
      </c>
      <c r="H119" s="32">
        <v>3620</v>
      </c>
      <c r="I119" s="32">
        <v>316870.276</v>
      </c>
      <c r="J119" s="32">
        <v>4522186.9</v>
      </c>
      <c r="K119" s="32">
        <v>445</v>
      </c>
      <c r="L119" s="32">
        <v>40751.552</v>
      </c>
      <c r="M119" s="32">
        <v>662433.78</v>
      </c>
      <c r="N119" s="32">
        <v>634</v>
      </c>
      <c r="O119" s="32">
        <v>52820.203</v>
      </c>
      <c r="P119" s="32">
        <v>912640.97</v>
      </c>
      <c r="Q119" s="32">
        <v>5375</v>
      </c>
      <c r="R119" s="32">
        <v>480368.854</v>
      </c>
      <c r="S119" s="32">
        <v>7599331.06</v>
      </c>
    </row>
    <row r="120" spans="4:19" ht="12.75">
      <c r="D120" s="20" t="s">
        <v>471</v>
      </c>
      <c r="E120" s="32">
        <v>567</v>
      </c>
      <c r="F120" s="32">
        <v>56534.514</v>
      </c>
      <c r="G120" s="32">
        <v>1010262.91</v>
      </c>
      <c r="H120" s="32">
        <v>951</v>
      </c>
      <c r="I120" s="32">
        <v>90382.898</v>
      </c>
      <c r="J120" s="32">
        <v>1688102.37</v>
      </c>
      <c r="K120" s="32">
        <v>180</v>
      </c>
      <c r="L120" s="32">
        <v>16573.434</v>
      </c>
      <c r="M120" s="32">
        <v>335252.05</v>
      </c>
      <c r="N120" s="32">
        <v>97</v>
      </c>
      <c r="O120" s="32">
        <v>8226.435</v>
      </c>
      <c r="P120" s="32">
        <v>167218.17</v>
      </c>
      <c r="Q120" s="32">
        <v>1795</v>
      </c>
      <c r="R120" s="32">
        <v>171717.281</v>
      </c>
      <c r="S120" s="32">
        <v>3200835.5</v>
      </c>
    </row>
    <row r="121" spans="4:19" ht="12.75">
      <c r="D121" s="20" t="s">
        <v>472</v>
      </c>
      <c r="E121" s="32">
        <v>382</v>
      </c>
      <c r="F121" s="32">
        <v>38866.538</v>
      </c>
      <c r="G121" s="32">
        <v>833821.64</v>
      </c>
      <c r="H121" s="32">
        <v>804</v>
      </c>
      <c r="I121" s="32">
        <v>77371.741</v>
      </c>
      <c r="J121" s="32">
        <v>1470707.74</v>
      </c>
      <c r="K121" s="32">
        <v>59</v>
      </c>
      <c r="L121" s="32">
        <v>7087.709</v>
      </c>
      <c r="M121" s="32">
        <v>109944.62</v>
      </c>
      <c r="N121" s="32">
        <v>16</v>
      </c>
      <c r="O121" s="32">
        <v>1406.105</v>
      </c>
      <c r="P121" s="32">
        <v>17444.87</v>
      </c>
      <c r="Q121" s="32">
        <v>1261</v>
      </c>
      <c r="R121" s="32">
        <v>124732.093</v>
      </c>
      <c r="S121" s="32">
        <v>2431918.87</v>
      </c>
    </row>
    <row r="122" spans="4:19" ht="12.75">
      <c r="D122" s="20" t="s">
        <v>473</v>
      </c>
      <c r="E122" s="32">
        <v>4</v>
      </c>
      <c r="F122" s="32">
        <v>189.925</v>
      </c>
      <c r="G122" s="32">
        <v>6959.7</v>
      </c>
      <c r="H122" s="32">
        <v>3</v>
      </c>
      <c r="I122" s="32">
        <v>242.215</v>
      </c>
      <c r="J122" s="32">
        <v>7671.46</v>
      </c>
      <c r="K122" s="32">
        <v>0</v>
      </c>
      <c r="L122" s="32">
        <v>0</v>
      </c>
      <c r="M122" s="32">
        <v>0</v>
      </c>
      <c r="N122" s="32">
        <v>12</v>
      </c>
      <c r="O122" s="32">
        <v>792.431</v>
      </c>
      <c r="P122" s="32">
        <v>37102.15</v>
      </c>
      <c r="Q122" s="32">
        <v>19</v>
      </c>
      <c r="R122" s="32">
        <v>1224.571</v>
      </c>
      <c r="S122" s="32">
        <v>51733.31</v>
      </c>
    </row>
    <row r="123" spans="4:19" ht="12.75">
      <c r="D123" s="20" t="s">
        <v>474</v>
      </c>
      <c r="E123" s="32">
        <v>-17</v>
      </c>
      <c r="F123" s="32">
        <v>1603.764</v>
      </c>
      <c r="G123" s="32">
        <v>25269.37</v>
      </c>
      <c r="H123" s="32">
        <v>229</v>
      </c>
      <c r="I123" s="32">
        <v>21065.238</v>
      </c>
      <c r="J123" s="32">
        <v>356336.24</v>
      </c>
      <c r="K123" s="32">
        <v>13</v>
      </c>
      <c r="L123" s="32">
        <v>1309.759</v>
      </c>
      <c r="M123" s="32">
        <v>25338.09</v>
      </c>
      <c r="N123" s="32">
        <v>97</v>
      </c>
      <c r="O123" s="32">
        <v>7395.056</v>
      </c>
      <c r="P123" s="32">
        <v>109100.02</v>
      </c>
      <c r="Q123" s="32">
        <v>322</v>
      </c>
      <c r="R123" s="32">
        <v>31373.817</v>
      </c>
      <c r="S123" s="32">
        <v>516043.72</v>
      </c>
    </row>
    <row r="124" spans="4:19" ht="12.75">
      <c r="D124" s="20" t="s">
        <v>475</v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</row>
    <row r="125" spans="4:19" ht="12.75">
      <c r="D125" s="20" t="s">
        <v>476</v>
      </c>
      <c r="E125" s="32">
        <v>0</v>
      </c>
      <c r="F125" s="32">
        <v>0</v>
      </c>
      <c r="G125" s="32">
        <v>0</v>
      </c>
      <c r="H125" s="32">
        <v>206</v>
      </c>
      <c r="I125" s="32">
        <v>3659.431</v>
      </c>
      <c r="J125" s="32">
        <v>165649.73</v>
      </c>
      <c r="K125" s="32"/>
      <c r="L125" s="32"/>
      <c r="M125" s="32"/>
      <c r="N125" s="32">
        <v>9</v>
      </c>
      <c r="O125" s="32">
        <v>188.553</v>
      </c>
      <c r="P125" s="32">
        <v>8929.2</v>
      </c>
      <c r="Q125" s="32">
        <v>215</v>
      </c>
      <c r="R125" s="32">
        <v>3847.984</v>
      </c>
      <c r="S125" s="32">
        <v>174578.93</v>
      </c>
    </row>
    <row r="126" spans="4:19" ht="12.75">
      <c r="D126" s="20" t="s">
        <v>477</v>
      </c>
      <c r="E126" s="32"/>
      <c r="F126" s="32"/>
      <c r="G126" s="32"/>
      <c r="H126" s="32">
        <v>1</v>
      </c>
      <c r="I126" s="32">
        <v>20</v>
      </c>
      <c r="J126" s="32">
        <v>652.27</v>
      </c>
      <c r="K126" s="32">
        <v>40</v>
      </c>
      <c r="L126" s="32">
        <v>3938.762</v>
      </c>
      <c r="M126" s="32">
        <v>56411.75</v>
      </c>
      <c r="N126" s="32">
        <v>187</v>
      </c>
      <c r="O126" s="32">
        <v>15445.346</v>
      </c>
      <c r="P126" s="32">
        <v>256214.12</v>
      </c>
      <c r="Q126" s="32">
        <v>228</v>
      </c>
      <c r="R126" s="32">
        <v>19404.108</v>
      </c>
      <c r="S126" s="32">
        <v>313278.14</v>
      </c>
    </row>
    <row r="127" spans="4:19" ht="12.75">
      <c r="D127" s="20" t="s">
        <v>478</v>
      </c>
      <c r="E127" s="32"/>
      <c r="F127" s="32"/>
      <c r="G127" s="32"/>
      <c r="H127" s="32">
        <v>81</v>
      </c>
      <c r="I127" s="32">
        <v>1206.498</v>
      </c>
      <c r="J127" s="32">
        <v>105969.76</v>
      </c>
      <c r="K127" s="32">
        <v>1</v>
      </c>
      <c r="L127" s="32">
        <v>20.625</v>
      </c>
      <c r="M127" s="32">
        <v>354.51</v>
      </c>
      <c r="N127" s="32">
        <v>0</v>
      </c>
      <c r="O127" s="32">
        <v>0</v>
      </c>
      <c r="P127" s="32">
        <v>0</v>
      </c>
      <c r="Q127" s="32">
        <v>82</v>
      </c>
      <c r="R127" s="32">
        <v>1227.123</v>
      </c>
      <c r="S127" s="32">
        <v>106324.27</v>
      </c>
    </row>
    <row r="128" spans="4:19" ht="12.75">
      <c r="D128" s="20" t="s">
        <v>479</v>
      </c>
      <c r="E128" s="32">
        <v>126</v>
      </c>
      <c r="F128" s="32">
        <v>11788.545</v>
      </c>
      <c r="G128" s="32">
        <v>466537.13</v>
      </c>
      <c r="H128" s="32">
        <v>2127</v>
      </c>
      <c r="I128" s="32">
        <v>198961.907</v>
      </c>
      <c r="J128" s="32">
        <v>2161999.52</v>
      </c>
      <c r="K128" s="32">
        <v>211</v>
      </c>
      <c r="L128" s="32">
        <v>18908.972</v>
      </c>
      <c r="M128" s="32">
        <v>245077.38</v>
      </c>
      <c r="N128" s="32">
        <v>230</v>
      </c>
      <c r="O128" s="32">
        <v>21290.069</v>
      </c>
      <c r="P128" s="32">
        <v>362380.33</v>
      </c>
      <c r="Q128" s="32">
        <v>2694</v>
      </c>
      <c r="R128" s="32">
        <v>250949.493</v>
      </c>
      <c r="S128" s="32">
        <v>3235994.36</v>
      </c>
    </row>
    <row r="129" spans="4:19" ht="12.75">
      <c r="D129" s="20" t="s">
        <v>480</v>
      </c>
      <c r="E129" s="32"/>
      <c r="F129" s="32"/>
      <c r="G129" s="32"/>
      <c r="H129" s="32">
        <v>1145</v>
      </c>
      <c r="I129" s="32">
        <v>114353.315</v>
      </c>
      <c r="J129" s="32">
        <v>1046212.4</v>
      </c>
      <c r="K129" s="32">
        <v>160</v>
      </c>
      <c r="L129" s="32">
        <v>15500.942</v>
      </c>
      <c r="M129" s="32">
        <v>191238.52</v>
      </c>
      <c r="N129" s="32">
        <v>21</v>
      </c>
      <c r="O129" s="32">
        <v>2093.705</v>
      </c>
      <c r="P129" s="32">
        <v>68356.41</v>
      </c>
      <c r="Q129" s="32">
        <v>1326</v>
      </c>
      <c r="R129" s="32">
        <v>131947.962</v>
      </c>
      <c r="S129" s="32">
        <v>1305807.33</v>
      </c>
    </row>
    <row r="130" spans="4:19" ht="12.75">
      <c r="D130" s="20" t="s">
        <v>481</v>
      </c>
      <c r="E130" s="32">
        <v>88</v>
      </c>
      <c r="F130" s="32">
        <v>8232.45</v>
      </c>
      <c r="G130" s="32">
        <v>360293.47</v>
      </c>
      <c r="H130" s="32">
        <v>584</v>
      </c>
      <c r="I130" s="32">
        <v>52002.778</v>
      </c>
      <c r="J130" s="32">
        <v>619224.99</v>
      </c>
      <c r="K130" s="32">
        <v>5</v>
      </c>
      <c r="L130" s="32">
        <v>285.096</v>
      </c>
      <c r="M130" s="32">
        <v>8462.82</v>
      </c>
      <c r="N130" s="32">
        <v>193</v>
      </c>
      <c r="O130" s="32">
        <v>17918.292</v>
      </c>
      <c r="P130" s="32">
        <v>259848.06</v>
      </c>
      <c r="Q130" s="32">
        <v>870</v>
      </c>
      <c r="R130" s="32">
        <v>78438.616</v>
      </c>
      <c r="S130" s="32">
        <v>1247829.34</v>
      </c>
    </row>
    <row r="131" spans="4:19" ht="12.75">
      <c r="D131" s="20" t="s">
        <v>482</v>
      </c>
      <c r="E131" s="32"/>
      <c r="F131" s="32"/>
      <c r="G131" s="32"/>
      <c r="H131" s="32">
        <v>140</v>
      </c>
      <c r="I131" s="32">
        <v>11415.848</v>
      </c>
      <c r="J131" s="32">
        <v>134742.9</v>
      </c>
      <c r="K131" s="32">
        <v>3</v>
      </c>
      <c r="L131" s="32">
        <v>216.625</v>
      </c>
      <c r="M131" s="32">
        <v>2359.67</v>
      </c>
      <c r="N131" s="32"/>
      <c r="O131" s="32"/>
      <c r="P131" s="32"/>
      <c r="Q131" s="32">
        <v>143</v>
      </c>
      <c r="R131" s="32">
        <v>11632.473</v>
      </c>
      <c r="S131" s="32">
        <v>137102.57</v>
      </c>
    </row>
    <row r="132" spans="4:19" ht="12.75">
      <c r="D132" s="20" t="s">
        <v>483</v>
      </c>
      <c r="E132" s="32"/>
      <c r="F132" s="32"/>
      <c r="G132" s="32"/>
      <c r="H132" s="32">
        <v>22</v>
      </c>
      <c r="I132" s="32">
        <v>1512.095</v>
      </c>
      <c r="J132" s="32">
        <v>41510.76</v>
      </c>
      <c r="K132" s="32"/>
      <c r="L132" s="32"/>
      <c r="M132" s="32"/>
      <c r="N132" s="32">
        <v>14</v>
      </c>
      <c r="O132" s="32">
        <v>274.744</v>
      </c>
      <c r="P132" s="32">
        <v>8799.13</v>
      </c>
      <c r="Q132" s="32">
        <v>36</v>
      </c>
      <c r="R132" s="32">
        <v>1786.839</v>
      </c>
      <c r="S132" s="32">
        <v>50309.89</v>
      </c>
    </row>
    <row r="133" spans="4:19" ht="12.75">
      <c r="D133" s="20" t="s">
        <v>484</v>
      </c>
      <c r="E133" s="32"/>
      <c r="F133" s="32"/>
      <c r="G133" s="32"/>
      <c r="H133" s="32">
        <v>3</v>
      </c>
      <c r="I133" s="32">
        <v>62.209</v>
      </c>
      <c r="J133" s="32">
        <v>1966.25</v>
      </c>
      <c r="K133" s="32"/>
      <c r="L133" s="32"/>
      <c r="M133" s="32"/>
      <c r="N133" s="32"/>
      <c r="O133" s="32"/>
      <c r="P133" s="32"/>
      <c r="Q133" s="32">
        <v>3</v>
      </c>
      <c r="R133" s="32">
        <v>62.209</v>
      </c>
      <c r="S133" s="32">
        <v>1966.25</v>
      </c>
    </row>
    <row r="134" spans="4:19" ht="12.75">
      <c r="D134" s="20" t="s">
        <v>485</v>
      </c>
      <c r="E134" s="32"/>
      <c r="F134" s="32"/>
      <c r="G134" s="32"/>
      <c r="H134" s="32">
        <v>39</v>
      </c>
      <c r="I134" s="32">
        <v>772.143</v>
      </c>
      <c r="J134" s="32">
        <v>23368.09</v>
      </c>
      <c r="K134" s="32">
        <v>15</v>
      </c>
      <c r="L134" s="32">
        <v>256.8</v>
      </c>
      <c r="M134" s="32">
        <v>3696.41</v>
      </c>
      <c r="N134" s="32">
        <v>10</v>
      </c>
      <c r="O134" s="32">
        <v>68.956</v>
      </c>
      <c r="P134" s="32">
        <v>10263.77</v>
      </c>
      <c r="Q134" s="32">
        <v>64</v>
      </c>
      <c r="R134" s="32">
        <v>1097.899</v>
      </c>
      <c r="S134" s="32">
        <v>37328.27</v>
      </c>
    </row>
    <row r="135" spans="4:19" ht="12.75">
      <c r="D135" s="20" t="s">
        <v>486</v>
      </c>
      <c r="E135" s="32">
        <v>0</v>
      </c>
      <c r="F135" s="32">
        <v>0</v>
      </c>
      <c r="G135" s="32">
        <v>0</v>
      </c>
      <c r="H135" s="32">
        <v>2</v>
      </c>
      <c r="I135" s="32">
        <v>42.839</v>
      </c>
      <c r="J135" s="32">
        <v>1371.03</v>
      </c>
      <c r="K135" s="32">
        <v>62</v>
      </c>
      <c r="L135" s="32">
        <v>5397.583</v>
      </c>
      <c r="M135" s="32">
        <v>152414.93</v>
      </c>
      <c r="N135" s="32">
        <v>290</v>
      </c>
      <c r="O135" s="32">
        <v>29936.1</v>
      </c>
      <c r="P135" s="32">
        <f>500607.53+123.69</f>
        <v>500731.22000000003</v>
      </c>
      <c r="Q135" s="32">
        <v>354</v>
      </c>
      <c r="R135" s="32">
        <v>35376.522</v>
      </c>
      <c r="S135" s="32">
        <f>654393.49+123.69</f>
        <v>654517.1799999999</v>
      </c>
    </row>
    <row r="136" spans="4:19" ht="12.75">
      <c r="D136" s="20" t="s">
        <v>487</v>
      </c>
      <c r="E136" s="32"/>
      <c r="F136" s="32"/>
      <c r="G136" s="32"/>
      <c r="H136" s="32"/>
      <c r="I136" s="32"/>
      <c r="J136" s="32"/>
      <c r="K136" s="32">
        <v>13</v>
      </c>
      <c r="L136" s="32">
        <v>1251.943</v>
      </c>
      <c r="M136" s="32">
        <v>18752.16</v>
      </c>
      <c r="N136" s="32">
        <v>78</v>
      </c>
      <c r="O136" s="32">
        <v>7179.295</v>
      </c>
      <c r="P136" s="32">
        <v>135200.14</v>
      </c>
      <c r="Q136" s="32">
        <v>91</v>
      </c>
      <c r="R136" s="32">
        <v>8431.238</v>
      </c>
      <c r="S136" s="32">
        <v>153952.3</v>
      </c>
    </row>
    <row r="137" spans="4:19" ht="12.75">
      <c r="D137" s="20" t="s">
        <v>764</v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</row>
    <row r="138" spans="4:19" ht="12.75">
      <c r="D138" s="20" t="s">
        <v>488</v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>
        <v>60</v>
      </c>
      <c r="O138" s="32">
        <v>5580.445</v>
      </c>
      <c r="P138" s="32">
        <v>99415.04</v>
      </c>
      <c r="Q138" s="32">
        <v>60</v>
      </c>
      <c r="R138" s="32">
        <v>5580.445</v>
      </c>
      <c r="S138" s="32">
        <v>99415.04</v>
      </c>
    </row>
    <row r="139" spans="4:19" ht="12.75">
      <c r="D139" s="20" t="s">
        <v>489</v>
      </c>
      <c r="E139" s="32"/>
      <c r="F139" s="32"/>
      <c r="G139" s="32"/>
      <c r="H139" s="32"/>
      <c r="I139" s="32"/>
      <c r="J139" s="32"/>
      <c r="K139" s="32">
        <v>13</v>
      </c>
      <c r="L139" s="32">
        <v>1251.943</v>
      </c>
      <c r="M139" s="32">
        <v>18752.16</v>
      </c>
      <c r="N139" s="32">
        <v>1</v>
      </c>
      <c r="O139" s="32">
        <v>30.8</v>
      </c>
      <c r="P139" s="32">
        <v>897.88</v>
      </c>
      <c r="Q139" s="32">
        <v>14</v>
      </c>
      <c r="R139" s="32">
        <v>1282.743</v>
      </c>
      <c r="S139" s="32">
        <v>19650.04</v>
      </c>
    </row>
    <row r="140" spans="4:19" ht="12.75">
      <c r="D140" s="20" t="s">
        <v>490</v>
      </c>
      <c r="E140" s="32">
        <v>0</v>
      </c>
      <c r="F140" s="32">
        <v>0</v>
      </c>
      <c r="G140" s="32">
        <v>0</v>
      </c>
      <c r="H140" s="32">
        <v>2</v>
      </c>
      <c r="I140" s="32">
        <v>42.839</v>
      </c>
      <c r="J140" s="32">
        <v>1371.03</v>
      </c>
      <c r="K140" s="32">
        <v>49</v>
      </c>
      <c r="L140" s="32">
        <v>4145.64</v>
      </c>
      <c r="M140" s="32">
        <v>133662.77</v>
      </c>
      <c r="N140" s="32">
        <v>212</v>
      </c>
      <c r="O140" s="32">
        <v>22756.805</v>
      </c>
      <c r="P140" s="32">
        <v>365407.39</v>
      </c>
      <c r="Q140" s="32">
        <v>263</v>
      </c>
      <c r="R140" s="32">
        <v>26945.284</v>
      </c>
      <c r="S140" s="32">
        <v>500441.19</v>
      </c>
    </row>
    <row r="141" spans="4:19" ht="12.75">
      <c r="D141" s="20" t="s">
        <v>491</v>
      </c>
      <c r="E141" s="32"/>
      <c r="F141" s="32"/>
      <c r="G141" s="32"/>
      <c r="H141" s="32">
        <v>0</v>
      </c>
      <c r="I141" s="32">
        <v>0</v>
      </c>
      <c r="J141" s="32">
        <v>0</v>
      </c>
      <c r="K141" s="32"/>
      <c r="L141" s="32"/>
      <c r="M141" s="32"/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</row>
    <row r="142" spans="4:19" ht="12.75">
      <c r="D142" s="20" t="s">
        <v>492</v>
      </c>
      <c r="E142" s="32"/>
      <c r="F142" s="32"/>
      <c r="G142" s="32"/>
      <c r="H142" s="32">
        <v>17</v>
      </c>
      <c r="I142" s="32">
        <v>246.642</v>
      </c>
      <c r="J142" s="32">
        <v>13724.08</v>
      </c>
      <c r="K142" s="32">
        <v>49</v>
      </c>
      <c r="L142" s="32">
        <v>671.053</v>
      </c>
      <c r="M142" s="32">
        <v>14429.28</v>
      </c>
      <c r="N142" s="32">
        <v>46</v>
      </c>
      <c r="O142" s="32">
        <v>993.384</v>
      </c>
      <c r="P142" s="32">
        <v>30229.08</v>
      </c>
      <c r="Q142" s="32">
        <v>112</v>
      </c>
      <c r="R142" s="32">
        <v>1911.079</v>
      </c>
      <c r="S142" s="32">
        <v>58382.44</v>
      </c>
    </row>
    <row r="143" spans="4:19" ht="12.75">
      <c r="D143" s="20" t="s">
        <v>493</v>
      </c>
      <c r="E143" s="32">
        <v>457</v>
      </c>
      <c r="F143" s="32">
        <v>38480.084</v>
      </c>
      <c r="G143" s="32">
        <v>431758.33</v>
      </c>
      <c r="H143" s="32">
        <v>3353</v>
      </c>
      <c r="I143" s="32">
        <v>306691.053</v>
      </c>
      <c r="J143" s="32">
        <v>5303188.78</v>
      </c>
      <c r="K143" s="32">
        <f>343+3</f>
        <v>346</v>
      </c>
      <c r="L143" s="32">
        <f>14120.798+100.65</f>
        <v>14221.448</v>
      </c>
      <c r="M143" s="32">
        <f>298596.31+4967.64</f>
        <v>303563.95</v>
      </c>
      <c r="N143" s="32">
        <v>656</v>
      </c>
      <c r="O143" s="32">
        <v>22223.81</v>
      </c>
      <c r="P143" s="32">
        <v>576070.06</v>
      </c>
      <c r="Q143" s="32">
        <f>4809+3</f>
        <v>4812</v>
      </c>
      <c r="R143" s="32">
        <f>381515.745+100.65</f>
        <v>381616.395</v>
      </c>
      <c r="S143" s="32">
        <f>6609613.48+4967.64</f>
        <v>6614581.12</v>
      </c>
    </row>
    <row r="144" spans="4:19" ht="12.75">
      <c r="D144" s="20" t="s">
        <v>494</v>
      </c>
      <c r="E144" s="32"/>
      <c r="F144" s="32"/>
      <c r="G144" s="32"/>
      <c r="H144" s="32">
        <v>32</v>
      </c>
      <c r="I144" s="32">
        <v>693.862</v>
      </c>
      <c r="J144" s="32">
        <v>16691.97</v>
      </c>
      <c r="K144" s="32">
        <v>101</v>
      </c>
      <c r="L144" s="32">
        <v>2105.062</v>
      </c>
      <c r="M144" s="32">
        <v>24052.11</v>
      </c>
      <c r="N144" s="32">
        <v>58</v>
      </c>
      <c r="O144" s="32">
        <v>1163.642</v>
      </c>
      <c r="P144" s="32">
        <v>24467.82</v>
      </c>
      <c r="Q144" s="32">
        <v>191</v>
      </c>
      <c r="R144" s="32">
        <v>3962.566</v>
      </c>
      <c r="S144" s="32">
        <v>65211.9</v>
      </c>
    </row>
    <row r="145" spans="4:19" ht="12.75">
      <c r="D145" s="20" t="s">
        <v>495</v>
      </c>
      <c r="E145" s="32"/>
      <c r="F145" s="32"/>
      <c r="G145" s="32"/>
      <c r="H145" s="32">
        <v>1</v>
      </c>
      <c r="I145" s="32">
        <v>77.162</v>
      </c>
      <c r="J145" s="32">
        <v>1852.98</v>
      </c>
      <c r="K145" s="32">
        <v>25</v>
      </c>
      <c r="L145" s="32">
        <v>1918.557</v>
      </c>
      <c r="M145" s="32">
        <v>57966.21</v>
      </c>
      <c r="N145" s="32">
        <v>13</v>
      </c>
      <c r="O145" s="32">
        <v>1007.524</v>
      </c>
      <c r="P145" s="32">
        <v>16395.7</v>
      </c>
      <c r="Q145" s="32">
        <v>39</v>
      </c>
      <c r="R145" s="32">
        <v>3003.243</v>
      </c>
      <c r="S145" s="32">
        <v>76214.89</v>
      </c>
    </row>
    <row r="146" spans="4:19" ht="12.75">
      <c r="D146" s="20" t="s">
        <v>496</v>
      </c>
      <c r="E146" s="32">
        <v>274</v>
      </c>
      <c r="F146" s="32">
        <v>23404.666</v>
      </c>
      <c r="G146" s="32">
        <v>187293.99</v>
      </c>
      <c r="H146" s="32">
        <v>487</v>
      </c>
      <c r="I146" s="32">
        <v>41071.129</v>
      </c>
      <c r="J146" s="32">
        <v>953329.61</v>
      </c>
      <c r="K146" s="32">
        <v>65</v>
      </c>
      <c r="L146" s="32">
        <v>5785.319</v>
      </c>
      <c r="M146" s="32">
        <v>148679.42</v>
      </c>
      <c r="N146" s="32">
        <v>44</v>
      </c>
      <c r="O146" s="32">
        <v>3731.188</v>
      </c>
      <c r="P146" s="32">
        <v>77888.78</v>
      </c>
      <c r="Q146" s="32">
        <v>870</v>
      </c>
      <c r="R146" s="32">
        <v>73992.302</v>
      </c>
      <c r="S146" s="32">
        <v>1367191.8</v>
      </c>
    </row>
    <row r="147" spans="4:19" ht="12.75">
      <c r="D147" s="20" t="s">
        <v>497</v>
      </c>
      <c r="E147" s="32">
        <v>0</v>
      </c>
      <c r="F147" s="32">
        <v>0</v>
      </c>
      <c r="G147" s="32">
        <v>0</v>
      </c>
      <c r="H147" s="32">
        <v>49</v>
      </c>
      <c r="I147" s="32">
        <v>1023.9</v>
      </c>
      <c r="J147" s="32">
        <v>22983.16</v>
      </c>
      <c r="K147" s="32">
        <v>79</v>
      </c>
      <c r="L147" s="32">
        <v>2859.563</v>
      </c>
      <c r="M147" s="32">
        <v>46932.71</v>
      </c>
      <c r="N147" s="32">
        <v>368</v>
      </c>
      <c r="O147" s="32">
        <v>7656.193</v>
      </c>
      <c r="P147" s="32">
        <v>220906.08</v>
      </c>
      <c r="Q147" s="32">
        <v>496</v>
      </c>
      <c r="R147" s="32">
        <v>11539.656</v>
      </c>
      <c r="S147" s="32">
        <v>290821.95</v>
      </c>
    </row>
    <row r="148" spans="4:19" ht="12.75">
      <c r="D148" s="20" t="s">
        <v>498</v>
      </c>
      <c r="E148" s="32">
        <v>3</v>
      </c>
      <c r="F148" s="32">
        <v>63.96</v>
      </c>
      <c r="G148" s="32">
        <v>1716</v>
      </c>
      <c r="H148" s="32">
        <v>98</v>
      </c>
      <c r="I148" s="32">
        <v>2002.801</v>
      </c>
      <c r="J148" s="32">
        <v>82591.45</v>
      </c>
      <c r="K148" s="32">
        <v>75</v>
      </c>
      <c r="L148" s="32">
        <v>1531.202</v>
      </c>
      <c r="M148" s="32">
        <v>25695.11</v>
      </c>
      <c r="N148" s="32">
        <v>50</v>
      </c>
      <c r="O148" s="32">
        <v>2395.317</v>
      </c>
      <c r="P148" s="32">
        <v>114456.6</v>
      </c>
      <c r="Q148" s="32">
        <v>226</v>
      </c>
      <c r="R148" s="32">
        <v>5993.28</v>
      </c>
      <c r="S148" s="32">
        <v>224459.16</v>
      </c>
    </row>
    <row r="149" spans="4:19" ht="12.75">
      <c r="D149" s="20" t="s">
        <v>499</v>
      </c>
      <c r="E149" s="32">
        <v>180</v>
      </c>
      <c r="F149" s="32">
        <v>15011.458</v>
      </c>
      <c r="G149" s="32">
        <v>242748.34</v>
      </c>
      <c r="H149" s="32">
        <v>2617</v>
      </c>
      <c r="I149" s="32">
        <v>260443.819</v>
      </c>
      <c r="J149" s="32">
        <v>4178938.84</v>
      </c>
      <c r="K149" s="32">
        <v>0</v>
      </c>
      <c r="L149" s="32">
        <v>0</v>
      </c>
      <c r="M149" s="32">
        <v>0</v>
      </c>
      <c r="N149" s="32">
        <v>56</v>
      </c>
      <c r="O149" s="32">
        <v>4892.166</v>
      </c>
      <c r="P149" s="32">
        <v>75690.14</v>
      </c>
      <c r="Q149" s="32">
        <f>2850+3</f>
        <v>2853</v>
      </c>
      <c r="R149" s="32">
        <f>280246.793+100.65</f>
        <v>280347.443</v>
      </c>
      <c r="S149" s="32">
        <f>4492409.68+4967.64</f>
        <v>4497377.319999999</v>
      </c>
    </row>
    <row r="150" spans="4:19" ht="12.75">
      <c r="D150" s="20" t="s">
        <v>500</v>
      </c>
      <c r="E150" s="32"/>
      <c r="F150" s="32"/>
      <c r="G150" s="32"/>
      <c r="H150" s="32">
        <v>67</v>
      </c>
      <c r="I150" s="32">
        <v>1352.782</v>
      </c>
      <c r="J150" s="32">
        <v>45751.02</v>
      </c>
      <c r="K150" s="32">
        <v>1</v>
      </c>
      <c r="L150" s="32">
        <v>21.745</v>
      </c>
      <c r="M150" s="32">
        <v>238.39</v>
      </c>
      <c r="N150" s="32">
        <v>48</v>
      </c>
      <c r="O150" s="32">
        <v>997.278</v>
      </c>
      <c r="P150" s="32">
        <v>38490.89</v>
      </c>
      <c r="Q150" s="32">
        <v>116</v>
      </c>
      <c r="R150" s="32">
        <v>2371.805</v>
      </c>
      <c r="S150" s="32">
        <v>84480.3</v>
      </c>
    </row>
    <row r="151" spans="4:19" ht="12.75">
      <c r="D151" s="20" t="s">
        <v>501</v>
      </c>
      <c r="E151" s="32"/>
      <c r="F151" s="32"/>
      <c r="G151" s="32"/>
      <c r="H151" s="32">
        <v>2</v>
      </c>
      <c r="I151" s="32">
        <v>25.598</v>
      </c>
      <c r="J151" s="32">
        <v>1049.75</v>
      </c>
      <c r="K151" s="32"/>
      <c r="L151" s="32"/>
      <c r="M151" s="32"/>
      <c r="N151" s="32">
        <v>19</v>
      </c>
      <c r="O151" s="32">
        <v>380.502</v>
      </c>
      <c r="P151" s="32">
        <v>7774.05</v>
      </c>
      <c r="Q151" s="32">
        <v>21</v>
      </c>
      <c r="R151" s="32">
        <v>406.1</v>
      </c>
      <c r="S151" s="32">
        <v>8823.8</v>
      </c>
    </row>
    <row r="152" spans="4:19" ht="12.75">
      <c r="D152" s="20" t="s">
        <v>502</v>
      </c>
      <c r="E152" s="32">
        <v>234</v>
      </c>
      <c r="F152" s="32">
        <v>15502.166</v>
      </c>
      <c r="G152" s="32">
        <v>481308.28</v>
      </c>
      <c r="H152" s="32">
        <v>4179</v>
      </c>
      <c r="I152" s="32">
        <v>351918.272</v>
      </c>
      <c r="J152" s="32">
        <v>7238987.13</v>
      </c>
      <c r="K152" s="32">
        <f>1120+1</f>
        <v>1121</v>
      </c>
      <c r="L152" s="32">
        <f>107759.006+37.95</f>
        <v>107796.95599999999</v>
      </c>
      <c r="M152" s="32">
        <f>2448215.02+2500</f>
        <v>2450715.02</v>
      </c>
      <c r="N152" s="32">
        <v>3105</v>
      </c>
      <c r="O152" s="32">
        <v>289317.209</v>
      </c>
      <c r="P152" s="32">
        <v>6616755.7</v>
      </c>
      <c r="Q152" s="32">
        <f>8638+1</f>
        <v>8639</v>
      </c>
      <c r="R152" s="32">
        <f>764496.653+37.95</f>
        <v>764534.603</v>
      </c>
      <c r="S152" s="32">
        <f>16785266.13+2500</f>
        <v>16787766.13</v>
      </c>
    </row>
    <row r="153" spans="4:19" ht="12.75">
      <c r="D153" s="20" t="s">
        <v>503</v>
      </c>
      <c r="E153" s="32"/>
      <c r="F153" s="32"/>
      <c r="G153" s="32"/>
      <c r="H153" s="32"/>
      <c r="I153" s="32"/>
      <c r="J153" s="32"/>
      <c r="K153" s="32">
        <v>0</v>
      </c>
      <c r="L153" s="32">
        <v>0</v>
      </c>
      <c r="M153" s="32">
        <v>0</v>
      </c>
      <c r="N153" s="32"/>
      <c r="O153" s="32"/>
      <c r="P153" s="32"/>
      <c r="Q153" s="32">
        <v>0</v>
      </c>
      <c r="R153" s="32">
        <v>0</v>
      </c>
      <c r="S153" s="32">
        <v>0</v>
      </c>
    </row>
    <row r="154" spans="4:19" ht="12.75">
      <c r="D154" s="20" t="s">
        <v>504</v>
      </c>
      <c r="E154" s="32"/>
      <c r="F154" s="32"/>
      <c r="G154" s="32"/>
      <c r="H154" s="32">
        <v>458</v>
      </c>
      <c r="I154" s="32">
        <v>45012.401</v>
      </c>
      <c r="J154" s="32">
        <v>1035580.17</v>
      </c>
      <c r="K154" s="32">
        <v>285</v>
      </c>
      <c r="L154" s="32">
        <v>28015.055</v>
      </c>
      <c r="M154" s="32">
        <v>741728.73</v>
      </c>
      <c r="N154" s="32">
        <v>74</v>
      </c>
      <c r="O154" s="32">
        <v>6808.734</v>
      </c>
      <c r="P154" s="32">
        <v>110961.57</v>
      </c>
      <c r="Q154" s="32">
        <v>817</v>
      </c>
      <c r="R154" s="32">
        <v>79836.19</v>
      </c>
      <c r="S154" s="32">
        <v>1888270.47</v>
      </c>
    </row>
    <row r="155" spans="4:19" ht="12.75">
      <c r="D155" s="20" t="s">
        <v>505</v>
      </c>
      <c r="E155" s="32">
        <v>76</v>
      </c>
      <c r="F155" s="32">
        <v>7636.338</v>
      </c>
      <c r="G155" s="32">
        <v>277926.1</v>
      </c>
      <c r="H155" s="32">
        <v>1670</v>
      </c>
      <c r="I155" s="32">
        <v>174740.24</v>
      </c>
      <c r="J155" s="32">
        <v>2954316.63</v>
      </c>
      <c r="K155" s="32">
        <v>178</v>
      </c>
      <c r="L155" s="32">
        <v>18982.818</v>
      </c>
      <c r="M155" s="32">
        <v>340937.52</v>
      </c>
      <c r="N155" s="32">
        <v>220</v>
      </c>
      <c r="O155" s="32">
        <v>22582.927</v>
      </c>
      <c r="P155" s="32">
        <v>325503.15</v>
      </c>
      <c r="Q155" s="32">
        <v>2144</v>
      </c>
      <c r="R155" s="32">
        <v>223942.323</v>
      </c>
      <c r="S155" s="32">
        <v>3898683.4</v>
      </c>
    </row>
    <row r="156" spans="4:19" ht="12.75">
      <c r="D156" s="20" t="s">
        <v>506</v>
      </c>
      <c r="E156" s="32">
        <v>74</v>
      </c>
      <c r="F156" s="32">
        <v>7025.27</v>
      </c>
      <c r="G156" s="32">
        <v>168898.62</v>
      </c>
      <c r="H156" s="32">
        <v>1048</v>
      </c>
      <c r="I156" s="32">
        <v>103552.602</v>
      </c>
      <c r="J156" s="32">
        <v>2468958.53</v>
      </c>
      <c r="K156" s="32">
        <v>567</v>
      </c>
      <c r="L156" s="32">
        <v>55242.576</v>
      </c>
      <c r="M156" s="32">
        <v>1232809.83</v>
      </c>
      <c r="N156" s="32">
        <v>2657</v>
      </c>
      <c r="O156" s="32">
        <v>256566.527</v>
      </c>
      <c r="P156" s="32">
        <v>6032656.21</v>
      </c>
      <c r="Q156" s="32">
        <v>4346</v>
      </c>
      <c r="R156" s="32">
        <v>422386.975</v>
      </c>
      <c r="S156" s="32">
        <v>9903323.19</v>
      </c>
    </row>
    <row r="157" spans="4:19" ht="12.75">
      <c r="D157" s="20" t="s">
        <v>507</v>
      </c>
      <c r="E157" s="32"/>
      <c r="F157" s="32"/>
      <c r="G157" s="32"/>
      <c r="H157" s="32"/>
      <c r="I157" s="32"/>
      <c r="J157" s="32"/>
      <c r="K157" s="32">
        <v>1</v>
      </c>
      <c r="L157" s="32">
        <v>21.5</v>
      </c>
      <c r="M157" s="32">
        <v>650.54</v>
      </c>
      <c r="N157" s="32">
        <v>10</v>
      </c>
      <c r="O157" s="32">
        <v>1017.853</v>
      </c>
      <c r="P157" s="32">
        <v>32891.74</v>
      </c>
      <c r="Q157" s="32">
        <v>11</v>
      </c>
      <c r="R157" s="32">
        <v>1039.353</v>
      </c>
      <c r="S157" s="32">
        <v>33542.28</v>
      </c>
    </row>
    <row r="158" spans="4:19" ht="12.75">
      <c r="D158" s="20" t="s">
        <v>738</v>
      </c>
      <c r="E158" s="32"/>
      <c r="F158" s="32"/>
      <c r="G158" s="32"/>
      <c r="H158" s="32">
        <v>3</v>
      </c>
      <c r="I158" s="32">
        <v>29.81</v>
      </c>
      <c r="J158" s="32">
        <v>2712.38</v>
      </c>
      <c r="K158" s="32"/>
      <c r="L158" s="32"/>
      <c r="M158" s="32"/>
      <c r="N158" s="32">
        <v>6</v>
      </c>
      <c r="O158" s="32">
        <v>102.144</v>
      </c>
      <c r="P158" s="32">
        <v>4385.44</v>
      </c>
      <c r="Q158" s="32">
        <v>9</v>
      </c>
      <c r="R158" s="32">
        <v>131.954</v>
      </c>
      <c r="S158" s="32">
        <v>7097.82</v>
      </c>
    </row>
    <row r="159" spans="4:19" ht="12.75">
      <c r="D159" s="20" t="s">
        <v>508</v>
      </c>
      <c r="E159" s="32"/>
      <c r="F159" s="32"/>
      <c r="G159" s="32"/>
      <c r="H159" s="32">
        <v>23</v>
      </c>
      <c r="I159" s="32">
        <v>356.226</v>
      </c>
      <c r="J159" s="32">
        <v>29074.42</v>
      </c>
      <c r="K159" s="32"/>
      <c r="L159" s="32"/>
      <c r="M159" s="32"/>
      <c r="N159" s="32">
        <v>7</v>
      </c>
      <c r="O159" s="32">
        <v>90.032</v>
      </c>
      <c r="P159" s="32">
        <v>3780.03</v>
      </c>
      <c r="Q159" s="32">
        <v>30</v>
      </c>
      <c r="R159" s="32">
        <v>446.258</v>
      </c>
      <c r="S159" s="32">
        <v>32854.45</v>
      </c>
    </row>
    <row r="160" spans="4:19" ht="12.75">
      <c r="D160" s="20" t="s">
        <v>765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</row>
    <row r="161" spans="4:19" ht="12.75">
      <c r="D161" s="20" t="s">
        <v>509</v>
      </c>
      <c r="E161" s="32"/>
      <c r="F161" s="32"/>
      <c r="G161" s="32"/>
      <c r="H161" s="32">
        <v>14</v>
      </c>
      <c r="I161" s="32">
        <v>238.35</v>
      </c>
      <c r="J161" s="32">
        <v>7995.85</v>
      </c>
      <c r="K161" s="32"/>
      <c r="L161" s="32"/>
      <c r="M161" s="32"/>
      <c r="N161" s="32">
        <v>2</v>
      </c>
      <c r="O161" s="32">
        <v>16.32</v>
      </c>
      <c r="P161" s="32">
        <v>1103.44</v>
      </c>
      <c r="Q161" s="32">
        <v>16</v>
      </c>
      <c r="R161" s="32">
        <v>254.67</v>
      </c>
      <c r="S161" s="32">
        <v>9099.29</v>
      </c>
    </row>
    <row r="162" spans="4:19" ht="12.75">
      <c r="D162" s="20" t="s">
        <v>242</v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>
        <v>2</v>
      </c>
      <c r="O162" s="32">
        <v>28.704</v>
      </c>
      <c r="P162" s="32">
        <v>771.39</v>
      </c>
      <c r="Q162" s="32">
        <v>2</v>
      </c>
      <c r="R162" s="32">
        <v>28.704</v>
      </c>
      <c r="S162" s="32">
        <v>771.39</v>
      </c>
    </row>
    <row r="163" spans="4:19" ht="12.75">
      <c r="D163" s="20" t="s">
        <v>510</v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>
        <v>2</v>
      </c>
      <c r="O163" s="32">
        <v>28.704</v>
      </c>
      <c r="P163" s="32">
        <v>771.39</v>
      </c>
      <c r="Q163" s="32">
        <v>2</v>
      </c>
      <c r="R163" s="32">
        <v>28.704</v>
      </c>
      <c r="S163" s="32">
        <v>771.39</v>
      </c>
    </row>
    <row r="164" spans="4:19" ht="12.75">
      <c r="D164" s="20" t="s">
        <v>243</v>
      </c>
      <c r="E164" s="32"/>
      <c r="F164" s="32"/>
      <c r="G164" s="32"/>
      <c r="H164" s="32">
        <v>28</v>
      </c>
      <c r="I164" s="32">
        <v>334.048</v>
      </c>
      <c r="J164" s="32">
        <v>33895.21</v>
      </c>
      <c r="K164" s="32">
        <v>26</v>
      </c>
      <c r="L164" s="32">
        <v>509.596</v>
      </c>
      <c r="M164" s="32">
        <v>10952.56</v>
      </c>
      <c r="N164" s="32">
        <v>230</v>
      </c>
      <c r="O164" s="32">
        <v>4808.509</v>
      </c>
      <c r="P164" s="32">
        <v>249094.08</v>
      </c>
      <c r="Q164" s="32">
        <v>284</v>
      </c>
      <c r="R164" s="32">
        <v>5652.153</v>
      </c>
      <c r="S164" s="32">
        <v>293941.85</v>
      </c>
    </row>
    <row r="165" spans="4:19" ht="12.75">
      <c r="D165" s="20" t="s">
        <v>511</v>
      </c>
      <c r="E165" s="32"/>
      <c r="F165" s="32"/>
      <c r="G165" s="32"/>
      <c r="H165" s="32">
        <v>3</v>
      </c>
      <c r="I165" s="32">
        <v>49.18</v>
      </c>
      <c r="J165" s="32">
        <v>4353.93</v>
      </c>
      <c r="K165" s="32"/>
      <c r="L165" s="32"/>
      <c r="M165" s="32"/>
      <c r="N165" s="32">
        <v>17</v>
      </c>
      <c r="O165" s="32">
        <v>159.233</v>
      </c>
      <c r="P165" s="32">
        <v>20236.05</v>
      </c>
      <c r="Q165" s="32">
        <v>20</v>
      </c>
      <c r="R165" s="32">
        <v>208.413</v>
      </c>
      <c r="S165" s="32">
        <v>24589.98</v>
      </c>
    </row>
    <row r="166" spans="4:19" ht="12.75">
      <c r="D166" s="20" t="s">
        <v>766</v>
      </c>
      <c r="E166" s="32"/>
      <c r="F166" s="32"/>
      <c r="G166" s="32"/>
      <c r="H166" s="32">
        <v>9</v>
      </c>
      <c r="I166" s="32">
        <v>59.292</v>
      </c>
      <c r="J166" s="32">
        <v>11413.53</v>
      </c>
      <c r="K166" s="32"/>
      <c r="L166" s="32"/>
      <c r="M166" s="32"/>
      <c r="N166" s="32">
        <v>5</v>
      </c>
      <c r="O166" s="32">
        <v>87.572</v>
      </c>
      <c r="P166" s="32">
        <v>3276.88</v>
      </c>
      <c r="Q166" s="32">
        <v>14</v>
      </c>
      <c r="R166" s="32">
        <v>146.864</v>
      </c>
      <c r="S166" s="32">
        <v>14690.41</v>
      </c>
    </row>
    <row r="167" spans="4:19" ht="12.75">
      <c r="D167" s="20" t="s">
        <v>512</v>
      </c>
      <c r="E167" s="32"/>
      <c r="F167" s="32"/>
      <c r="G167" s="32"/>
      <c r="H167" s="32">
        <v>2</v>
      </c>
      <c r="I167" s="32">
        <v>7.814</v>
      </c>
      <c r="J167" s="32">
        <v>1308.58</v>
      </c>
      <c r="K167" s="32">
        <v>1</v>
      </c>
      <c r="L167" s="32">
        <v>18.5</v>
      </c>
      <c r="M167" s="32">
        <v>236.92</v>
      </c>
      <c r="N167" s="32">
        <v>33</v>
      </c>
      <c r="O167" s="32">
        <v>496.376</v>
      </c>
      <c r="P167" s="32">
        <v>31990.25</v>
      </c>
      <c r="Q167" s="32">
        <v>36</v>
      </c>
      <c r="R167" s="32">
        <v>522.69</v>
      </c>
      <c r="S167" s="32">
        <v>33535.75</v>
      </c>
    </row>
    <row r="168" spans="4:19" ht="12.75">
      <c r="D168" s="20" t="s">
        <v>767</v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>
        <v>7</v>
      </c>
      <c r="O168" s="32">
        <v>122.298</v>
      </c>
      <c r="P168" s="32">
        <v>3953.12</v>
      </c>
      <c r="Q168" s="32">
        <v>7</v>
      </c>
      <c r="R168" s="32">
        <v>122.298</v>
      </c>
      <c r="S168" s="32">
        <v>3953.12</v>
      </c>
    </row>
    <row r="169" spans="4:19" ht="12.75">
      <c r="D169" s="20" t="s">
        <v>513</v>
      </c>
      <c r="E169" s="32"/>
      <c r="F169" s="32"/>
      <c r="G169" s="32"/>
      <c r="H169" s="32">
        <v>14</v>
      </c>
      <c r="I169" s="32">
        <v>217.762</v>
      </c>
      <c r="J169" s="32">
        <v>16819.17</v>
      </c>
      <c r="K169" s="32">
        <v>25</v>
      </c>
      <c r="L169" s="32">
        <v>491.096</v>
      </c>
      <c r="M169" s="32">
        <v>10715.64</v>
      </c>
      <c r="N169" s="32">
        <v>168</v>
      </c>
      <c r="O169" s="32">
        <v>3943.03</v>
      </c>
      <c r="P169" s="32">
        <v>189637.78</v>
      </c>
      <c r="Q169" s="32">
        <v>207</v>
      </c>
      <c r="R169" s="32">
        <v>4651.888</v>
      </c>
      <c r="S169" s="32">
        <v>217172.59</v>
      </c>
    </row>
    <row r="170" spans="4:19" ht="12.75">
      <c r="D170" s="20" t="s">
        <v>739</v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</row>
    <row r="171" spans="4:19" ht="12.75">
      <c r="D171" s="20" t="s">
        <v>244</v>
      </c>
      <c r="E171" s="32">
        <v>4</v>
      </c>
      <c r="F171" s="32">
        <v>35.43</v>
      </c>
      <c r="G171" s="32">
        <v>1993.6</v>
      </c>
      <c r="H171" s="32">
        <v>535</v>
      </c>
      <c r="I171" s="32">
        <v>7991.469</v>
      </c>
      <c r="J171" s="32">
        <v>380509.43</v>
      </c>
      <c r="K171" s="32">
        <v>35</v>
      </c>
      <c r="L171" s="32">
        <v>549.066</v>
      </c>
      <c r="M171" s="32">
        <v>13311.94</v>
      </c>
      <c r="N171" s="32">
        <v>62</v>
      </c>
      <c r="O171" s="32">
        <v>891.387</v>
      </c>
      <c r="P171" s="32">
        <v>45388.76</v>
      </c>
      <c r="Q171" s="32">
        <v>636</v>
      </c>
      <c r="R171" s="32">
        <v>9467.352</v>
      </c>
      <c r="S171" s="32">
        <v>441203.73</v>
      </c>
    </row>
    <row r="172" spans="4:19" ht="12.75">
      <c r="D172" s="20" t="s">
        <v>514</v>
      </c>
      <c r="E172" s="32"/>
      <c r="F172" s="32"/>
      <c r="G172" s="32"/>
      <c r="H172" s="32">
        <v>2</v>
      </c>
      <c r="I172" s="32">
        <v>23.655</v>
      </c>
      <c r="J172" s="32">
        <v>2090.01</v>
      </c>
      <c r="K172" s="32"/>
      <c r="L172" s="32"/>
      <c r="M172" s="32"/>
      <c r="N172" s="32">
        <v>8</v>
      </c>
      <c r="O172" s="32">
        <v>90.573</v>
      </c>
      <c r="P172" s="32">
        <v>5578.58</v>
      </c>
      <c r="Q172" s="32">
        <v>10</v>
      </c>
      <c r="R172" s="32">
        <v>114.228</v>
      </c>
      <c r="S172" s="32">
        <v>7668.59</v>
      </c>
    </row>
    <row r="173" spans="4:19" ht="12.75">
      <c r="D173" s="20" t="s">
        <v>515</v>
      </c>
      <c r="E173" s="32"/>
      <c r="F173" s="32"/>
      <c r="G173" s="32"/>
      <c r="H173" s="32">
        <v>1</v>
      </c>
      <c r="I173" s="32">
        <v>20.505</v>
      </c>
      <c r="J173" s="32">
        <v>1220.98</v>
      </c>
      <c r="K173" s="32"/>
      <c r="L173" s="32"/>
      <c r="M173" s="32"/>
      <c r="N173" s="32">
        <v>1</v>
      </c>
      <c r="O173" s="32">
        <v>7.854</v>
      </c>
      <c r="P173" s="32">
        <v>713.77</v>
      </c>
      <c r="Q173" s="32">
        <v>2</v>
      </c>
      <c r="R173" s="32">
        <v>28.359</v>
      </c>
      <c r="S173" s="32">
        <v>1934.75</v>
      </c>
    </row>
    <row r="174" spans="4:19" ht="12.75">
      <c r="D174" s="20" t="s">
        <v>768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>
        <v>1</v>
      </c>
      <c r="O174" s="32">
        <v>2.244</v>
      </c>
      <c r="P174" s="32">
        <v>1320.02</v>
      </c>
      <c r="Q174" s="32">
        <v>1</v>
      </c>
      <c r="R174" s="32">
        <v>2.244</v>
      </c>
      <c r="S174" s="32">
        <v>1320.02</v>
      </c>
    </row>
    <row r="175" spans="4:19" ht="12.75">
      <c r="D175" s="20" t="s">
        <v>769</v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</row>
    <row r="176" spans="4:19" ht="12.75">
      <c r="D176" s="20" t="s">
        <v>770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>
        <v>1</v>
      </c>
      <c r="O176" s="32">
        <v>13.327</v>
      </c>
      <c r="P176" s="32">
        <v>429.4</v>
      </c>
      <c r="Q176" s="32">
        <v>1</v>
      </c>
      <c r="R176" s="32">
        <v>13.327</v>
      </c>
      <c r="S176" s="32">
        <v>429.4</v>
      </c>
    </row>
    <row r="177" spans="4:19" ht="12.75">
      <c r="D177" s="20" t="s">
        <v>516</v>
      </c>
      <c r="E177" s="32">
        <v>4</v>
      </c>
      <c r="F177" s="32">
        <v>35.43</v>
      </c>
      <c r="G177" s="32">
        <v>1993.6</v>
      </c>
      <c r="H177" s="32">
        <v>532</v>
      </c>
      <c r="I177" s="32">
        <v>7947.309</v>
      </c>
      <c r="J177" s="32">
        <v>377198.44</v>
      </c>
      <c r="K177" s="32">
        <v>35</v>
      </c>
      <c r="L177" s="32">
        <v>549.066</v>
      </c>
      <c r="M177" s="32">
        <v>13311.94</v>
      </c>
      <c r="N177" s="32">
        <v>51</v>
      </c>
      <c r="O177" s="32">
        <v>777.389</v>
      </c>
      <c r="P177" s="32">
        <v>37346.99</v>
      </c>
      <c r="Q177" s="32">
        <v>622</v>
      </c>
      <c r="R177" s="32">
        <v>9309.194</v>
      </c>
      <c r="S177" s="32">
        <v>429850.97</v>
      </c>
    </row>
    <row r="178" spans="4:19" ht="12.75">
      <c r="D178" s="20" t="s">
        <v>245</v>
      </c>
      <c r="E178" s="32">
        <v>14</v>
      </c>
      <c r="F178" s="32">
        <f>1095.279+151.153</f>
        <v>1246.432</v>
      </c>
      <c r="G178" s="32">
        <f>16313.24+6415.64</f>
        <v>22728.88</v>
      </c>
      <c r="H178" s="32">
        <v>293</v>
      </c>
      <c r="I178" s="32">
        <v>12054.95</v>
      </c>
      <c r="J178" s="32">
        <v>382518.61</v>
      </c>
      <c r="K178" s="32">
        <v>1795</v>
      </c>
      <c r="L178" s="32">
        <v>116526.97</v>
      </c>
      <c r="M178" s="32">
        <v>3086654.02</v>
      </c>
      <c r="N178" s="32">
        <f>3349+9</f>
        <v>3358</v>
      </c>
      <c r="O178" s="32">
        <f>258145.739+255.866</f>
        <v>258401.605</v>
      </c>
      <c r="P178" s="32">
        <v>5285330.34</v>
      </c>
      <c r="Q178" s="32">
        <f>5451+9</f>
        <v>5460</v>
      </c>
      <c r="R178" s="32">
        <f>387822.938+151.153+255.866</f>
        <v>388229.957</v>
      </c>
      <c r="S178" s="32">
        <f>8770816.21+6415.64</f>
        <v>8777231.850000001</v>
      </c>
    </row>
    <row r="179" spans="4:19" ht="12.75">
      <c r="D179" s="20" t="s">
        <v>517</v>
      </c>
      <c r="E179" s="32"/>
      <c r="F179" s="32"/>
      <c r="G179" s="32"/>
      <c r="H179" s="32">
        <v>40</v>
      </c>
      <c r="I179" s="32">
        <v>3618.16</v>
      </c>
      <c r="J179" s="32">
        <v>95662.98</v>
      </c>
      <c r="K179" s="32">
        <v>6</v>
      </c>
      <c r="L179" s="32">
        <v>454.149</v>
      </c>
      <c r="M179" s="32">
        <v>10418.83</v>
      </c>
      <c r="N179" s="32">
        <v>55</v>
      </c>
      <c r="O179" s="32">
        <v>5113.357</v>
      </c>
      <c r="P179" s="32">
        <v>40337.6</v>
      </c>
      <c r="Q179" s="32">
        <v>101</v>
      </c>
      <c r="R179" s="32">
        <v>9185.666</v>
      </c>
      <c r="S179" s="32">
        <v>146419.41</v>
      </c>
    </row>
    <row r="180" spans="4:19" ht="12.75">
      <c r="D180" s="20" t="s">
        <v>518</v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</row>
    <row r="181" spans="4:19" ht="12.75">
      <c r="D181" s="20" t="s">
        <v>519</v>
      </c>
      <c r="E181" s="32"/>
      <c r="F181" s="32"/>
      <c r="G181" s="32"/>
      <c r="H181" s="32">
        <v>5</v>
      </c>
      <c r="I181" s="32">
        <v>94.06</v>
      </c>
      <c r="J181" s="32">
        <v>5361.51</v>
      </c>
      <c r="K181" s="32"/>
      <c r="L181" s="32"/>
      <c r="M181" s="32"/>
      <c r="N181" s="32">
        <v>0</v>
      </c>
      <c r="O181" s="32">
        <v>0</v>
      </c>
      <c r="P181" s="32">
        <v>0</v>
      </c>
      <c r="Q181" s="32">
        <v>5</v>
      </c>
      <c r="R181" s="32">
        <v>94.06</v>
      </c>
      <c r="S181" s="32">
        <v>5361.51</v>
      </c>
    </row>
    <row r="182" spans="4:19" ht="12.75">
      <c r="D182" s="20" t="s">
        <v>520</v>
      </c>
      <c r="E182" s="32"/>
      <c r="F182" s="32"/>
      <c r="G182" s="32"/>
      <c r="H182" s="32"/>
      <c r="I182" s="32"/>
      <c r="J182" s="32"/>
      <c r="K182" s="32">
        <v>2</v>
      </c>
      <c r="L182" s="32">
        <v>104.399</v>
      </c>
      <c r="M182" s="32">
        <v>5264.16</v>
      </c>
      <c r="N182" s="32">
        <v>5</v>
      </c>
      <c r="O182" s="32">
        <v>334.337</v>
      </c>
      <c r="P182" s="32">
        <v>42181.31</v>
      </c>
      <c r="Q182" s="32">
        <v>7</v>
      </c>
      <c r="R182" s="32">
        <v>438.736</v>
      </c>
      <c r="S182" s="32">
        <v>47445.47</v>
      </c>
    </row>
    <row r="183" spans="4:19" ht="12.75">
      <c r="D183" s="20" t="s">
        <v>521</v>
      </c>
      <c r="E183" s="32">
        <v>0</v>
      </c>
      <c r="F183" s="32">
        <v>0</v>
      </c>
      <c r="G183" s="32">
        <v>0</v>
      </c>
      <c r="H183" s="32">
        <v>99</v>
      </c>
      <c r="I183" s="32">
        <v>2054.627</v>
      </c>
      <c r="J183" s="32">
        <v>69546.59</v>
      </c>
      <c r="K183" s="32">
        <v>1225</v>
      </c>
      <c r="L183" s="32">
        <v>78401.615</v>
      </c>
      <c r="M183" s="32">
        <v>2225164.83</v>
      </c>
      <c r="N183" s="32">
        <v>2705</v>
      </c>
      <c r="O183" s="32">
        <v>213927.514</v>
      </c>
      <c r="P183" s="32">
        <v>4512165.59</v>
      </c>
      <c r="Q183" s="32">
        <v>4029</v>
      </c>
      <c r="R183" s="32">
        <f>294232.603+151.153</f>
        <v>294383.756</v>
      </c>
      <c r="S183" s="32">
        <f>6800461.37+6415.64</f>
        <v>6806877.01</v>
      </c>
    </row>
    <row r="184" spans="4:19" ht="12.75">
      <c r="D184" s="20" t="s">
        <v>522</v>
      </c>
      <c r="E184" s="32">
        <v>0</v>
      </c>
      <c r="F184" s="32">
        <v>0</v>
      </c>
      <c r="G184" s="32">
        <v>0</v>
      </c>
      <c r="H184" s="32">
        <v>99</v>
      </c>
      <c r="I184" s="32">
        <v>2054.627</v>
      </c>
      <c r="J184" s="32">
        <v>69546.59</v>
      </c>
      <c r="K184" s="32">
        <v>836</v>
      </c>
      <c r="L184" s="32">
        <v>70282.037</v>
      </c>
      <c r="M184" s="32">
        <v>2024251.06</v>
      </c>
      <c r="N184" s="32">
        <v>2473</v>
      </c>
      <c r="O184" s="32">
        <v>209118.298</v>
      </c>
      <c r="P184" s="32">
        <v>4413219.65</v>
      </c>
      <c r="Q184" s="32">
        <v>3408</v>
      </c>
      <c r="R184" s="32">
        <f>281303.809+151.153</f>
        <v>281454.962</v>
      </c>
      <c r="S184" s="32">
        <f>6500601.66+6415.64</f>
        <v>6507017.3</v>
      </c>
    </row>
    <row r="185" spans="4:19" ht="12.75">
      <c r="D185" s="20" t="s">
        <v>771</v>
      </c>
      <c r="E185" s="32"/>
      <c r="F185" s="32"/>
      <c r="G185" s="32"/>
      <c r="H185" s="32"/>
      <c r="I185" s="32"/>
      <c r="J185" s="32"/>
      <c r="K185" s="32">
        <v>0</v>
      </c>
      <c r="L185" s="32">
        <v>0</v>
      </c>
      <c r="M185" s="32">
        <v>0</v>
      </c>
      <c r="N185" s="32"/>
      <c r="O185" s="32"/>
      <c r="P185" s="32"/>
      <c r="Q185" s="32">
        <v>0</v>
      </c>
      <c r="R185" s="32">
        <v>0</v>
      </c>
      <c r="S185" s="32">
        <v>0</v>
      </c>
    </row>
    <row r="186" spans="4:19" ht="12.75">
      <c r="D186" s="20" t="s">
        <v>523</v>
      </c>
      <c r="E186" s="32"/>
      <c r="F186" s="32"/>
      <c r="G186" s="32"/>
      <c r="H186" s="32"/>
      <c r="I186" s="32"/>
      <c r="J186" s="32"/>
      <c r="K186" s="32">
        <v>389</v>
      </c>
      <c r="L186" s="32">
        <v>8119.578</v>
      </c>
      <c r="M186" s="32">
        <v>200913.77</v>
      </c>
      <c r="N186" s="32">
        <v>232</v>
      </c>
      <c r="O186" s="32">
        <v>4809.216</v>
      </c>
      <c r="P186" s="32">
        <v>98945.94</v>
      </c>
      <c r="Q186" s="32">
        <v>621</v>
      </c>
      <c r="R186" s="32">
        <v>12928.794</v>
      </c>
      <c r="S186" s="32">
        <v>299859.71</v>
      </c>
    </row>
    <row r="187" spans="4:19" ht="12.75">
      <c r="D187" s="20" t="s">
        <v>524</v>
      </c>
      <c r="E187" s="32"/>
      <c r="F187" s="32"/>
      <c r="G187" s="32"/>
      <c r="H187" s="32">
        <v>56</v>
      </c>
      <c r="I187" s="32">
        <v>918.655</v>
      </c>
      <c r="J187" s="32">
        <v>65155.66</v>
      </c>
      <c r="K187" s="32">
        <v>183</v>
      </c>
      <c r="L187" s="32">
        <v>10713.528</v>
      </c>
      <c r="M187" s="32">
        <v>260744.03</v>
      </c>
      <c r="N187" s="32">
        <v>353</v>
      </c>
      <c r="O187" s="32">
        <v>24558.65</v>
      </c>
      <c r="P187" s="32">
        <v>484863.26</v>
      </c>
      <c r="Q187" s="32">
        <v>592</v>
      </c>
      <c r="R187" s="32">
        <v>36190.833</v>
      </c>
      <c r="S187" s="32">
        <v>810762.95</v>
      </c>
    </row>
    <row r="188" spans="4:19" ht="12.75">
      <c r="D188" s="20" t="s">
        <v>525</v>
      </c>
      <c r="E188" s="32"/>
      <c r="F188" s="32"/>
      <c r="G188" s="32"/>
      <c r="H188" s="32">
        <v>10</v>
      </c>
      <c r="I188" s="32">
        <v>174.929</v>
      </c>
      <c r="J188" s="32">
        <v>9403.79</v>
      </c>
      <c r="K188" s="32">
        <v>1</v>
      </c>
      <c r="L188" s="32">
        <v>5.563</v>
      </c>
      <c r="M188" s="32">
        <v>239.86</v>
      </c>
      <c r="N188" s="32">
        <v>46</v>
      </c>
      <c r="O188" s="32">
        <v>879.946</v>
      </c>
      <c r="P188" s="32">
        <v>32014.5</v>
      </c>
      <c r="Q188" s="32">
        <v>57</v>
      </c>
      <c r="R188" s="32">
        <v>1060.438</v>
      </c>
      <c r="S188" s="32">
        <v>41658.15</v>
      </c>
    </row>
    <row r="189" spans="4:19" ht="12.75">
      <c r="D189" s="20" t="s">
        <v>526</v>
      </c>
      <c r="E189" s="32"/>
      <c r="F189" s="32"/>
      <c r="G189" s="32"/>
      <c r="H189" s="32">
        <v>1</v>
      </c>
      <c r="I189" s="32">
        <v>9.403</v>
      </c>
      <c r="J189" s="32">
        <v>2171.35</v>
      </c>
      <c r="K189" s="32">
        <v>133</v>
      </c>
      <c r="L189" s="32">
        <v>6910.852</v>
      </c>
      <c r="M189" s="32">
        <v>171620.24</v>
      </c>
      <c r="N189" s="32">
        <v>147</v>
      </c>
      <c r="O189" s="32">
        <v>10334.35</v>
      </c>
      <c r="P189" s="32">
        <v>187018.52</v>
      </c>
      <c r="Q189" s="32">
        <v>281</v>
      </c>
      <c r="R189" s="32">
        <v>17254.605</v>
      </c>
      <c r="S189" s="32">
        <v>360810.11</v>
      </c>
    </row>
    <row r="190" spans="4:19" ht="12.75">
      <c r="D190" s="20" t="s">
        <v>527</v>
      </c>
      <c r="E190" s="32"/>
      <c r="F190" s="32"/>
      <c r="G190" s="32"/>
      <c r="H190" s="32">
        <v>7</v>
      </c>
      <c r="I190" s="32">
        <v>89.399</v>
      </c>
      <c r="J190" s="32">
        <v>7772.47</v>
      </c>
      <c r="K190" s="32"/>
      <c r="L190" s="32"/>
      <c r="M190" s="32"/>
      <c r="N190" s="32">
        <v>27</v>
      </c>
      <c r="O190" s="32">
        <v>494.688</v>
      </c>
      <c r="P190" s="32">
        <v>15266.32</v>
      </c>
      <c r="Q190" s="32">
        <v>34</v>
      </c>
      <c r="R190" s="32">
        <v>584.087</v>
      </c>
      <c r="S190" s="32">
        <v>23038.79</v>
      </c>
    </row>
    <row r="191" spans="4:19" ht="12.75">
      <c r="D191" s="20" t="s">
        <v>528</v>
      </c>
      <c r="E191" s="32">
        <v>14</v>
      </c>
      <c r="F191" s="32">
        <v>1246.432</v>
      </c>
      <c r="G191" s="32">
        <v>22728.88</v>
      </c>
      <c r="H191" s="32">
        <v>91</v>
      </c>
      <c r="I191" s="32">
        <v>5374.109</v>
      </c>
      <c r="J191" s="32">
        <v>144380.91</v>
      </c>
      <c r="K191" s="32">
        <v>381</v>
      </c>
      <c r="L191" s="32">
        <v>26957.678</v>
      </c>
      <c r="M191" s="32">
        <v>590326.33</v>
      </c>
      <c r="N191" s="32">
        <f>209+9</f>
        <v>218</v>
      </c>
      <c r="O191" s="32">
        <f>14051.53+255.866</f>
        <v>14307.396</v>
      </c>
      <c r="P191" s="32">
        <v>232697.57</v>
      </c>
      <c r="Q191" s="32">
        <f>695+9</f>
        <v>704</v>
      </c>
      <c r="R191" s="32">
        <f>47629.749+255.866</f>
        <v>47885.615000000005</v>
      </c>
      <c r="S191" s="32">
        <v>990133.69</v>
      </c>
    </row>
    <row r="192" spans="4:19" ht="12.75">
      <c r="D192" s="20" t="s">
        <v>529</v>
      </c>
      <c r="E192" s="32">
        <v>4</v>
      </c>
      <c r="F192" s="32">
        <v>280</v>
      </c>
      <c r="G192" s="32">
        <v>6126.47</v>
      </c>
      <c r="H192" s="32">
        <v>25</v>
      </c>
      <c r="I192" s="32">
        <v>2056</v>
      </c>
      <c r="J192" s="32">
        <v>57580.1</v>
      </c>
      <c r="K192" s="32">
        <v>13</v>
      </c>
      <c r="L192" s="32">
        <v>1212.435</v>
      </c>
      <c r="M192" s="32">
        <v>3217.5</v>
      </c>
      <c r="N192" s="32">
        <v>0</v>
      </c>
      <c r="O192" s="32">
        <v>0</v>
      </c>
      <c r="P192" s="32">
        <v>8135.51</v>
      </c>
      <c r="Q192" s="32">
        <f>33+9</f>
        <v>42</v>
      </c>
      <c r="R192" s="32">
        <f>3292.569+255.866</f>
        <v>3548.435</v>
      </c>
      <c r="S192" s="32">
        <v>75059.58</v>
      </c>
    </row>
    <row r="193" spans="4:19" ht="12.75">
      <c r="D193" s="20" t="s">
        <v>246</v>
      </c>
      <c r="E193" s="32"/>
      <c r="F193" s="32"/>
      <c r="G193" s="32"/>
      <c r="H193" s="32">
        <v>122</v>
      </c>
      <c r="I193" s="32">
        <v>1126.356</v>
      </c>
      <c r="J193" s="32">
        <v>125432.63</v>
      </c>
      <c r="K193" s="32">
        <v>270</v>
      </c>
      <c r="L193" s="32">
        <v>5416.442</v>
      </c>
      <c r="M193" s="32">
        <v>102185.34</v>
      </c>
      <c r="N193" s="32">
        <v>140</v>
      </c>
      <c r="O193" s="32">
        <v>1096.767</v>
      </c>
      <c r="P193" s="32">
        <v>99566.89</v>
      </c>
      <c r="Q193" s="32">
        <v>532</v>
      </c>
      <c r="R193" s="32">
        <v>7639.565</v>
      </c>
      <c r="S193" s="32">
        <v>327184.86</v>
      </c>
    </row>
    <row r="194" spans="4:19" ht="12.75">
      <c r="D194" s="20" t="s">
        <v>530</v>
      </c>
      <c r="E194" s="32"/>
      <c r="F194" s="32"/>
      <c r="G194" s="32"/>
      <c r="H194" s="32">
        <v>47</v>
      </c>
      <c r="I194" s="32">
        <v>380.507</v>
      </c>
      <c r="J194" s="32">
        <v>57499.16</v>
      </c>
      <c r="K194" s="32">
        <v>22</v>
      </c>
      <c r="L194" s="32">
        <v>446.145</v>
      </c>
      <c r="M194" s="32">
        <v>6437.7</v>
      </c>
      <c r="N194" s="32">
        <v>89</v>
      </c>
      <c r="O194" s="32">
        <v>733.701</v>
      </c>
      <c r="P194" s="32">
        <v>72109.55</v>
      </c>
      <c r="Q194" s="32">
        <v>158</v>
      </c>
      <c r="R194" s="32">
        <v>1560.353</v>
      </c>
      <c r="S194" s="32">
        <v>136046.41</v>
      </c>
    </row>
    <row r="195" spans="4:19" ht="12.75">
      <c r="D195" s="20" t="s">
        <v>772</v>
      </c>
      <c r="E195" s="32"/>
      <c r="F195" s="32"/>
      <c r="G195" s="32"/>
      <c r="H195" s="32">
        <v>1</v>
      </c>
      <c r="I195" s="32">
        <v>6.55</v>
      </c>
      <c r="J195" s="32">
        <v>1440.35</v>
      </c>
      <c r="K195" s="32"/>
      <c r="L195" s="32"/>
      <c r="M195" s="32"/>
      <c r="N195" s="32">
        <v>3</v>
      </c>
      <c r="O195" s="32">
        <v>13.668</v>
      </c>
      <c r="P195" s="32">
        <v>3353.58</v>
      </c>
      <c r="Q195" s="32">
        <v>4</v>
      </c>
      <c r="R195" s="32">
        <v>20.218</v>
      </c>
      <c r="S195" s="32">
        <v>4793.93</v>
      </c>
    </row>
    <row r="196" spans="4:19" ht="12.75">
      <c r="D196" s="20" t="s">
        <v>531</v>
      </c>
      <c r="E196" s="32"/>
      <c r="F196" s="32"/>
      <c r="G196" s="32"/>
      <c r="H196" s="32">
        <v>66</v>
      </c>
      <c r="I196" s="32">
        <v>692.003</v>
      </c>
      <c r="J196" s="32">
        <v>56242.86</v>
      </c>
      <c r="K196" s="32">
        <v>2</v>
      </c>
      <c r="L196" s="32">
        <v>10.62</v>
      </c>
      <c r="M196" s="32">
        <v>708.25</v>
      </c>
      <c r="N196" s="32">
        <v>39</v>
      </c>
      <c r="O196" s="32">
        <v>292.716</v>
      </c>
      <c r="P196" s="32">
        <v>17502.15</v>
      </c>
      <c r="Q196" s="32">
        <v>107</v>
      </c>
      <c r="R196" s="32">
        <v>995.339</v>
      </c>
      <c r="S196" s="32">
        <v>74453.26</v>
      </c>
    </row>
    <row r="197" spans="4:19" ht="12.75">
      <c r="D197" s="20" t="s">
        <v>532</v>
      </c>
      <c r="E197" s="32"/>
      <c r="F197" s="32"/>
      <c r="G197" s="32"/>
      <c r="H197" s="32">
        <v>8</v>
      </c>
      <c r="I197" s="32">
        <v>47.296</v>
      </c>
      <c r="J197" s="32">
        <v>10250.26</v>
      </c>
      <c r="K197" s="32">
        <v>5</v>
      </c>
      <c r="L197" s="32">
        <v>329.09</v>
      </c>
      <c r="M197" s="32">
        <v>36339.69</v>
      </c>
      <c r="N197" s="32">
        <v>9</v>
      </c>
      <c r="O197" s="32">
        <v>56.682</v>
      </c>
      <c r="P197" s="32">
        <v>6601.61</v>
      </c>
      <c r="Q197" s="32">
        <v>22</v>
      </c>
      <c r="R197" s="32">
        <v>433.068</v>
      </c>
      <c r="S197" s="32">
        <v>53191.56</v>
      </c>
    </row>
    <row r="198" spans="4:19" ht="12.75">
      <c r="D198" s="20" t="s">
        <v>247</v>
      </c>
      <c r="E198" s="32">
        <v>79</v>
      </c>
      <c r="F198" s="32">
        <v>7207.937</v>
      </c>
      <c r="G198" s="32">
        <v>234862.08</v>
      </c>
      <c r="H198" s="32">
        <v>970</v>
      </c>
      <c r="I198" s="32">
        <v>20960.176</v>
      </c>
      <c r="J198" s="32">
        <v>960155.61</v>
      </c>
      <c r="K198" s="32">
        <v>4074</v>
      </c>
      <c r="L198" s="32">
        <v>286150.12</v>
      </c>
      <c r="M198" s="32">
        <v>6863591.22</v>
      </c>
      <c r="N198" s="32">
        <v>3132</v>
      </c>
      <c r="O198" s="32">
        <v>251105.817</v>
      </c>
      <c r="P198" s="32">
        <v>4716866.6</v>
      </c>
      <c r="Q198" s="32">
        <v>8255</v>
      </c>
      <c r="R198" s="32">
        <v>565424.05</v>
      </c>
      <c r="S198" s="32">
        <v>12775475.51</v>
      </c>
    </row>
    <row r="199" spans="4:19" ht="12.75">
      <c r="D199" s="20" t="s">
        <v>533</v>
      </c>
      <c r="E199" s="32">
        <v>44</v>
      </c>
      <c r="F199" s="32">
        <v>3761.016</v>
      </c>
      <c r="G199" s="32">
        <v>52896.56</v>
      </c>
      <c r="H199" s="32">
        <v>2</v>
      </c>
      <c r="I199" s="32">
        <v>41.971</v>
      </c>
      <c r="J199" s="32">
        <v>1084.17</v>
      </c>
      <c r="K199" s="32">
        <v>600</v>
      </c>
      <c r="L199" s="32">
        <v>56882.424</v>
      </c>
      <c r="M199" s="32">
        <v>1101192.17</v>
      </c>
      <c r="N199" s="32">
        <v>1914</v>
      </c>
      <c r="O199" s="32">
        <v>177541.747</v>
      </c>
      <c r="P199" s="32">
        <v>3287277.64</v>
      </c>
      <c r="Q199" s="32">
        <v>2560</v>
      </c>
      <c r="R199" s="32">
        <v>238227.158</v>
      </c>
      <c r="S199" s="32">
        <v>4442450.54</v>
      </c>
    </row>
    <row r="200" spans="4:19" ht="12.75">
      <c r="D200" s="20" t="s">
        <v>534</v>
      </c>
      <c r="E200" s="32">
        <v>44</v>
      </c>
      <c r="F200" s="32">
        <v>3761.016</v>
      </c>
      <c r="G200" s="32">
        <v>52896.56</v>
      </c>
      <c r="H200" s="32">
        <v>2</v>
      </c>
      <c r="I200" s="32">
        <v>41.971</v>
      </c>
      <c r="J200" s="32">
        <v>1084.17</v>
      </c>
      <c r="K200" s="32">
        <v>588</v>
      </c>
      <c r="L200" s="32">
        <v>55729.529</v>
      </c>
      <c r="M200" s="32">
        <v>1077313.97</v>
      </c>
      <c r="N200" s="32">
        <v>1830</v>
      </c>
      <c r="O200" s="32">
        <v>169624.687</v>
      </c>
      <c r="P200" s="32">
        <v>3144681.5</v>
      </c>
      <c r="Q200" s="32">
        <v>2464</v>
      </c>
      <c r="R200" s="32">
        <v>229157.203</v>
      </c>
      <c r="S200" s="32">
        <v>4275976.2</v>
      </c>
    </row>
    <row r="201" spans="4:19" ht="12.75">
      <c r="D201" s="20" t="s">
        <v>535</v>
      </c>
      <c r="E201" s="32">
        <v>35</v>
      </c>
      <c r="F201" s="32">
        <v>3446.921</v>
      </c>
      <c r="G201" s="32">
        <v>181965.52</v>
      </c>
      <c r="H201" s="32">
        <v>196</v>
      </c>
      <c r="I201" s="32">
        <v>9236.999</v>
      </c>
      <c r="J201" s="32">
        <v>272595.42</v>
      </c>
      <c r="K201" s="32">
        <v>2531</v>
      </c>
      <c r="L201" s="32">
        <v>162019.865</v>
      </c>
      <c r="M201" s="32">
        <v>3800437.55</v>
      </c>
      <c r="N201" s="32">
        <v>913</v>
      </c>
      <c r="O201" s="32">
        <v>63329.421</v>
      </c>
      <c r="P201" s="32">
        <v>1166835.22</v>
      </c>
      <c r="Q201" s="32">
        <v>3675</v>
      </c>
      <c r="R201" s="32">
        <v>238033.206</v>
      </c>
      <c r="S201" s="32">
        <v>5421833.71</v>
      </c>
    </row>
    <row r="202" spans="4:19" ht="12.75">
      <c r="D202" s="20" t="s">
        <v>536</v>
      </c>
      <c r="E202" s="32">
        <v>1</v>
      </c>
      <c r="F202" s="32">
        <v>21.861</v>
      </c>
      <c r="G202" s="32">
        <v>504.23</v>
      </c>
      <c r="H202" s="32">
        <v>8</v>
      </c>
      <c r="I202" s="32">
        <v>159.651</v>
      </c>
      <c r="J202" s="32">
        <v>5970.54</v>
      </c>
      <c r="K202" s="32">
        <v>917</v>
      </c>
      <c r="L202" s="32">
        <v>47213.187</v>
      </c>
      <c r="M202" s="32">
        <v>1252858.9</v>
      </c>
      <c r="N202" s="32">
        <v>565</v>
      </c>
      <c r="O202" s="32">
        <v>40920.964</v>
      </c>
      <c r="P202" s="32">
        <v>850257.21</v>
      </c>
      <c r="Q202" s="32">
        <v>1491</v>
      </c>
      <c r="R202" s="32">
        <v>88315.663</v>
      </c>
      <c r="S202" s="32">
        <v>2109590.88</v>
      </c>
    </row>
    <row r="203" spans="4:19" ht="12.75">
      <c r="D203" s="20" t="s">
        <v>537</v>
      </c>
      <c r="E203" s="32"/>
      <c r="F203" s="32"/>
      <c r="G203" s="32"/>
      <c r="H203" s="32"/>
      <c r="I203" s="32"/>
      <c r="J203" s="32"/>
      <c r="K203" s="32">
        <v>117</v>
      </c>
      <c r="L203" s="32">
        <v>10490.531</v>
      </c>
      <c r="M203" s="32">
        <v>182342.66</v>
      </c>
      <c r="N203" s="32">
        <v>187</v>
      </c>
      <c r="O203" s="32">
        <v>17522.988</v>
      </c>
      <c r="P203" s="32">
        <v>204482.66</v>
      </c>
      <c r="Q203" s="32">
        <v>304</v>
      </c>
      <c r="R203" s="32">
        <v>28013.519</v>
      </c>
      <c r="S203" s="32">
        <v>386825.32</v>
      </c>
    </row>
    <row r="204" spans="4:19" ht="12.75">
      <c r="D204" s="20" t="s">
        <v>538</v>
      </c>
      <c r="E204" s="32">
        <v>34</v>
      </c>
      <c r="F204" s="32">
        <v>3425.06</v>
      </c>
      <c r="G204" s="32">
        <v>181461.29</v>
      </c>
      <c r="H204" s="32">
        <v>57</v>
      </c>
      <c r="I204" s="32">
        <v>5419.671</v>
      </c>
      <c r="J204" s="32">
        <v>130991.1</v>
      </c>
      <c r="K204" s="32">
        <v>1118</v>
      </c>
      <c r="L204" s="32">
        <v>96252.722</v>
      </c>
      <c r="M204" s="32">
        <v>2249900.33</v>
      </c>
      <c r="N204" s="32">
        <v>48</v>
      </c>
      <c r="O204" s="32">
        <v>2803.802</v>
      </c>
      <c r="P204" s="32">
        <v>45183.01</v>
      </c>
      <c r="Q204" s="32">
        <v>1257</v>
      </c>
      <c r="R204" s="32">
        <v>107901.255</v>
      </c>
      <c r="S204" s="32">
        <v>2607535.73</v>
      </c>
    </row>
    <row r="205" spans="4:19" ht="12.75">
      <c r="D205" s="20" t="s">
        <v>539</v>
      </c>
      <c r="E205" s="32"/>
      <c r="F205" s="32"/>
      <c r="G205" s="32"/>
      <c r="H205" s="32">
        <v>12</v>
      </c>
      <c r="I205" s="32">
        <v>140.399</v>
      </c>
      <c r="J205" s="32">
        <v>14465.43</v>
      </c>
      <c r="K205" s="32"/>
      <c r="L205" s="32"/>
      <c r="M205" s="32"/>
      <c r="N205" s="32">
        <v>2</v>
      </c>
      <c r="O205" s="32">
        <v>42.802</v>
      </c>
      <c r="P205" s="32">
        <v>532.14</v>
      </c>
      <c r="Q205" s="32">
        <v>14</v>
      </c>
      <c r="R205" s="32">
        <v>183.201</v>
      </c>
      <c r="S205" s="32">
        <v>14997.57</v>
      </c>
    </row>
    <row r="206" spans="4:19" ht="12.75">
      <c r="D206" s="20" t="s">
        <v>540</v>
      </c>
      <c r="E206" s="32"/>
      <c r="F206" s="32"/>
      <c r="G206" s="32"/>
      <c r="H206" s="32">
        <v>5</v>
      </c>
      <c r="I206" s="32">
        <v>152.197</v>
      </c>
      <c r="J206" s="32">
        <v>2663.07</v>
      </c>
      <c r="K206" s="32">
        <v>149</v>
      </c>
      <c r="L206" s="32">
        <v>3113.898</v>
      </c>
      <c r="M206" s="32">
        <v>49993.48</v>
      </c>
      <c r="N206" s="32">
        <v>67</v>
      </c>
      <c r="O206" s="32">
        <v>1298.904</v>
      </c>
      <c r="P206" s="32">
        <v>35850.15</v>
      </c>
      <c r="Q206" s="32">
        <v>221</v>
      </c>
      <c r="R206" s="32">
        <v>4564.999</v>
      </c>
      <c r="S206" s="32">
        <v>88506.7</v>
      </c>
    </row>
    <row r="207" spans="4:19" ht="12.75">
      <c r="D207" s="20" t="s">
        <v>541</v>
      </c>
      <c r="E207" s="32"/>
      <c r="F207" s="32"/>
      <c r="G207" s="32"/>
      <c r="H207" s="32">
        <v>7</v>
      </c>
      <c r="I207" s="32">
        <v>68.583</v>
      </c>
      <c r="J207" s="32">
        <v>4610.84</v>
      </c>
      <c r="K207" s="32"/>
      <c r="L207" s="32"/>
      <c r="M207" s="32"/>
      <c r="N207" s="32">
        <v>0</v>
      </c>
      <c r="O207" s="32">
        <v>0</v>
      </c>
      <c r="P207" s="32">
        <v>0</v>
      </c>
      <c r="Q207" s="32">
        <v>7</v>
      </c>
      <c r="R207" s="32">
        <v>68.583</v>
      </c>
      <c r="S207" s="32">
        <v>4610.84</v>
      </c>
    </row>
    <row r="208" spans="4:19" ht="12.75">
      <c r="D208" s="20" t="s">
        <v>542</v>
      </c>
      <c r="E208" s="32"/>
      <c r="F208" s="32"/>
      <c r="G208" s="32"/>
      <c r="H208" s="32">
        <v>26</v>
      </c>
      <c r="I208" s="32">
        <v>436.946</v>
      </c>
      <c r="J208" s="32">
        <v>31414.63</v>
      </c>
      <c r="K208" s="32">
        <v>931</v>
      </c>
      <c r="L208" s="32">
        <v>67080.162</v>
      </c>
      <c r="M208" s="32">
        <v>1956783.69</v>
      </c>
      <c r="N208" s="32">
        <v>124</v>
      </c>
      <c r="O208" s="32">
        <v>7919.383</v>
      </c>
      <c r="P208" s="32">
        <v>146561.62</v>
      </c>
      <c r="Q208" s="32">
        <v>1081</v>
      </c>
      <c r="R208" s="32">
        <v>75436.491</v>
      </c>
      <c r="S208" s="32">
        <v>2134759.94</v>
      </c>
    </row>
    <row r="209" spans="4:19" ht="12.75">
      <c r="D209" s="20" t="s">
        <v>543</v>
      </c>
      <c r="E209" s="32"/>
      <c r="F209" s="32"/>
      <c r="G209" s="32"/>
      <c r="H209" s="32">
        <v>505</v>
      </c>
      <c r="I209" s="32">
        <v>9508.175</v>
      </c>
      <c r="J209" s="32">
        <v>365110.43</v>
      </c>
      <c r="K209" s="32">
        <v>5</v>
      </c>
      <c r="L209" s="32">
        <v>60.576</v>
      </c>
      <c r="M209" s="32">
        <v>2396.56</v>
      </c>
      <c r="N209" s="32">
        <v>55</v>
      </c>
      <c r="O209" s="32">
        <v>852.351</v>
      </c>
      <c r="P209" s="32">
        <v>43029.49</v>
      </c>
      <c r="Q209" s="32">
        <v>565</v>
      </c>
      <c r="R209" s="32">
        <v>10421.102</v>
      </c>
      <c r="S209" s="32">
        <v>410536.48</v>
      </c>
    </row>
    <row r="210" spans="4:19" ht="12.75">
      <c r="D210" s="20" t="s">
        <v>544</v>
      </c>
      <c r="E210" s="32"/>
      <c r="F210" s="32"/>
      <c r="G210" s="32"/>
      <c r="H210" s="32">
        <v>11</v>
      </c>
      <c r="I210" s="32">
        <v>205.771</v>
      </c>
      <c r="J210" s="32">
        <v>12414.49</v>
      </c>
      <c r="K210" s="32">
        <v>1</v>
      </c>
      <c r="L210" s="32">
        <v>9.094</v>
      </c>
      <c r="M210" s="32">
        <v>239.86</v>
      </c>
      <c r="N210" s="32">
        <v>12</v>
      </c>
      <c r="O210" s="32">
        <v>187.096</v>
      </c>
      <c r="P210" s="32">
        <v>11315.31</v>
      </c>
      <c r="Q210" s="32">
        <v>24</v>
      </c>
      <c r="R210" s="32">
        <v>401.961</v>
      </c>
      <c r="S210" s="32">
        <v>23969.66</v>
      </c>
    </row>
    <row r="211" spans="4:19" ht="12.75">
      <c r="D211" s="20" t="s">
        <v>545</v>
      </c>
      <c r="E211" s="32"/>
      <c r="F211" s="32"/>
      <c r="G211" s="32"/>
      <c r="H211" s="32">
        <v>44</v>
      </c>
      <c r="I211" s="32">
        <v>541.551</v>
      </c>
      <c r="J211" s="32">
        <v>57161.97</v>
      </c>
      <c r="K211" s="32">
        <v>4</v>
      </c>
      <c r="L211" s="32">
        <v>45.593</v>
      </c>
      <c r="M211" s="32">
        <v>1352.28</v>
      </c>
      <c r="N211" s="32">
        <v>25</v>
      </c>
      <c r="O211" s="32">
        <v>335.883</v>
      </c>
      <c r="P211" s="32">
        <v>22152.37</v>
      </c>
      <c r="Q211" s="32">
        <v>73</v>
      </c>
      <c r="R211" s="32">
        <v>923.027</v>
      </c>
      <c r="S211" s="32">
        <v>80666.62</v>
      </c>
    </row>
    <row r="212" spans="4:19" ht="12.75">
      <c r="D212" s="20" t="s">
        <v>546</v>
      </c>
      <c r="E212" s="32"/>
      <c r="F212" s="32"/>
      <c r="G212" s="32"/>
      <c r="H212" s="32">
        <v>197</v>
      </c>
      <c r="I212" s="32">
        <v>1194.534</v>
      </c>
      <c r="J212" s="32">
        <v>232788.99</v>
      </c>
      <c r="K212" s="32">
        <v>3</v>
      </c>
      <c r="L212" s="32">
        <v>61.5</v>
      </c>
      <c r="M212" s="32">
        <v>1428.97</v>
      </c>
      <c r="N212" s="32">
        <v>101</v>
      </c>
      <c r="O212" s="32">
        <v>1127.032</v>
      </c>
      <c r="P212" s="32">
        <v>51010.26</v>
      </c>
      <c r="Q212" s="32">
        <v>301</v>
      </c>
      <c r="R212" s="32">
        <v>2383.066</v>
      </c>
      <c r="S212" s="32">
        <v>285228.22</v>
      </c>
    </row>
    <row r="213" spans="4:19" ht="12.75">
      <c r="D213" s="20" t="s">
        <v>547</v>
      </c>
      <c r="E213" s="32"/>
      <c r="F213" s="32"/>
      <c r="G213" s="32"/>
      <c r="H213" s="32">
        <v>197</v>
      </c>
      <c r="I213" s="32">
        <v>1194.534</v>
      </c>
      <c r="J213" s="32">
        <v>232788.99</v>
      </c>
      <c r="K213" s="32">
        <v>3</v>
      </c>
      <c r="L213" s="32">
        <v>61.5</v>
      </c>
      <c r="M213" s="32">
        <v>1428.97</v>
      </c>
      <c r="N213" s="32">
        <v>101</v>
      </c>
      <c r="O213" s="32">
        <v>1127.032</v>
      </c>
      <c r="P213" s="32">
        <v>51010.26</v>
      </c>
      <c r="Q213" s="32">
        <v>301</v>
      </c>
      <c r="R213" s="32">
        <v>2383.066</v>
      </c>
      <c r="S213" s="32">
        <v>285228.22</v>
      </c>
    </row>
    <row r="214" spans="4:19" ht="12.75">
      <c r="D214" s="20" t="s">
        <v>548</v>
      </c>
      <c r="E214" s="32"/>
      <c r="F214" s="32"/>
      <c r="G214" s="32"/>
      <c r="H214" s="32">
        <v>7</v>
      </c>
      <c r="I214" s="32">
        <v>39.719</v>
      </c>
      <c r="J214" s="32">
        <v>9828.2</v>
      </c>
      <c r="K214" s="32"/>
      <c r="L214" s="32"/>
      <c r="M214" s="32"/>
      <c r="N214" s="32">
        <v>5</v>
      </c>
      <c r="O214" s="32">
        <v>87.177</v>
      </c>
      <c r="P214" s="32">
        <v>6162.15</v>
      </c>
      <c r="Q214" s="32">
        <v>12</v>
      </c>
      <c r="R214" s="32">
        <v>126.896</v>
      </c>
      <c r="S214" s="32">
        <v>15990.35</v>
      </c>
    </row>
    <row r="215" spans="4:19" ht="12.75">
      <c r="D215" s="20" t="s">
        <v>292</v>
      </c>
      <c r="E215" s="32">
        <v>0</v>
      </c>
      <c r="F215" s="32">
        <v>0</v>
      </c>
      <c r="G215" s="32">
        <v>0</v>
      </c>
      <c r="H215" s="32">
        <v>25</v>
      </c>
      <c r="I215" s="32">
        <v>425.531</v>
      </c>
      <c r="J215" s="32">
        <v>25930.02</v>
      </c>
      <c r="K215" s="32"/>
      <c r="L215" s="32"/>
      <c r="M215" s="32"/>
      <c r="N215" s="32">
        <v>12</v>
      </c>
      <c r="O215" s="32">
        <v>152.317</v>
      </c>
      <c r="P215" s="32">
        <v>14714.15</v>
      </c>
      <c r="Q215" s="32">
        <v>37</v>
      </c>
      <c r="R215" s="32">
        <v>577.848</v>
      </c>
      <c r="S215" s="32">
        <v>40644.17</v>
      </c>
    </row>
    <row r="216" spans="4:19" ht="12.75">
      <c r="D216" s="20" t="s">
        <v>549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</row>
    <row r="217" spans="4:19" ht="12.75">
      <c r="D217" s="20" t="s">
        <v>773</v>
      </c>
      <c r="E217" s="32"/>
      <c r="F217" s="32"/>
      <c r="G217" s="32"/>
      <c r="H217" s="32">
        <v>3</v>
      </c>
      <c r="I217" s="32">
        <v>54.112</v>
      </c>
      <c r="J217" s="32">
        <v>3304.01</v>
      </c>
      <c r="K217" s="32"/>
      <c r="L217" s="32"/>
      <c r="M217" s="32"/>
      <c r="N217" s="32"/>
      <c r="O217" s="32"/>
      <c r="P217" s="32"/>
      <c r="Q217" s="32">
        <v>3</v>
      </c>
      <c r="R217" s="32">
        <v>54.112</v>
      </c>
      <c r="S217" s="32">
        <v>3304.01</v>
      </c>
    </row>
    <row r="218" spans="4:19" ht="12.75">
      <c r="D218" s="20" t="s">
        <v>550</v>
      </c>
      <c r="E218" s="32"/>
      <c r="F218" s="32"/>
      <c r="G218" s="32"/>
      <c r="H218" s="32">
        <v>3</v>
      </c>
      <c r="I218" s="32">
        <v>41.304</v>
      </c>
      <c r="J218" s="32">
        <v>2491.43</v>
      </c>
      <c r="K218" s="32"/>
      <c r="L218" s="32"/>
      <c r="M218" s="32"/>
      <c r="N218" s="32">
        <v>0</v>
      </c>
      <c r="O218" s="32">
        <v>0</v>
      </c>
      <c r="P218" s="32">
        <v>0</v>
      </c>
      <c r="Q218" s="32">
        <v>3</v>
      </c>
      <c r="R218" s="32">
        <v>41.304</v>
      </c>
      <c r="S218" s="32">
        <v>2491.43</v>
      </c>
    </row>
    <row r="219" spans="4:19" ht="12.75">
      <c r="D219" s="20" t="s">
        <v>551</v>
      </c>
      <c r="E219" s="32">
        <v>0</v>
      </c>
      <c r="F219" s="32">
        <v>0</v>
      </c>
      <c r="G219" s="32">
        <v>0</v>
      </c>
      <c r="H219" s="32">
        <v>18</v>
      </c>
      <c r="I219" s="32">
        <v>310.434</v>
      </c>
      <c r="J219" s="32">
        <v>18688.25</v>
      </c>
      <c r="K219" s="32"/>
      <c r="L219" s="32"/>
      <c r="M219" s="32"/>
      <c r="N219" s="32">
        <v>12</v>
      </c>
      <c r="O219" s="32">
        <v>152.317</v>
      </c>
      <c r="P219" s="32">
        <v>14714.15</v>
      </c>
      <c r="Q219" s="32">
        <v>30</v>
      </c>
      <c r="R219" s="32">
        <v>462.751</v>
      </c>
      <c r="S219" s="32">
        <v>33402.4</v>
      </c>
    </row>
    <row r="220" spans="4:19" ht="12.75">
      <c r="D220" s="20" t="s">
        <v>774</v>
      </c>
      <c r="E220" s="32"/>
      <c r="F220" s="32"/>
      <c r="G220" s="32"/>
      <c r="H220" s="32">
        <v>1</v>
      </c>
      <c r="I220" s="32">
        <v>19.681</v>
      </c>
      <c r="J220" s="32">
        <v>1446.33</v>
      </c>
      <c r="K220" s="32"/>
      <c r="L220" s="32"/>
      <c r="M220" s="32"/>
      <c r="N220" s="32"/>
      <c r="O220" s="32"/>
      <c r="P220" s="32"/>
      <c r="Q220" s="32">
        <v>1</v>
      </c>
      <c r="R220" s="32">
        <v>19.681</v>
      </c>
      <c r="S220" s="32">
        <v>1446.33</v>
      </c>
    </row>
    <row r="221" spans="4:19" ht="12.75">
      <c r="D221" s="20" t="s">
        <v>287</v>
      </c>
      <c r="E221" s="32">
        <v>2482</v>
      </c>
      <c r="F221" s="32">
        <v>234177.763</v>
      </c>
      <c r="G221" s="32">
        <v>8554667.73</v>
      </c>
      <c r="H221" s="32">
        <v>11847</v>
      </c>
      <c r="I221" s="32">
        <v>1033221.385</v>
      </c>
      <c r="J221" s="32">
        <v>21088635.35</v>
      </c>
      <c r="K221" s="32">
        <v>11878</v>
      </c>
      <c r="L221" s="32">
        <v>1024766.449</v>
      </c>
      <c r="M221" s="32">
        <v>24891928.41</v>
      </c>
      <c r="N221" s="32">
        <v>17209</v>
      </c>
      <c r="O221" s="32">
        <f>1649519.972+56.152</f>
        <v>1649576.124</v>
      </c>
      <c r="P221" s="32">
        <f>30315494.15+282.66</f>
        <v>30315776.81</v>
      </c>
      <c r="Q221" s="32">
        <v>43416</v>
      </c>
      <c r="R221" s="32">
        <f>3941685.569+56.152</f>
        <v>3941741.721</v>
      </c>
      <c r="S221" s="32">
        <f>84850725.64+282.66</f>
        <v>84851008.3</v>
      </c>
    </row>
    <row r="222" spans="4:19" ht="12.75">
      <c r="D222" s="20" t="s">
        <v>552</v>
      </c>
      <c r="E222" s="32">
        <v>1988</v>
      </c>
      <c r="F222" s="32">
        <v>188735.866</v>
      </c>
      <c r="G222" s="32">
        <v>7416643.51</v>
      </c>
      <c r="H222" s="32">
        <v>9740</v>
      </c>
      <c r="I222" s="32">
        <v>893065.825</v>
      </c>
      <c r="J222" s="32">
        <v>17512126.27</v>
      </c>
      <c r="K222" s="32">
        <v>7461</v>
      </c>
      <c r="L222" s="32">
        <v>669551.837</v>
      </c>
      <c r="M222" s="32">
        <v>16625240.35</v>
      </c>
      <c r="N222" s="32">
        <v>11225</v>
      </c>
      <c r="O222" s="32">
        <v>1108932.637</v>
      </c>
      <c r="P222" s="32">
        <v>20234401.8</v>
      </c>
      <c r="Q222" s="32">
        <v>30414</v>
      </c>
      <c r="R222" s="32">
        <v>2860286.165</v>
      </c>
      <c r="S222" s="32">
        <v>61788411.93</v>
      </c>
    </row>
    <row r="223" spans="4:19" ht="12.75">
      <c r="D223" s="20" t="s">
        <v>553</v>
      </c>
      <c r="E223" s="32">
        <v>37</v>
      </c>
      <c r="F223" s="32">
        <v>3694.345</v>
      </c>
      <c r="G223" s="32">
        <v>44533.04</v>
      </c>
      <c r="H223" s="32">
        <v>207</v>
      </c>
      <c r="I223" s="32">
        <v>19722.188</v>
      </c>
      <c r="J223" s="32">
        <v>198147.4</v>
      </c>
      <c r="K223" s="32">
        <v>2773</v>
      </c>
      <c r="L223" s="32">
        <v>275333.105</v>
      </c>
      <c r="M223" s="32">
        <v>5306260</v>
      </c>
      <c r="N223" s="32">
        <v>6044</v>
      </c>
      <c r="O223" s="32">
        <v>618803.6</v>
      </c>
      <c r="P223" s="32">
        <v>11899230.57</v>
      </c>
      <c r="Q223" s="32">
        <v>9061</v>
      </c>
      <c r="R223" s="32">
        <v>917553.238</v>
      </c>
      <c r="S223" s="32">
        <v>17448171.01</v>
      </c>
    </row>
    <row r="224" spans="4:19" ht="12.75">
      <c r="D224" s="20" t="s">
        <v>554</v>
      </c>
      <c r="E224" s="32"/>
      <c r="F224" s="32"/>
      <c r="G224" s="32"/>
      <c r="H224" s="32">
        <v>8</v>
      </c>
      <c r="I224" s="32">
        <v>153.439</v>
      </c>
      <c r="J224" s="32">
        <v>4200.83</v>
      </c>
      <c r="K224" s="32">
        <v>180</v>
      </c>
      <c r="L224" s="32">
        <v>17886.526</v>
      </c>
      <c r="M224" s="32">
        <v>454994.13</v>
      </c>
      <c r="N224" s="32">
        <v>181</v>
      </c>
      <c r="O224" s="32">
        <v>19765.744</v>
      </c>
      <c r="P224" s="32">
        <v>382950.95</v>
      </c>
      <c r="Q224" s="32">
        <v>369</v>
      </c>
      <c r="R224" s="32">
        <v>37805.709</v>
      </c>
      <c r="S224" s="32">
        <v>842145.91</v>
      </c>
    </row>
    <row r="225" spans="4:19" ht="12.75">
      <c r="D225" s="20" t="s">
        <v>555</v>
      </c>
      <c r="E225" s="32">
        <v>1</v>
      </c>
      <c r="F225" s="32">
        <v>0.066</v>
      </c>
      <c r="G225" s="32">
        <v>493.29</v>
      </c>
      <c r="H225" s="32">
        <v>57</v>
      </c>
      <c r="I225" s="32">
        <v>2134.615</v>
      </c>
      <c r="J225" s="32">
        <v>71124.13</v>
      </c>
      <c r="K225" s="32">
        <v>37</v>
      </c>
      <c r="L225" s="32">
        <v>1722.738</v>
      </c>
      <c r="M225" s="32">
        <v>32506.77</v>
      </c>
      <c r="N225" s="32">
        <v>12</v>
      </c>
      <c r="O225" s="32">
        <v>107.45</v>
      </c>
      <c r="P225" s="32">
        <v>2640.58</v>
      </c>
      <c r="Q225" s="32">
        <v>107</v>
      </c>
      <c r="R225" s="32">
        <v>3964.869</v>
      </c>
      <c r="S225" s="32">
        <v>106764.77</v>
      </c>
    </row>
    <row r="226" spans="4:19" ht="12.75">
      <c r="D226" s="20" t="s">
        <v>556</v>
      </c>
      <c r="E226" s="32"/>
      <c r="F226" s="32"/>
      <c r="G226" s="32"/>
      <c r="H226" s="32"/>
      <c r="I226" s="32"/>
      <c r="J226" s="32"/>
      <c r="K226" s="32">
        <v>59</v>
      </c>
      <c r="L226" s="32">
        <v>4803.299</v>
      </c>
      <c r="M226" s="32">
        <v>138448.48</v>
      </c>
      <c r="N226" s="32">
        <v>114</v>
      </c>
      <c r="O226" s="32">
        <v>9631.697</v>
      </c>
      <c r="P226" s="32">
        <v>159068.77</v>
      </c>
      <c r="Q226" s="32">
        <v>173</v>
      </c>
      <c r="R226" s="32">
        <v>14434.996</v>
      </c>
      <c r="S226" s="32">
        <v>297517.25</v>
      </c>
    </row>
    <row r="227" spans="4:19" ht="12.75">
      <c r="D227" s="20" t="s">
        <v>557</v>
      </c>
      <c r="E227" s="32"/>
      <c r="F227" s="32"/>
      <c r="G227" s="32"/>
      <c r="H227" s="32">
        <v>20</v>
      </c>
      <c r="I227" s="32">
        <v>421.023</v>
      </c>
      <c r="J227" s="32">
        <v>12949.9</v>
      </c>
      <c r="K227" s="32">
        <v>76</v>
      </c>
      <c r="L227" s="32">
        <v>1654.617</v>
      </c>
      <c r="M227" s="32">
        <v>18637.76</v>
      </c>
      <c r="N227" s="32">
        <v>29</v>
      </c>
      <c r="O227" s="32">
        <v>1234.903</v>
      </c>
      <c r="P227" s="32">
        <v>22140.5</v>
      </c>
      <c r="Q227" s="32">
        <v>125</v>
      </c>
      <c r="R227" s="32">
        <v>3310.543</v>
      </c>
      <c r="S227" s="32">
        <v>53728.16</v>
      </c>
    </row>
    <row r="228" spans="4:19" ht="12.75">
      <c r="D228" s="20" t="s">
        <v>558</v>
      </c>
      <c r="E228" s="32">
        <v>1919</v>
      </c>
      <c r="F228" s="32">
        <v>182880.128</v>
      </c>
      <c r="G228" s="32">
        <v>7302693.89</v>
      </c>
      <c r="H228" s="32">
        <v>9217</v>
      </c>
      <c r="I228" s="32">
        <v>865202.895</v>
      </c>
      <c r="J228" s="32">
        <v>17144558.91</v>
      </c>
      <c r="K228" s="32">
        <v>1755</v>
      </c>
      <c r="L228" s="32">
        <v>162727.474</v>
      </c>
      <c r="M228" s="32">
        <v>4099990.23</v>
      </c>
      <c r="N228" s="32">
        <v>2989</v>
      </c>
      <c r="O228" s="32">
        <v>282897.42</v>
      </c>
      <c r="P228" s="32">
        <v>5248865.2</v>
      </c>
      <c r="Q228" s="32">
        <v>15880</v>
      </c>
      <c r="R228" s="32">
        <v>1493707.917</v>
      </c>
      <c r="S228" s="32">
        <v>33796108.23</v>
      </c>
    </row>
    <row r="229" spans="4:19" ht="12.75">
      <c r="D229" s="20" t="s">
        <v>559</v>
      </c>
      <c r="E229" s="32">
        <v>1310</v>
      </c>
      <c r="F229" s="32">
        <v>123272.696</v>
      </c>
      <c r="G229" s="32">
        <v>5237078.14</v>
      </c>
      <c r="H229" s="32">
        <v>8850</v>
      </c>
      <c r="I229" s="32">
        <v>832336.435</v>
      </c>
      <c r="J229" s="32">
        <v>16215413.09</v>
      </c>
      <c r="K229" s="32">
        <v>853</v>
      </c>
      <c r="L229" s="32">
        <v>78427.761</v>
      </c>
      <c r="M229" s="32">
        <v>2340515.6</v>
      </c>
      <c r="N229" s="32">
        <v>1077</v>
      </c>
      <c r="O229" s="32">
        <v>99778.17</v>
      </c>
      <c r="P229" s="32">
        <v>2252404.64</v>
      </c>
      <c r="Q229" s="32">
        <v>12090</v>
      </c>
      <c r="R229" s="32">
        <v>1133815.062</v>
      </c>
      <c r="S229" s="32">
        <v>26045411.47</v>
      </c>
    </row>
    <row r="230" spans="4:19" ht="12.75">
      <c r="D230" s="20" t="s">
        <v>560</v>
      </c>
      <c r="E230" s="32">
        <v>32</v>
      </c>
      <c r="F230" s="32">
        <v>2255.827</v>
      </c>
      <c r="G230" s="32">
        <v>68924.3</v>
      </c>
      <c r="H230" s="32">
        <v>56</v>
      </c>
      <c r="I230" s="32">
        <v>1995.214</v>
      </c>
      <c r="J230" s="32">
        <v>51113.36</v>
      </c>
      <c r="K230" s="32">
        <v>2531</v>
      </c>
      <c r="L230" s="32">
        <v>213295.821</v>
      </c>
      <c r="M230" s="32">
        <v>6789301.89</v>
      </c>
      <c r="N230" s="32">
        <v>1894</v>
      </c>
      <c r="O230" s="32">
        <v>186027.386</v>
      </c>
      <c r="P230" s="32">
        <v>2549997.24</v>
      </c>
      <c r="Q230" s="32">
        <v>4513</v>
      </c>
      <c r="R230" s="32">
        <v>403574.248</v>
      </c>
      <c r="S230" s="32">
        <v>9459336.79</v>
      </c>
    </row>
    <row r="231" spans="4:19" ht="12.75">
      <c r="D231" s="20" t="s">
        <v>561</v>
      </c>
      <c r="E231" s="32">
        <v>2</v>
      </c>
      <c r="F231" s="32">
        <v>182.6</v>
      </c>
      <c r="G231" s="32">
        <v>2627.84</v>
      </c>
      <c r="H231" s="32">
        <v>5</v>
      </c>
      <c r="I231" s="32">
        <v>408.803</v>
      </c>
      <c r="J231" s="32">
        <v>5681.69</v>
      </c>
      <c r="K231" s="32">
        <v>237</v>
      </c>
      <c r="L231" s="32">
        <v>23340.833</v>
      </c>
      <c r="M231" s="32">
        <v>497039.88</v>
      </c>
      <c r="N231" s="32">
        <v>861</v>
      </c>
      <c r="O231" s="32">
        <v>86957.856</v>
      </c>
      <c r="P231" s="32">
        <v>730693.27</v>
      </c>
      <c r="Q231" s="32">
        <v>1105</v>
      </c>
      <c r="R231" s="32">
        <v>110890.092</v>
      </c>
      <c r="S231" s="32">
        <v>1236042.68</v>
      </c>
    </row>
    <row r="232" spans="4:19" ht="12.75">
      <c r="D232" s="20" t="s">
        <v>562</v>
      </c>
      <c r="E232" s="32">
        <v>40</v>
      </c>
      <c r="F232" s="32">
        <v>3837.443</v>
      </c>
      <c r="G232" s="32">
        <v>77230.25</v>
      </c>
      <c r="H232" s="32">
        <v>137</v>
      </c>
      <c r="I232" s="32">
        <v>8289.345</v>
      </c>
      <c r="J232" s="32">
        <v>184223.88</v>
      </c>
      <c r="K232" s="32">
        <v>1701</v>
      </c>
      <c r="L232" s="32">
        <v>153212.438</v>
      </c>
      <c r="M232" s="32">
        <v>3727655.15</v>
      </c>
      <c r="N232" s="32">
        <v>3333</v>
      </c>
      <c r="O232" s="32">
        <f>310954.742+56.152</f>
        <v>311010.89400000003</v>
      </c>
      <c r="P232" s="32">
        <f>4608912.47+282.66</f>
        <v>4609195.13</v>
      </c>
      <c r="Q232" s="32">
        <v>5211</v>
      </c>
      <c r="R232" s="32">
        <f>476293.968+56.152</f>
        <v>476350.12</v>
      </c>
      <c r="S232" s="32">
        <f>8598021.75+282.66</f>
        <v>8598304.41</v>
      </c>
    </row>
    <row r="233" spans="4:19" ht="12.75">
      <c r="D233" s="20" t="s">
        <v>563</v>
      </c>
      <c r="E233" s="32"/>
      <c r="F233" s="32"/>
      <c r="G233" s="32"/>
      <c r="H233" s="32">
        <v>34</v>
      </c>
      <c r="I233" s="32">
        <v>738.89</v>
      </c>
      <c r="J233" s="32">
        <v>18781.92</v>
      </c>
      <c r="K233" s="32">
        <v>76</v>
      </c>
      <c r="L233" s="32">
        <v>4811.204</v>
      </c>
      <c r="M233" s="32">
        <v>138509.84</v>
      </c>
      <c r="N233" s="32">
        <v>0</v>
      </c>
      <c r="O233" s="32">
        <v>0</v>
      </c>
      <c r="P233" s="32">
        <v>0</v>
      </c>
      <c r="Q233" s="32">
        <v>110</v>
      </c>
      <c r="R233" s="32">
        <f>5493.942+56.152</f>
        <v>5550.094</v>
      </c>
      <c r="S233" s="32">
        <f>157009.1+282.66</f>
        <v>157291.76</v>
      </c>
    </row>
    <row r="234" spans="4:19" ht="12.75">
      <c r="D234" s="20" t="s">
        <v>740</v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>
        <v>18</v>
      </c>
      <c r="O234" s="32">
        <v>363.268</v>
      </c>
      <c r="P234" s="32">
        <v>15112.81</v>
      </c>
      <c r="Q234" s="32">
        <v>18</v>
      </c>
      <c r="R234" s="32">
        <v>363.268</v>
      </c>
      <c r="S234" s="32">
        <v>15112.81</v>
      </c>
    </row>
    <row r="235" spans="4:19" ht="12.75">
      <c r="D235" s="20" t="s">
        <v>564</v>
      </c>
      <c r="E235" s="32"/>
      <c r="F235" s="32"/>
      <c r="G235" s="32"/>
      <c r="H235" s="32">
        <v>5</v>
      </c>
      <c r="I235" s="32">
        <v>27.425</v>
      </c>
      <c r="J235" s="32">
        <v>1587.73</v>
      </c>
      <c r="K235" s="32">
        <v>37</v>
      </c>
      <c r="L235" s="32">
        <v>225.121</v>
      </c>
      <c r="M235" s="32">
        <v>10749.47</v>
      </c>
      <c r="N235" s="32">
        <v>2</v>
      </c>
      <c r="O235" s="32">
        <v>36.464</v>
      </c>
      <c r="P235" s="32">
        <v>446.9</v>
      </c>
      <c r="Q235" s="32">
        <v>44</v>
      </c>
      <c r="R235" s="32">
        <v>289.01</v>
      </c>
      <c r="S235" s="32">
        <v>12784.1</v>
      </c>
    </row>
    <row r="236" spans="4:19" ht="12.75">
      <c r="D236" s="20" t="s">
        <v>565</v>
      </c>
      <c r="E236" s="32"/>
      <c r="F236" s="32"/>
      <c r="G236" s="32"/>
      <c r="H236" s="32">
        <v>27</v>
      </c>
      <c r="I236" s="32">
        <v>514.473</v>
      </c>
      <c r="J236" s="32">
        <v>13805.27</v>
      </c>
      <c r="K236" s="32">
        <v>35</v>
      </c>
      <c r="L236" s="32">
        <v>3049.606</v>
      </c>
      <c r="M236" s="32">
        <v>86814.02</v>
      </c>
      <c r="N236" s="32">
        <v>79</v>
      </c>
      <c r="O236" s="32">
        <v>1700.655</v>
      </c>
      <c r="P236" s="32">
        <v>48959.66</v>
      </c>
      <c r="Q236" s="32">
        <v>141</v>
      </c>
      <c r="R236" s="32">
        <v>5264.734</v>
      </c>
      <c r="S236" s="32">
        <v>149578.95</v>
      </c>
    </row>
    <row r="237" spans="4:19" ht="12.75">
      <c r="D237" s="20" t="s">
        <v>566</v>
      </c>
      <c r="E237" s="32"/>
      <c r="F237" s="32"/>
      <c r="G237" s="32"/>
      <c r="H237" s="32">
        <v>18</v>
      </c>
      <c r="I237" s="32">
        <v>370.749</v>
      </c>
      <c r="J237" s="32">
        <v>8153.91</v>
      </c>
      <c r="K237" s="32">
        <v>0</v>
      </c>
      <c r="L237" s="32">
        <v>0</v>
      </c>
      <c r="M237" s="32">
        <v>0</v>
      </c>
      <c r="N237" s="32">
        <v>44</v>
      </c>
      <c r="O237" s="32">
        <v>1202.564</v>
      </c>
      <c r="P237" s="32">
        <v>36343.56</v>
      </c>
      <c r="Q237" s="32">
        <v>62</v>
      </c>
      <c r="R237" s="32">
        <v>1573.313</v>
      </c>
      <c r="S237" s="32">
        <v>44497.47</v>
      </c>
    </row>
    <row r="238" spans="4:19" ht="12.75">
      <c r="D238" s="20" t="s">
        <v>567</v>
      </c>
      <c r="E238" s="32"/>
      <c r="F238" s="32"/>
      <c r="G238" s="32"/>
      <c r="H238" s="32">
        <v>13</v>
      </c>
      <c r="I238" s="32">
        <v>239.427</v>
      </c>
      <c r="J238" s="32">
        <v>14309.56</v>
      </c>
      <c r="K238" s="32">
        <v>22</v>
      </c>
      <c r="L238" s="32">
        <v>830.712</v>
      </c>
      <c r="M238" s="32">
        <v>12172.82</v>
      </c>
      <c r="N238" s="32">
        <v>28</v>
      </c>
      <c r="O238" s="32">
        <v>602.276</v>
      </c>
      <c r="P238" s="32">
        <v>15628.7</v>
      </c>
      <c r="Q238" s="32">
        <v>63</v>
      </c>
      <c r="R238" s="32">
        <v>1672.415</v>
      </c>
      <c r="S238" s="32">
        <v>42111.08</v>
      </c>
    </row>
    <row r="239" spans="4:19" ht="12.75">
      <c r="D239" s="20" t="s">
        <v>568</v>
      </c>
      <c r="E239" s="32"/>
      <c r="F239" s="32"/>
      <c r="G239" s="32"/>
      <c r="H239" s="32">
        <v>0</v>
      </c>
      <c r="I239" s="32">
        <v>0</v>
      </c>
      <c r="J239" s="32">
        <v>0</v>
      </c>
      <c r="K239" s="32"/>
      <c r="L239" s="32"/>
      <c r="M239" s="32"/>
      <c r="N239" s="32">
        <v>2</v>
      </c>
      <c r="O239" s="32">
        <v>243.943</v>
      </c>
      <c r="P239" s="32">
        <v>4603.7</v>
      </c>
      <c r="Q239" s="32">
        <v>2</v>
      </c>
      <c r="R239" s="32">
        <v>243.943</v>
      </c>
      <c r="S239" s="32">
        <v>4603.7</v>
      </c>
    </row>
    <row r="240" spans="4:19" ht="12.75">
      <c r="D240" s="20" t="s">
        <v>569</v>
      </c>
      <c r="E240" s="32">
        <v>430</v>
      </c>
      <c r="F240" s="32">
        <v>40080.128</v>
      </c>
      <c r="G240" s="32">
        <v>1040955.9</v>
      </c>
      <c r="H240" s="32">
        <v>396</v>
      </c>
      <c r="I240" s="32">
        <v>32495.446</v>
      </c>
      <c r="J240" s="32">
        <v>874023.6</v>
      </c>
      <c r="K240" s="32">
        <v>1236</v>
      </c>
      <c r="L240" s="32">
        <v>114192.006</v>
      </c>
      <c r="M240" s="32">
        <v>2921497.04</v>
      </c>
      <c r="N240" s="32">
        <v>2060</v>
      </c>
      <c r="O240" s="32">
        <v>202026.651</v>
      </c>
      <c r="P240" s="32">
        <v>4708899.1</v>
      </c>
      <c r="Q240" s="32">
        <v>4122</v>
      </c>
      <c r="R240" s="32">
        <v>388794.231</v>
      </c>
      <c r="S240" s="32">
        <v>9545375.64</v>
      </c>
    </row>
    <row r="241" spans="4:19" ht="12.75">
      <c r="D241" s="20" t="s">
        <v>570</v>
      </c>
      <c r="E241" s="32">
        <v>354</v>
      </c>
      <c r="F241" s="32">
        <v>34895.793</v>
      </c>
      <c r="G241" s="32">
        <v>913832.5</v>
      </c>
      <c r="H241" s="32">
        <v>168</v>
      </c>
      <c r="I241" s="32">
        <v>16273.812</v>
      </c>
      <c r="J241" s="32">
        <v>361172.24</v>
      </c>
      <c r="K241" s="32">
        <v>1082</v>
      </c>
      <c r="L241" s="32">
        <v>106790.944</v>
      </c>
      <c r="M241" s="32">
        <v>2701746.15</v>
      </c>
      <c r="N241" s="32">
        <v>2040</v>
      </c>
      <c r="O241" s="32">
        <v>201123.693</v>
      </c>
      <c r="P241" s="32">
        <v>4675897.77</v>
      </c>
      <c r="Q241" s="32">
        <v>3644</v>
      </c>
      <c r="R241" s="32">
        <v>359084.242</v>
      </c>
      <c r="S241" s="32">
        <v>8652648.66</v>
      </c>
    </row>
    <row r="242" spans="4:19" ht="12.75">
      <c r="D242" s="20" t="s">
        <v>571</v>
      </c>
      <c r="E242" s="32">
        <v>24</v>
      </c>
      <c r="F242" s="32">
        <v>1524.326</v>
      </c>
      <c r="G242" s="32">
        <v>19838.07</v>
      </c>
      <c r="H242" s="32">
        <v>1529</v>
      </c>
      <c r="I242" s="32">
        <v>98589.444</v>
      </c>
      <c r="J242" s="32">
        <v>2488559.04</v>
      </c>
      <c r="K242" s="32">
        <v>1386</v>
      </c>
      <c r="L242" s="32">
        <v>83704.729</v>
      </c>
      <c r="M242" s="32">
        <v>1507799.56</v>
      </c>
      <c r="N242" s="32">
        <v>480</v>
      </c>
      <c r="O242" s="32">
        <v>25022.604</v>
      </c>
      <c r="P242" s="32">
        <v>693641.82</v>
      </c>
      <c r="Q242" s="32">
        <v>3419</v>
      </c>
      <c r="R242" s="32">
        <v>208841.103</v>
      </c>
      <c r="S242" s="32">
        <v>4709838.49</v>
      </c>
    </row>
    <row r="243" spans="4:19" ht="12.75">
      <c r="D243" s="20" t="s">
        <v>572</v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>
        <v>2</v>
      </c>
      <c r="O243" s="32">
        <v>23.096</v>
      </c>
      <c r="P243" s="32">
        <v>1301.93</v>
      </c>
      <c r="Q243" s="32">
        <v>2</v>
      </c>
      <c r="R243" s="32">
        <v>23.096</v>
      </c>
      <c r="S243" s="32">
        <v>1301.93</v>
      </c>
    </row>
    <row r="244" spans="4:19" ht="12.75">
      <c r="D244" s="20" t="s">
        <v>573</v>
      </c>
      <c r="E244" s="32"/>
      <c r="F244" s="32"/>
      <c r="G244" s="32"/>
      <c r="H244" s="32">
        <v>13</v>
      </c>
      <c r="I244" s="32">
        <v>164.292</v>
      </c>
      <c r="J244" s="32">
        <v>18859.07</v>
      </c>
      <c r="K244" s="32">
        <v>166</v>
      </c>
      <c r="L244" s="32">
        <v>16757.738</v>
      </c>
      <c r="M244" s="32">
        <v>169825.84</v>
      </c>
      <c r="N244" s="32">
        <v>15</v>
      </c>
      <c r="O244" s="32">
        <v>948.329</v>
      </c>
      <c r="P244" s="32">
        <v>24676.56</v>
      </c>
      <c r="Q244" s="32">
        <v>194</v>
      </c>
      <c r="R244" s="32">
        <v>17870.359</v>
      </c>
      <c r="S244" s="32">
        <v>213361.47</v>
      </c>
    </row>
    <row r="245" spans="4:19" ht="12.75">
      <c r="D245" s="20" t="s">
        <v>293</v>
      </c>
      <c r="E245" s="32">
        <v>1324</v>
      </c>
      <c r="F245" s="32">
        <v>118122.671</v>
      </c>
      <c r="G245" s="32">
        <v>2123694.64</v>
      </c>
      <c r="H245" s="32">
        <v>4753</v>
      </c>
      <c r="I245" s="32">
        <v>425697.137</v>
      </c>
      <c r="J245" s="32">
        <v>6794882.54</v>
      </c>
      <c r="K245" s="32">
        <v>1089</v>
      </c>
      <c r="L245" s="32">
        <v>77551.258</v>
      </c>
      <c r="M245" s="32">
        <v>1852558.35</v>
      </c>
      <c r="N245" s="32">
        <v>5400</v>
      </c>
      <c r="O245" s="32">
        <v>428901.382</v>
      </c>
      <c r="P245" s="32">
        <v>7567295.85</v>
      </c>
      <c r="Q245" s="32">
        <v>12566</v>
      </c>
      <c r="R245" s="32">
        <v>1050272.448</v>
      </c>
      <c r="S245" s="32">
        <v>18338431.38</v>
      </c>
    </row>
    <row r="246" spans="4:19" ht="12.75">
      <c r="D246" s="20" t="s">
        <v>574</v>
      </c>
      <c r="E246" s="32">
        <v>516</v>
      </c>
      <c r="F246" s="32">
        <v>32474.671</v>
      </c>
      <c r="G246" s="32">
        <v>580373.28</v>
      </c>
      <c r="H246" s="32">
        <v>1878</v>
      </c>
      <c r="I246" s="32">
        <v>138735.882</v>
      </c>
      <c r="J246" s="32">
        <v>2042078.28</v>
      </c>
      <c r="K246" s="32">
        <v>988</v>
      </c>
      <c r="L246" s="32">
        <v>72843.218</v>
      </c>
      <c r="M246" s="32">
        <v>1757581.7</v>
      </c>
      <c r="N246" s="32">
        <v>5142</v>
      </c>
      <c r="O246" s="32">
        <v>407869.804</v>
      </c>
      <c r="P246" s="32">
        <v>7123741.54</v>
      </c>
      <c r="Q246" s="32">
        <v>8524</v>
      </c>
      <c r="R246" s="32">
        <v>651923.575</v>
      </c>
      <c r="S246" s="32">
        <v>11503774.8</v>
      </c>
    </row>
    <row r="247" spans="4:19" ht="12.75">
      <c r="D247" s="20" t="s">
        <v>575</v>
      </c>
      <c r="E247" s="32">
        <v>2</v>
      </c>
      <c r="F247" s="32">
        <v>71</v>
      </c>
      <c r="G247" s="32">
        <v>2906.78</v>
      </c>
      <c r="H247" s="32">
        <v>1130</v>
      </c>
      <c r="I247" s="32">
        <v>83450.684</v>
      </c>
      <c r="J247" s="32">
        <v>811185.16</v>
      </c>
      <c r="K247" s="32">
        <v>13</v>
      </c>
      <c r="L247" s="32">
        <v>424.306</v>
      </c>
      <c r="M247" s="32">
        <v>20792.09</v>
      </c>
      <c r="N247" s="32">
        <v>0</v>
      </c>
      <c r="O247" s="32">
        <v>0</v>
      </c>
      <c r="P247" s="32">
        <v>0</v>
      </c>
      <c r="Q247" s="32">
        <v>1145</v>
      </c>
      <c r="R247" s="32">
        <v>83945.99</v>
      </c>
      <c r="S247" s="32">
        <v>834884.03</v>
      </c>
    </row>
    <row r="248" spans="4:19" ht="12.75">
      <c r="D248" s="20" t="s">
        <v>576</v>
      </c>
      <c r="E248" s="32">
        <v>22</v>
      </c>
      <c r="F248" s="32">
        <v>2064.666</v>
      </c>
      <c r="G248" s="32">
        <v>80286.63</v>
      </c>
      <c r="H248" s="32">
        <v>43</v>
      </c>
      <c r="I248" s="32">
        <v>3465.574</v>
      </c>
      <c r="J248" s="32">
        <v>18115.66</v>
      </c>
      <c r="K248" s="32">
        <v>169</v>
      </c>
      <c r="L248" s="32">
        <v>13808.596</v>
      </c>
      <c r="M248" s="32">
        <v>162503.02</v>
      </c>
      <c r="N248" s="32">
        <v>113</v>
      </c>
      <c r="O248" s="32">
        <v>10864.035</v>
      </c>
      <c r="P248" s="32">
        <v>57288.69</v>
      </c>
      <c r="Q248" s="32">
        <v>347</v>
      </c>
      <c r="R248" s="32">
        <v>30202.871</v>
      </c>
      <c r="S248" s="32">
        <v>318194</v>
      </c>
    </row>
    <row r="249" spans="4:19" ht="12.75">
      <c r="D249" s="20" t="s">
        <v>577</v>
      </c>
      <c r="E249" s="32">
        <v>1</v>
      </c>
      <c r="F249" s="32">
        <v>91.878</v>
      </c>
      <c r="G249" s="32">
        <v>3143.78</v>
      </c>
      <c r="H249" s="32">
        <v>6</v>
      </c>
      <c r="I249" s="32">
        <v>564.629</v>
      </c>
      <c r="J249" s="32">
        <v>18051.15</v>
      </c>
      <c r="K249" s="32">
        <v>254</v>
      </c>
      <c r="L249" s="32">
        <v>20331.268</v>
      </c>
      <c r="M249" s="32">
        <v>569291.3</v>
      </c>
      <c r="N249" s="32">
        <v>250</v>
      </c>
      <c r="O249" s="32">
        <v>16558.569</v>
      </c>
      <c r="P249" s="32">
        <v>415089.19</v>
      </c>
      <c r="Q249" s="32">
        <v>511</v>
      </c>
      <c r="R249" s="32">
        <v>37546.344</v>
      </c>
      <c r="S249" s="32">
        <v>1005575.42</v>
      </c>
    </row>
    <row r="250" spans="4:19" ht="12.75">
      <c r="D250" s="20" t="s">
        <v>578</v>
      </c>
      <c r="E250" s="32"/>
      <c r="F250" s="32"/>
      <c r="G250" s="32"/>
      <c r="H250" s="32">
        <v>1</v>
      </c>
      <c r="I250" s="32">
        <v>17.498</v>
      </c>
      <c r="J250" s="32">
        <v>864.38</v>
      </c>
      <c r="K250" s="32"/>
      <c r="L250" s="32"/>
      <c r="M250" s="32"/>
      <c r="N250" s="32">
        <v>0</v>
      </c>
      <c r="O250" s="32">
        <v>0</v>
      </c>
      <c r="P250" s="32">
        <v>0</v>
      </c>
      <c r="Q250" s="32">
        <v>1</v>
      </c>
      <c r="R250" s="32">
        <v>17.498</v>
      </c>
      <c r="S250" s="32">
        <v>864.38</v>
      </c>
    </row>
    <row r="251" spans="4:19" ht="12.75">
      <c r="D251" s="20" t="s">
        <v>579</v>
      </c>
      <c r="E251" s="32">
        <v>96</v>
      </c>
      <c r="F251" s="32">
        <v>5873.677</v>
      </c>
      <c r="G251" s="32">
        <v>217572</v>
      </c>
      <c r="H251" s="32">
        <v>276</v>
      </c>
      <c r="I251" s="32">
        <v>22310.232</v>
      </c>
      <c r="J251" s="32">
        <v>629270.12</v>
      </c>
      <c r="K251" s="32">
        <v>115</v>
      </c>
      <c r="L251" s="32">
        <v>10528.107</v>
      </c>
      <c r="M251" s="32">
        <v>227746.99</v>
      </c>
      <c r="N251" s="32">
        <v>803</v>
      </c>
      <c r="O251" s="32">
        <v>69711.607</v>
      </c>
      <c r="P251" s="32">
        <v>1471913.22</v>
      </c>
      <c r="Q251" s="32">
        <v>1290</v>
      </c>
      <c r="R251" s="32">
        <v>108423.623</v>
      </c>
      <c r="S251" s="32">
        <v>2546502.33</v>
      </c>
    </row>
    <row r="252" spans="4:19" ht="12.75">
      <c r="D252" s="20" t="s">
        <v>580</v>
      </c>
      <c r="E252" s="32">
        <v>27</v>
      </c>
      <c r="F252" s="32">
        <v>2345.47</v>
      </c>
      <c r="G252" s="32">
        <v>82604.25</v>
      </c>
      <c r="H252" s="32">
        <v>143</v>
      </c>
      <c r="I252" s="32">
        <v>10159.274</v>
      </c>
      <c r="J252" s="32">
        <v>86190.94</v>
      </c>
      <c r="K252" s="32">
        <v>70</v>
      </c>
      <c r="L252" s="32">
        <v>3537.328</v>
      </c>
      <c r="M252" s="32">
        <v>95714.59</v>
      </c>
      <c r="N252" s="32">
        <v>1010</v>
      </c>
      <c r="O252" s="32">
        <v>86411.102</v>
      </c>
      <c r="P252" s="32">
        <v>1336165.6</v>
      </c>
      <c r="Q252" s="32">
        <v>1250</v>
      </c>
      <c r="R252" s="32">
        <v>102453.174</v>
      </c>
      <c r="S252" s="32">
        <v>1600675.38</v>
      </c>
    </row>
    <row r="253" spans="4:19" ht="12.75">
      <c r="D253" s="20" t="s">
        <v>581</v>
      </c>
      <c r="E253" s="32"/>
      <c r="F253" s="32"/>
      <c r="G253" s="32"/>
      <c r="H253" s="32">
        <v>9</v>
      </c>
      <c r="I253" s="32">
        <v>596.187</v>
      </c>
      <c r="J253" s="32">
        <v>17013.89</v>
      </c>
      <c r="K253" s="32">
        <v>9</v>
      </c>
      <c r="L253" s="32">
        <v>839.615</v>
      </c>
      <c r="M253" s="32">
        <v>19976.87</v>
      </c>
      <c r="N253" s="32">
        <v>1322</v>
      </c>
      <c r="O253" s="32">
        <v>111034.936</v>
      </c>
      <c r="P253" s="32">
        <v>1663628.37</v>
      </c>
      <c r="Q253" s="32">
        <v>1340</v>
      </c>
      <c r="R253" s="32">
        <v>112470.738</v>
      </c>
      <c r="S253" s="32">
        <v>1700619.13</v>
      </c>
    </row>
    <row r="254" spans="4:19" ht="12.75">
      <c r="D254" s="20" t="s">
        <v>582</v>
      </c>
      <c r="E254" s="32">
        <v>368</v>
      </c>
      <c r="F254" s="32">
        <v>22027.98</v>
      </c>
      <c r="G254" s="32">
        <v>193859.84</v>
      </c>
      <c r="H254" s="32">
        <v>270</v>
      </c>
      <c r="I254" s="32">
        <v>18171.804</v>
      </c>
      <c r="J254" s="32">
        <v>461386.98</v>
      </c>
      <c r="K254" s="32">
        <v>358</v>
      </c>
      <c r="L254" s="32">
        <v>23373.998</v>
      </c>
      <c r="M254" s="32">
        <v>661556.84</v>
      </c>
      <c r="N254" s="32">
        <v>1644</v>
      </c>
      <c r="O254" s="32">
        <v>113289.555</v>
      </c>
      <c r="P254" s="32">
        <v>2179656.47</v>
      </c>
      <c r="Q254" s="32">
        <v>2640</v>
      </c>
      <c r="R254" s="32">
        <v>176863.337</v>
      </c>
      <c r="S254" s="32">
        <v>3496460.13</v>
      </c>
    </row>
    <row r="255" spans="4:19" ht="12.75">
      <c r="D255" s="20" t="s">
        <v>583</v>
      </c>
      <c r="E255" s="32"/>
      <c r="F255" s="32"/>
      <c r="G255" s="32"/>
      <c r="H255" s="32">
        <v>120</v>
      </c>
      <c r="I255" s="32">
        <v>10430.538</v>
      </c>
      <c r="J255" s="32">
        <v>219342.86</v>
      </c>
      <c r="K255" s="32">
        <v>62</v>
      </c>
      <c r="L255" s="32">
        <v>1417.445</v>
      </c>
      <c r="M255" s="32">
        <v>21024.43</v>
      </c>
      <c r="N255" s="32">
        <v>42</v>
      </c>
      <c r="O255" s="32">
        <v>3851.263</v>
      </c>
      <c r="P255" s="32">
        <v>91481.97</v>
      </c>
      <c r="Q255" s="32">
        <v>224</v>
      </c>
      <c r="R255" s="32">
        <v>15699.246</v>
      </c>
      <c r="S255" s="32">
        <v>331849.26</v>
      </c>
    </row>
    <row r="256" spans="4:19" ht="12.75">
      <c r="D256" s="20" t="s">
        <v>584</v>
      </c>
      <c r="E256" s="32"/>
      <c r="F256" s="32"/>
      <c r="G256" s="32"/>
      <c r="H256" s="32">
        <v>120</v>
      </c>
      <c r="I256" s="32">
        <v>10430.538</v>
      </c>
      <c r="J256" s="32">
        <v>219342.86</v>
      </c>
      <c r="K256" s="32">
        <v>62</v>
      </c>
      <c r="L256" s="32">
        <v>1417.445</v>
      </c>
      <c r="M256" s="32">
        <v>21024.43</v>
      </c>
      <c r="N256" s="32">
        <v>42</v>
      </c>
      <c r="O256" s="32">
        <v>3851.263</v>
      </c>
      <c r="P256" s="32">
        <v>91481.97</v>
      </c>
      <c r="Q256" s="32">
        <v>224</v>
      </c>
      <c r="R256" s="32">
        <v>15699.246</v>
      </c>
      <c r="S256" s="32">
        <v>331849.26</v>
      </c>
    </row>
    <row r="257" spans="4:19" ht="12.75">
      <c r="D257" s="20" t="s">
        <v>585</v>
      </c>
      <c r="E257" s="32">
        <v>808</v>
      </c>
      <c r="F257" s="32">
        <v>85648</v>
      </c>
      <c r="G257" s="32">
        <v>1543321.36</v>
      </c>
      <c r="H257" s="32">
        <v>2755</v>
      </c>
      <c r="I257" s="32">
        <v>276530.717</v>
      </c>
      <c r="J257" s="32">
        <v>4533461.4</v>
      </c>
      <c r="K257" s="32">
        <v>39</v>
      </c>
      <c r="L257" s="32">
        <v>3290.595</v>
      </c>
      <c r="M257" s="32">
        <v>73952.22</v>
      </c>
      <c r="N257" s="32">
        <v>216</v>
      </c>
      <c r="O257" s="32">
        <v>17180.315</v>
      </c>
      <c r="P257" s="32">
        <v>352072.34</v>
      </c>
      <c r="Q257" s="32">
        <v>3818</v>
      </c>
      <c r="R257" s="32">
        <v>382649.627</v>
      </c>
      <c r="S257" s="32">
        <v>6502807.32</v>
      </c>
    </row>
    <row r="258" spans="4:19" ht="12.75">
      <c r="D258" s="20" t="s">
        <v>586</v>
      </c>
      <c r="E258" s="32"/>
      <c r="F258" s="32"/>
      <c r="G258" s="32"/>
      <c r="H258" s="32">
        <v>1</v>
      </c>
      <c r="I258" s="32">
        <v>21.93</v>
      </c>
      <c r="J258" s="32">
        <v>585.31</v>
      </c>
      <c r="K258" s="32"/>
      <c r="L258" s="32"/>
      <c r="M258" s="32"/>
      <c r="N258" s="32">
        <v>1</v>
      </c>
      <c r="O258" s="32">
        <v>21.42</v>
      </c>
      <c r="P258" s="32">
        <v>411.25</v>
      </c>
      <c r="Q258" s="32">
        <v>2</v>
      </c>
      <c r="R258" s="32">
        <v>43.35</v>
      </c>
      <c r="S258" s="32">
        <v>996.56</v>
      </c>
    </row>
    <row r="259" spans="4:19" ht="12.75">
      <c r="D259" s="20" t="s">
        <v>587</v>
      </c>
      <c r="E259" s="32">
        <v>808</v>
      </c>
      <c r="F259" s="32">
        <v>85648</v>
      </c>
      <c r="G259" s="32">
        <v>1543321.36</v>
      </c>
      <c r="H259" s="32">
        <v>2060</v>
      </c>
      <c r="I259" s="32">
        <v>213300</v>
      </c>
      <c r="J259" s="32">
        <v>3073637.68</v>
      </c>
      <c r="K259" s="32">
        <v>24</v>
      </c>
      <c r="L259" s="32">
        <v>2238.535</v>
      </c>
      <c r="M259" s="32">
        <v>43584.29</v>
      </c>
      <c r="N259" s="32">
        <v>133</v>
      </c>
      <c r="O259" s="32">
        <v>11631.375</v>
      </c>
      <c r="P259" s="32">
        <v>244713.22</v>
      </c>
      <c r="Q259" s="32">
        <v>3025</v>
      </c>
      <c r="R259" s="32">
        <v>312817.91</v>
      </c>
      <c r="S259" s="32">
        <v>4905256.55</v>
      </c>
    </row>
    <row r="260" spans="4:19" ht="12.75">
      <c r="D260" s="20" t="s">
        <v>741</v>
      </c>
      <c r="E260" s="32"/>
      <c r="F260" s="32"/>
      <c r="G260" s="32"/>
      <c r="H260" s="32">
        <v>54</v>
      </c>
      <c r="I260" s="32">
        <v>2665.56</v>
      </c>
      <c r="J260" s="32">
        <v>172343.56</v>
      </c>
      <c r="K260" s="32">
        <v>10</v>
      </c>
      <c r="L260" s="32">
        <v>651.05</v>
      </c>
      <c r="M260" s="32">
        <v>8649.72</v>
      </c>
      <c r="N260" s="32">
        <v>0</v>
      </c>
      <c r="O260" s="32">
        <v>0</v>
      </c>
      <c r="P260" s="32">
        <v>0</v>
      </c>
      <c r="Q260" s="32">
        <v>64</v>
      </c>
      <c r="R260" s="32">
        <v>3316.61</v>
      </c>
      <c r="S260" s="32">
        <v>180993.28</v>
      </c>
    </row>
    <row r="261" spans="4:19" ht="12.75">
      <c r="D261" s="20" t="s">
        <v>296</v>
      </c>
      <c r="E261" s="32">
        <v>2</v>
      </c>
      <c r="F261" s="32">
        <v>25.129</v>
      </c>
      <c r="G261" s="32">
        <v>968.36</v>
      </c>
      <c r="H261" s="32">
        <v>1242</v>
      </c>
      <c r="I261" s="32">
        <v>11899.225</v>
      </c>
      <c r="J261" s="32">
        <v>1438390.43</v>
      </c>
      <c r="K261" s="32">
        <v>219</v>
      </c>
      <c r="L261" s="32">
        <v>3458.265</v>
      </c>
      <c r="M261" s="32">
        <v>87014.18</v>
      </c>
      <c r="N261" s="32">
        <v>1272</v>
      </c>
      <c r="O261" s="32">
        <v>19472.661</v>
      </c>
      <c r="P261" s="32">
        <v>783030.02</v>
      </c>
      <c r="Q261" s="32">
        <v>2735</v>
      </c>
      <c r="R261" s="32">
        <v>34855.28</v>
      </c>
      <c r="S261" s="32">
        <v>2309402.99</v>
      </c>
    </row>
    <row r="262" spans="4:19" ht="12.75">
      <c r="D262" s="20" t="s">
        <v>588</v>
      </c>
      <c r="E262" s="32"/>
      <c r="F262" s="32"/>
      <c r="G262" s="32"/>
      <c r="H262" s="32">
        <v>371</v>
      </c>
      <c r="I262" s="32">
        <v>5647.005</v>
      </c>
      <c r="J262" s="32">
        <v>423859.36</v>
      </c>
      <c r="K262" s="32">
        <v>1</v>
      </c>
      <c r="L262" s="32">
        <v>17.336</v>
      </c>
      <c r="M262" s="32">
        <v>523.33</v>
      </c>
      <c r="N262" s="32">
        <v>441</v>
      </c>
      <c r="O262" s="32">
        <v>7278.034</v>
      </c>
      <c r="P262" s="32">
        <v>205892.7</v>
      </c>
      <c r="Q262" s="32">
        <v>813</v>
      </c>
      <c r="R262" s="32">
        <v>12942.375</v>
      </c>
      <c r="S262" s="32">
        <v>630275.39</v>
      </c>
    </row>
    <row r="263" spans="4:19" ht="12.75">
      <c r="D263" s="20" t="s">
        <v>775</v>
      </c>
      <c r="E263" s="32"/>
      <c r="F263" s="32"/>
      <c r="G263" s="32"/>
      <c r="H263" s="32">
        <v>11</v>
      </c>
      <c r="I263" s="32">
        <v>95.329</v>
      </c>
      <c r="J263" s="32">
        <v>10531.8</v>
      </c>
      <c r="K263" s="32"/>
      <c r="L263" s="32"/>
      <c r="M263" s="32"/>
      <c r="N263" s="32">
        <v>26</v>
      </c>
      <c r="O263" s="32">
        <v>465.86</v>
      </c>
      <c r="P263" s="32">
        <v>20391.45</v>
      </c>
      <c r="Q263" s="32">
        <v>37</v>
      </c>
      <c r="R263" s="32">
        <v>561.189</v>
      </c>
      <c r="S263" s="32">
        <v>30923.25</v>
      </c>
    </row>
    <row r="264" spans="4:19" ht="12.75">
      <c r="D264" s="20" t="s">
        <v>589</v>
      </c>
      <c r="E264" s="32"/>
      <c r="F264" s="32"/>
      <c r="G264" s="32"/>
      <c r="H264" s="32">
        <v>17</v>
      </c>
      <c r="I264" s="32">
        <v>225.393</v>
      </c>
      <c r="J264" s="32">
        <v>19064.65</v>
      </c>
      <c r="K264" s="32">
        <v>3</v>
      </c>
      <c r="L264" s="32">
        <v>44.188</v>
      </c>
      <c r="M264" s="32">
        <v>766.53</v>
      </c>
      <c r="N264" s="32">
        <v>28</v>
      </c>
      <c r="O264" s="32">
        <v>292.388</v>
      </c>
      <c r="P264" s="32">
        <v>19472.76</v>
      </c>
      <c r="Q264" s="32">
        <v>48</v>
      </c>
      <c r="R264" s="32">
        <v>561.969</v>
      </c>
      <c r="S264" s="32">
        <v>39303.94</v>
      </c>
    </row>
    <row r="265" spans="4:19" ht="12.75">
      <c r="D265" s="20" t="s">
        <v>590</v>
      </c>
      <c r="E265" s="32">
        <v>2</v>
      </c>
      <c r="F265" s="32">
        <v>25.129</v>
      </c>
      <c r="G265" s="32">
        <v>968.36</v>
      </c>
      <c r="H265" s="32">
        <v>843</v>
      </c>
      <c r="I265" s="32">
        <v>5931.498</v>
      </c>
      <c r="J265" s="32">
        <v>984934.62</v>
      </c>
      <c r="K265" s="32">
        <v>215</v>
      </c>
      <c r="L265" s="32">
        <v>3396.741</v>
      </c>
      <c r="M265" s="32">
        <v>85724.32</v>
      </c>
      <c r="N265" s="32">
        <v>777</v>
      </c>
      <c r="O265" s="32">
        <v>11436.379</v>
      </c>
      <c r="P265" s="32">
        <v>537273.11</v>
      </c>
      <c r="Q265" s="32">
        <v>1837</v>
      </c>
      <c r="R265" s="32">
        <v>20789.747</v>
      </c>
      <c r="S265" s="32">
        <v>1608900.41</v>
      </c>
    </row>
    <row r="266" spans="4:19" ht="12.75">
      <c r="D266" s="20" t="s">
        <v>294</v>
      </c>
      <c r="E266" s="32"/>
      <c r="F266" s="32"/>
      <c r="G266" s="32"/>
      <c r="H266" s="32">
        <v>1</v>
      </c>
      <c r="I266" s="32">
        <v>20.647</v>
      </c>
      <c r="J266" s="32">
        <v>645.98</v>
      </c>
      <c r="K266" s="32"/>
      <c r="L266" s="32"/>
      <c r="M266" s="32"/>
      <c r="N266" s="32">
        <v>6</v>
      </c>
      <c r="O266" s="32">
        <v>35.591</v>
      </c>
      <c r="P266" s="32">
        <v>2586</v>
      </c>
      <c r="Q266" s="32">
        <v>7</v>
      </c>
      <c r="R266" s="32">
        <v>56.238</v>
      </c>
      <c r="S266" s="32">
        <v>3231.98</v>
      </c>
    </row>
    <row r="267" spans="4:19" ht="12.75">
      <c r="D267" s="20" t="s">
        <v>591</v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>
        <v>6</v>
      </c>
      <c r="O267" s="32">
        <v>35.591</v>
      </c>
      <c r="P267" s="32">
        <v>2586</v>
      </c>
      <c r="Q267" s="32">
        <v>6</v>
      </c>
      <c r="R267" s="32">
        <v>35.591</v>
      </c>
      <c r="S267" s="32">
        <v>2586</v>
      </c>
    </row>
    <row r="268" spans="4:19" ht="12.75">
      <c r="D268" s="20" t="s">
        <v>742</v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0</v>
      </c>
    </row>
    <row r="269" spans="4:19" ht="12.75">
      <c r="D269" s="20" t="s">
        <v>776</v>
      </c>
      <c r="E269" s="32"/>
      <c r="F269" s="32"/>
      <c r="G269" s="32"/>
      <c r="H269" s="32">
        <v>1</v>
      </c>
      <c r="I269" s="32">
        <v>20.647</v>
      </c>
      <c r="J269" s="32">
        <v>645.98</v>
      </c>
      <c r="K269" s="32"/>
      <c r="L269" s="32"/>
      <c r="M269" s="32"/>
      <c r="N269" s="32"/>
      <c r="O269" s="32"/>
      <c r="P269" s="32"/>
      <c r="Q269" s="32">
        <v>1</v>
      </c>
      <c r="R269" s="32">
        <v>20.647</v>
      </c>
      <c r="S269" s="32">
        <v>645.98</v>
      </c>
    </row>
    <row r="270" spans="4:19" ht="12.75">
      <c r="D270" s="20" t="s">
        <v>295</v>
      </c>
      <c r="E270" s="32">
        <v>1741</v>
      </c>
      <c r="F270" s="32">
        <v>186216.074</v>
      </c>
      <c r="G270" s="32">
        <v>4169582.92</v>
      </c>
      <c r="H270" s="32">
        <v>3520</v>
      </c>
      <c r="I270" s="32">
        <v>323092.655</v>
      </c>
      <c r="J270" s="32">
        <v>10744889.38</v>
      </c>
      <c r="K270" s="32">
        <v>1750</v>
      </c>
      <c r="L270" s="32">
        <v>176891.649</v>
      </c>
      <c r="M270" s="32">
        <v>3387114.75</v>
      </c>
      <c r="N270" s="32">
        <v>2647</v>
      </c>
      <c r="O270" s="32">
        <v>242223.677</v>
      </c>
      <c r="P270" s="32">
        <v>4098057.76</v>
      </c>
      <c r="Q270" s="32">
        <v>9658</v>
      </c>
      <c r="R270" s="32">
        <v>928424.055</v>
      </c>
      <c r="S270" s="32">
        <v>22399644.81</v>
      </c>
    </row>
    <row r="271" spans="4:19" ht="12.75">
      <c r="D271" s="20" t="s">
        <v>592</v>
      </c>
      <c r="E271" s="32"/>
      <c r="F271" s="32"/>
      <c r="G271" s="32"/>
      <c r="H271" s="32">
        <v>6</v>
      </c>
      <c r="I271" s="32">
        <v>117.114</v>
      </c>
      <c r="J271" s="32">
        <v>8900.43</v>
      </c>
      <c r="K271" s="32"/>
      <c r="L271" s="32"/>
      <c r="M271" s="32"/>
      <c r="N271" s="32">
        <v>3</v>
      </c>
      <c r="O271" s="32">
        <v>42.859</v>
      </c>
      <c r="P271" s="32">
        <v>3143.55</v>
      </c>
      <c r="Q271" s="32">
        <v>9</v>
      </c>
      <c r="R271" s="32">
        <v>159.973</v>
      </c>
      <c r="S271" s="32">
        <v>12043.98</v>
      </c>
    </row>
    <row r="272" spans="4:19" ht="12.75">
      <c r="D272" s="20" t="s">
        <v>593</v>
      </c>
      <c r="E272" s="32">
        <v>59</v>
      </c>
      <c r="F272" s="32">
        <v>5764.81</v>
      </c>
      <c r="G272" s="32">
        <v>195281.2</v>
      </c>
      <c r="H272" s="32">
        <v>157</v>
      </c>
      <c r="I272" s="32">
        <v>5812.166</v>
      </c>
      <c r="J272" s="32">
        <v>109404.25</v>
      </c>
      <c r="K272" s="32">
        <v>0</v>
      </c>
      <c r="L272" s="32">
        <v>0</v>
      </c>
      <c r="M272" s="32">
        <v>0</v>
      </c>
      <c r="N272" s="32">
        <v>37</v>
      </c>
      <c r="O272" s="32">
        <v>1344.224</v>
      </c>
      <c r="P272" s="32">
        <v>29306.12</v>
      </c>
      <c r="Q272" s="32">
        <v>253</v>
      </c>
      <c r="R272" s="32">
        <v>12921.2</v>
      </c>
      <c r="S272" s="32">
        <v>333991.57</v>
      </c>
    </row>
    <row r="273" spans="4:19" ht="12.75">
      <c r="D273" s="20" t="s">
        <v>594</v>
      </c>
      <c r="E273" s="32"/>
      <c r="F273" s="32"/>
      <c r="G273" s="32"/>
      <c r="H273" s="32">
        <v>88</v>
      </c>
      <c r="I273" s="32">
        <v>1810.059</v>
      </c>
      <c r="J273" s="32">
        <v>45631.92</v>
      </c>
      <c r="K273" s="32"/>
      <c r="L273" s="32"/>
      <c r="M273" s="32"/>
      <c r="N273" s="32">
        <v>11</v>
      </c>
      <c r="O273" s="32">
        <v>98.977</v>
      </c>
      <c r="P273" s="32">
        <v>5123.13</v>
      </c>
      <c r="Q273" s="32">
        <v>99</v>
      </c>
      <c r="R273" s="32">
        <v>1909.036</v>
      </c>
      <c r="S273" s="32">
        <v>50755.05</v>
      </c>
    </row>
    <row r="274" spans="4:19" ht="12.75">
      <c r="D274" s="20" t="s">
        <v>595</v>
      </c>
      <c r="E274" s="32">
        <v>1468</v>
      </c>
      <c r="F274" s="32">
        <v>159374.938</v>
      </c>
      <c r="G274" s="32">
        <v>3183088.86</v>
      </c>
      <c r="H274" s="32">
        <v>470</v>
      </c>
      <c r="I274" s="32">
        <v>51205.97</v>
      </c>
      <c r="J274" s="32">
        <v>535665</v>
      </c>
      <c r="K274" s="32">
        <v>973</v>
      </c>
      <c r="L274" s="32">
        <v>107538.846</v>
      </c>
      <c r="M274" s="32">
        <v>1022794.47</v>
      </c>
      <c r="N274" s="32">
        <v>843</v>
      </c>
      <c r="O274" s="32">
        <v>88940.209</v>
      </c>
      <c r="P274" s="32">
        <v>824670.55</v>
      </c>
      <c r="Q274" s="32">
        <v>3754</v>
      </c>
      <c r="R274" s="32">
        <v>407059.963</v>
      </c>
      <c r="S274" s="32">
        <v>5566218.88</v>
      </c>
    </row>
    <row r="275" spans="4:19" ht="12.75">
      <c r="D275" s="20" t="s">
        <v>596</v>
      </c>
      <c r="E275" s="32">
        <v>1468</v>
      </c>
      <c r="F275" s="32">
        <v>159374.938</v>
      </c>
      <c r="G275" s="32">
        <v>3183088.86</v>
      </c>
      <c r="H275" s="32">
        <v>470</v>
      </c>
      <c r="I275" s="32">
        <v>51205.97</v>
      </c>
      <c r="J275" s="32">
        <v>535665</v>
      </c>
      <c r="K275" s="32">
        <v>973</v>
      </c>
      <c r="L275" s="32">
        <v>107538.846</v>
      </c>
      <c r="M275" s="32">
        <v>1022794.47</v>
      </c>
      <c r="N275" s="32">
        <v>840</v>
      </c>
      <c r="O275" s="32">
        <v>88880.539</v>
      </c>
      <c r="P275" s="32">
        <v>822729.09</v>
      </c>
      <c r="Q275" s="32">
        <v>3751</v>
      </c>
      <c r="R275" s="32">
        <v>407000.293</v>
      </c>
      <c r="S275" s="32">
        <v>5564277.42</v>
      </c>
    </row>
    <row r="276" spans="4:19" ht="12.75">
      <c r="D276" s="20" t="s">
        <v>597</v>
      </c>
      <c r="E276" s="32"/>
      <c r="F276" s="32"/>
      <c r="G276" s="32"/>
      <c r="H276" s="32">
        <v>14</v>
      </c>
      <c r="I276" s="32">
        <v>325.101</v>
      </c>
      <c r="J276" s="32">
        <v>10975.1</v>
      </c>
      <c r="K276" s="32">
        <v>22</v>
      </c>
      <c r="L276" s="32">
        <v>431.459</v>
      </c>
      <c r="M276" s="32">
        <v>5734.11</v>
      </c>
      <c r="N276" s="32">
        <v>40</v>
      </c>
      <c r="O276" s="32">
        <v>1468.913</v>
      </c>
      <c r="P276" s="32">
        <v>48325.1</v>
      </c>
      <c r="Q276" s="32">
        <v>76</v>
      </c>
      <c r="R276" s="32">
        <v>2225.473</v>
      </c>
      <c r="S276" s="32">
        <v>65034.31</v>
      </c>
    </row>
    <row r="277" spans="4:19" ht="12.75">
      <c r="D277" s="20" t="s">
        <v>598</v>
      </c>
      <c r="E277" s="32"/>
      <c r="F277" s="32"/>
      <c r="G277" s="32"/>
      <c r="H277" s="32">
        <v>4</v>
      </c>
      <c r="I277" s="32">
        <v>135.132</v>
      </c>
      <c r="J277" s="32">
        <v>4694.61</v>
      </c>
      <c r="K277" s="32">
        <v>1</v>
      </c>
      <c r="L277" s="32">
        <v>20.662</v>
      </c>
      <c r="M277" s="32">
        <v>282.98</v>
      </c>
      <c r="N277" s="32">
        <v>33</v>
      </c>
      <c r="O277" s="32">
        <v>1326.73</v>
      </c>
      <c r="P277" s="32">
        <v>44734.77</v>
      </c>
      <c r="Q277" s="32">
        <v>38</v>
      </c>
      <c r="R277" s="32">
        <v>1482.524</v>
      </c>
      <c r="S277" s="32">
        <v>49712.36</v>
      </c>
    </row>
    <row r="278" spans="4:19" ht="12.75">
      <c r="D278" s="20" t="s">
        <v>599</v>
      </c>
      <c r="E278" s="32"/>
      <c r="F278" s="32"/>
      <c r="G278" s="32"/>
      <c r="H278" s="32">
        <v>4</v>
      </c>
      <c r="I278" s="32">
        <v>135.132</v>
      </c>
      <c r="J278" s="32">
        <v>4694.61</v>
      </c>
      <c r="K278" s="32">
        <v>1</v>
      </c>
      <c r="L278" s="32">
        <v>20.662</v>
      </c>
      <c r="M278" s="32">
        <v>282.98</v>
      </c>
      <c r="N278" s="32">
        <v>33</v>
      </c>
      <c r="O278" s="32">
        <v>1326.73</v>
      </c>
      <c r="P278" s="32">
        <v>44734.77</v>
      </c>
      <c r="Q278" s="32">
        <v>38</v>
      </c>
      <c r="R278" s="32">
        <v>1482.524</v>
      </c>
      <c r="S278" s="32">
        <v>49712.36</v>
      </c>
    </row>
    <row r="279" spans="4:19" ht="12.75">
      <c r="D279" s="20" t="s">
        <v>743</v>
      </c>
      <c r="E279" s="32"/>
      <c r="F279" s="32"/>
      <c r="G279" s="32"/>
      <c r="H279" s="32">
        <v>4</v>
      </c>
      <c r="I279" s="32">
        <v>71.696</v>
      </c>
      <c r="J279" s="32">
        <v>2334.01</v>
      </c>
      <c r="K279" s="32">
        <v>9</v>
      </c>
      <c r="L279" s="32">
        <v>189.007</v>
      </c>
      <c r="M279" s="32">
        <v>2146</v>
      </c>
      <c r="N279" s="32"/>
      <c r="O279" s="32"/>
      <c r="P279" s="32"/>
      <c r="Q279" s="32">
        <v>13</v>
      </c>
      <c r="R279" s="32">
        <v>260.703</v>
      </c>
      <c r="S279" s="32">
        <v>4480.01</v>
      </c>
    </row>
    <row r="280" spans="4:19" ht="12.75">
      <c r="D280" s="20" t="s">
        <v>600</v>
      </c>
      <c r="E280" s="32"/>
      <c r="F280" s="32"/>
      <c r="G280" s="32"/>
      <c r="H280" s="32">
        <v>6</v>
      </c>
      <c r="I280" s="32">
        <v>118.273</v>
      </c>
      <c r="J280" s="32">
        <v>3946.48</v>
      </c>
      <c r="K280" s="32">
        <v>12</v>
      </c>
      <c r="L280" s="32">
        <v>221.79</v>
      </c>
      <c r="M280" s="32">
        <v>3305.13</v>
      </c>
      <c r="N280" s="32">
        <v>7</v>
      </c>
      <c r="O280" s="32">
        <v>142.183</v>
      </c>
      <c r="P280" s="32">
        <v>3590.33</v>
      </c>
      <c r="Q280" s="32">
        <v>25</v>
      </c>
      <c r="R280" s="32">
        <v>482.246</v>
      </c>
      <c r="S280" s="32">
        <v>10841.94</v>
      </c>
    </row>
    <row r="281" spans="4:19" ht="12.75">
      <c r="D281" s="20" t="s">
        <v>601</v>
      </c>
      <c r="E281" s="32"/>
      <c r="F281" s="32"/>
      <c r="G281" s="32"/>
      <c r="H281" s="32">
        <v>24</v>
      </c>
      <c r="I281" s="32">
        <v>359.743</v>
      </c>
      <c r="J281" s="32">
        <v>20596.71</v>
      </c>
      <c r="K281" s="32"/>
      <c r="L281" s="32"/>
      <c r="M281" s="32"/>
      <c r="N281" s="32">
        <v>26</v>
      </c>
      <c r="O281" s="32">
        <v>288.772</v>
      </c>
      <c r="P281" s="32">
        <v>21883.5</v>
      </c>
      <c r="Q281" s="32">
        <v>50</v>
      </c>
      <c r="R281" s="32">
        <v>648.515</v>
      </c>
      <c r="S281" s="32">
        <v>42480.21</v>
      </c>
    </row>
    <row r="282" spans="4:19" ht="12.75">
      <c r="D282" s="20" t="s">
        <v>602</v>
      </c>
      <c r="E282" s="32">
        <v>148</v>
      </c>
      <c r="F282" s="32">
        <v>15044.125</v>
      </c>
      <c r="G282" s="32">
        <v>647592.94</v>
      </c>
      <c r="H282" s="32">
        <v>71</v>
      </c>
      <c r="I282" s="32">
        <v>6961.25</v>
      </c>
      <c r="J282" s="32">
        <v>76754.65</v>
      </c>
      <c r="K282" s="32">
        <v>96</v>
      </c>
      <c r="L282" s="32">
        <v>5542.375</v>
      </c>
      <c r="M282" s="32">
        <v>99583.14</v>
      </c>
      <c r="N282" s="32">
        <v>420</v>
      </c>
      <c r="O282" s="32">
        <v>35492.852</v>
      </c>
      <c r="P282" s="32">
        <v>921553.86</v>
      </c>
      <c r="Q282" s="32">
        <v>735</v>
      </c>
      <c r="R282" s="32">
        <v>63040.602</v>
      </c>
      <c r="S282" s="32">
        <v>1745484.59</v>
      </c>
    </row>
    <row r="283" spans="4:19" ht="12.75">
      <c r="D283" s="20" t="s">
        <v>603</v>
      </c>
      <c r="E283" s="32"/>
      <c r="F283" s="32"/>
      <c r="G283" s="32"/>
      <c r="H283" s="32">
        <v>1</v>
      </c>
      <c r="I283" s="32">
        <v>5.44</v>
      </c>
      <c r="J283" s="32">
        <v>642.64</v>
      </c>
      <c r="K283" s="32">
        <v>63</v>
      </c>
      <c r="L283" s="32">
        <v>2488.088</v>
      </c>
      <c r="M283" s="32">
        <v>36513.87</v>
      </c>
      <c r="N283" s="32">
        <v>28</v>
      </c>
      <c r="O283" s="32">
        <v>278.526</v>
      </c>
      <c r="P283" s="32">
        <v>29330.36</v>
      </c>
      <c r="Q283" s="32">
        <v>92</v>
      </c>
      <c r="R283" s="32">
        <v>2772.054</v>
      </c>
      <c r="S283" s="32">
        <v>66486.87</v>
      </c>
    </row>
    <row r="284" spans="4:19" ht="12.75">
      <c r="D284" s="20" t="s">
        <v>604</v>
      </c>
      <c r="E284" s="32">
        <v>148</v>
      </c>
      <c r="F284" s="32">
        <v>15044.125</v>
      </c>
      <c r="G284" s="32">
        <v>647592.94</v>
      </c>
      <c r="H284" s="32">
        <v>70</v>
      </c>
      <c r="I284" s="32">
        <v>6955.81</v>
      </c>
      <c r="J284" s="32">
        <v>76112.01</v>
      </c>
      <c r="K284" s="32">
        <v>2</v>
      </c>
      <c r="L284" s="32">
        <v>42.693</v>
      </c>
      <c r="M284" s="32">
        <v>570.64</v>
      </c>
      <c r="N284" s="32">
        <v>14</v>
      </c>
      <c r="O284" s="32">
        <v>1384.625</v>
      </c>
      <c r="P284" s="32">
        <v>20491.71</v>
      </c>
      <c r="Q284" s="32">
        <v>234</v>
      </c>
      <c r="R284" s="32">
        <v>23427.253</v>
      </c>
      <c r="S284" s="32">
        <v>744767.3</v>
      </c>
    </row>
    <row r="285" spans="4:19" ht="12.75">
      <c r="D285" s="20" t="s">
        <v>605</v>
      </c>
      <c r="E285" s="32"/>
      <c r="F285" s="32"/>
      <c r="G285" s="32"/>
      <c r="H285" s="32"/>
      <c r="I285" s="32"/>
      <c r="J285" s="32"/>
      <c r="K285" s="32">
        <v>31</v>
      </c>
      <c r="L285" s="32">
        <v>3011.594</v>
      </c>
      <c r="M285" s="32">
        <v>62498.63</v>
      </c>
      <c r="N285" s="32">
        <v>378</v>
      </c>
      <c r="O285" s="32">
        <v>33829.701</v>
      </c>
      <c r="P285" s="32">
        <v>871731.79</v>
      </c>
      <c r="Q285" s="32">
        <v>409</v>
      </c>
      <c r="R285" s="32">
        <v>36841.295</v>
      </c>
      <c r="S285" s="32">
        <v>934230.42</v>
      </c>
    </row>
    <row r="286" spans="4:19" ht="12.75">
      <c r="D286" s="20" t="s">
        <v>606</v>
      </c>
      <c r="E286" s="32"/>
      <c r="F286" s="32"/>
      <c r="G286" s="32"/>
      <c r="H286" s="32">
        <v>10</v>
      </c>
      <c r="I286" s="32">
        <v>203.716</v>
      </c>
      <c r="J286" s="32">
        <v>6919.23</v>
      </c>
      <c r="K286" s="32">
        <v>6</v>
      </c>
      <c r="L286" s="32">
        <v>110.045</v>
      </c>
      <c r="M286" s="32">
        <v>1402.32</v>
      </c>
      <c r="N286" s="32">
        <v>5</v>
      </c>
      <c r="O286" s="32">
        <v>58.605</v>
      </c>
      <c r="P286" s="32">
        <v>2668.5</v>
      </c>
      <c r="Q286" s="32">
        <v>21</v>
      </c>
      <c r="R286" s="32">
        <v>372.366</v>
      </c>
      <c r="S286" s="32">
        <v>10990.05</v>
      </c>
    </row>
    <row r="287" spans="4:19" ht="12.75">
      <c r="D287" s="20" t="s">
        <v>607</v>
      </c>
      <c r="E287" s="32">
        <v>66</v>
      </c>
      <c r="F287" s="32">
        <v>6032.201</v>
      </c>
      <c r="G287" s="32">
        <v>143619.92</v>
      </c>
      <c r="H287" s="32">
        <v>2768</v>
      </c>
      <c r="I287" s="32">
        <v>258107.595</v>
      </c>
      <c r="J287" s="32">
        <v>9975674.01</v>
      </c>
      <c r="K287" s="32">
        <v>653</v>
      </c>
      <c r="L287" s="32">
        <v>63268.924</v>
      </c>
      <c r="M287" s="32">
        <v>2257600.71</v>
      </c>
      <c r="N287" s="32">
        <v>1273</v>
      </c>
      <c r="O287" s="32">
        <v>114587.243</v>
      </c>
      <c r="P287" s="32">
        <v>2246506.58</v>
      </c>
      <c r="Q287" s="32">
        <v>4760</v>
      </c>
      <c r="R287" s="32">
        <v>441995.963</v>
      </c>
      <c r="S287" s="32">
        <v>14623401.22</v>
      </c>
    </row>
    <row r="288" spans="4:19" ht="12.75">
      <c r="D288" s="20" t="s">
        <v>608</v>
      </c>
      <c r="E288" s="32"/>
      <c r="F288" s="32"/>
      <c r="G288" s="32"/>
      <c r="H288" s="32">
        <v>4</v>
      </c>
      <c r="I288" s="32">
        <v>79.04</v>
      </c>
      <c r="J288" s="32">
        <v>3899.23</v>
      </c>
      <c r="K288" s="32"/>
      <c r="L288" s="32"/>
      <c r="M288" s="32"/>
      <c r="N288" s="32">
        <v>0</v>
      </c>
      <c r="O288" s="32">
        <v>0</v>
      </c>
      <c r="P288" s="32">
        <v>0</v>
      </c>
      <c r="Q288" s="32">
        <v>4</v>
      </c>
      <c r="R288" s="32">
        <v>79.04</v>
      </c>
      <c r="S288" s="32">
        <v>3899.23</v>
      </c>
    </row>
    <row r="289" spans="4:19" ht="12.75">
      <c r="D289" s="20" t="s">
        <v>609</v>
      </c>
      <c r="E289" s="32">
        <v>66</v>
      </c>
      <c r="F289" s="32">
        <v>6032.201</v>
      </c>
      <c r="G289" s="32">
        <v>143619.92</v>
      </c>
      <c r="H289" s="32">
        <v>2748</v>
      </c>
      <c r="I289" s="32">
        <v>257918.993</v>
      </c>
      <c r="J289" s="32">
        <v>9953758.47</v>
      </c>
      <c r="K289" s="32">
        <v>651</v>
      </c>
      <c r="L289" s="32">
        <v>63233.754</v>
      </c>
      <c r="M289" s="32">
        <f>2257018.99</f>
        <v>2257018.99</v>
      </c>
      <c r="N289" s="32">
        <v>1163</v>
      </c>
      <c r="O289" s="32">
        <v>113346.217</v>
      </c>
      <c r="P289" s="32">
        <v>2131812.71</v>
      </c>
      <c r="Q289" s="32">
        <v>4628</v>
      </c>
      <c r="R289" s="32">
        <v>440531.165</v>
      </c>
      <c r="S289" s="32">
        <v>14486210.09</v>
      </c>
    </row>
    <row r="290" spans="4:19" ht="12.75">
      <c r="D290" s="20" t="s">
        <v>339</v>
      </c>
      <c r="E290" s="32">
        <v>629</v>
      </c>
      <c r="F290" s="32">
        <v>55954.298</v>
      </c>
      <c r="G290" s="32">
        <v>1355439.02</v>
      </c>
      <c r="H290" s="32">
        <v>1667</v>
      </c>
      <c r="I290" s="32">
        <v>141701.45</v>
      </c>
      <c r="J290" s="32">
        <v>3785602.94</v>
      </c>
      <c r="K290" s="32">
        <v>1506</v>
      </c>
      <c r="L290" s="32">
        <v>114668.545</v>
      </c>
      <c r="M290" s="32">
        <f>2866830.78+1052.9+649.57</f>
        <v>2868533.2499999995</v>
      </c>
      <c r="N290" s="32">
        <v>1868</v>
      </c>
      <c r="O290" s="32">
        <v>144681.05</v>
      </c>
      <c r="P290" s="32">
        <f>4187649.37+135.92</f>
        <v>4187785.29</v>
      </c>
      <c r="Q290" s="32">
        <v>5670</v>
      </c>
      <c r="R290" s="32">
        <v>457005.343</v>
      </c>
      <c r="S290" s="32">
        <f>12195522.11+1052.9+649.57+135.92</f>
        <v>12197360.5</v>
      </c>
    </row>
    <row r="291" spans="4:19" ht="12.75">
      <c r="D291" s="20" t="s">
        <v>610</v>
      </c>
      <c r="E291" s="32">
        <v>629</v>
      </c>
      <c r="F291" s="32">
        <v>55954.298</v>
      </c>
      <c r="G291" s="32">
        <v>1355439.02</v>
      </c>
      <c r="H291" s="32">
        <v>1622</v>
      </c>
      <c r="I291" s="32">
        <v>139089.195</v>
      </c>
      <c r="J291" s="32">
        <v>3698018.3</v>
      </c>
      <c r="K291" s="32">
        <v>1074</v>
      </c>
      <c r="L291" s="32">
        <v>78043.193</v>
      </c>
      <c r="M291" s="32">
        <f>1894658+1052.9+649.57</f>
        <v>1896360.47</v>
      </c>
      <c r="N291" s="32">
        <v>1451</v>
      </c>
      <c r="O291" s="32">
        <v>109381.666</v>
      </c>
      <c r="P291" s="32">
        <v>3317474.65</v>
      </c>
      <c r="Q291" s="32">
        <v>4776</v>
      </c>
      <c r="R291" s="32">
        <v>382468.352</v>
      </c>
      <c r="S291" s="32">
        <f>10265589.97+1052.9+649.57</f>
        <v>10267292.440000001</v>
      </c>
    </row>
    <row r="292" spans="4:19" ht="12.75">
      <c r="D292" s="20" t="s">
        <v>777</v>
      </c>
      <c r="E292" s="32"/>
      <c r="F292" s="32"/>
      <c r="G292" s="32"/>
      <c r="H292" s="32">
        <v>12</v>
      </c>
      <c r="I292" s="32">
        <v>1035.749</v>
      </c>
      <c r="J292" s="32">
        <v>29323.95</v>
      </c>
      <c r="K292" s="32">
        <v>2</v>
      </c>
      <c r="L292" s="32">
        <v>27</v>
      </c>
      <c r="M292" s="32">
        <v>475.8</v>
      </c>
      <c r="N292" s="32">
        <v>0</v>
      </c>
      <c r="O292" s="32">
        <v>0</v>
      </c>
      <c r="P292" s="32">
        <v>380</v>
      </c>
      <c r="Q292" s="32">
        <v>14</v>
      </c>
      <c r="R292" s="32">
        <v>1062.749</v>
      </c>
      <c r="S292" s="32">
        <v>30179.75</v>
      </c>
    </row>
    <row r="293" spans="4:19" ht="12.75">
      <c r="D293" s="20" t="s">
        <v>744</v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</row>
    <row r="294" spans="4:19" ht="12.75">
      <c r="D294" s="20" t="s">
        <v>611</v>
      </c>
      <c r="E294" s="32">
        <v>533</v>
      </c>
      <c r="F294" s="32">
        <v>46418.964</v>
      </c>
      <c r="G294" s="32">
        <v>1245699.77</v>
      </c>
      <c r="H294" s="32">
        <v>1570</v>
      </c>
      <c r="I294" s="32">
        <v>137309.506</v>
      </c>
      <c r="J294" s="32">
        <v>3639995.63</v>
      </c>
      <c r="K294" s="32">
        <v>1022</v>
      </c>
      <c r="L294" s="32">
        <v>76958.538</v>
      </c>
      <c r="M294" s="32">
        <f>1870517.27+1052.9+649.57</f>
        <v>1872219.74</v>
      </c>
      <c r="N294" s="32">
        <v>1379</v>
      </c>
      <c r="O294" s="32">
        <v>108162.311</v>
      </c>
      <c r="P294" s="32">
        <v>3274986.33</v>
      </c>
      <c r="Q294" s="32">
        <v>4504</v>
      </c>
      <c r="R294" s="32">
        <v>368849.319</v>
      </c>
      <c r="S294" s="32">
        <f>10031199+1052.9+649.57</f>
        <v>10032901.47</v>
      </c>
    </row>
    <row r="295" spans="4:19" ht="12.75">
      <c r="D295" s="20" t="s">
        <v>612</v>
      </c>
      <c r="E295" s="32"/>
      <c r="F295" s="32"/>
      <c r="G295" s="32"/>
      <c r="H295" s="32">
        <v>1</v>
      </c>
      <c r="I295" s="32">
        <v>21.252</v>
      </c>
      <c r="J295" s="32">
        <v>649.57</v>
      </c>
      <c r="K295" s="32">
        <v>1</v>
      </c>
      <c r="L295" s="32">
        <v>21.001</v>
      </c>
      <c r="M295" s="32">
        <v>649.57</v>
      </c>
      <c r="N295" s="32">
        <v>0</v>
      </c>
      <c r="O295" s="32">
        <v>0</v>
      </c>
      <c r="P295" s="32">
        <v>0</v>
      </c>
      <c r="Q295" s="32">
        <v>2</v>
      </c>
      <c r="R295" s="32">
        <v>42.253</v>
      </c>
      <c r="S295" s="32">
        <f>-403.33+1052.9+649.57</f>
        <v>1299.1400000000003</v>
      </c>
    </row>
    <row r="296" spans="4:19" ht="12.75">
      <c r="D296" s="20" t="s">
        <v>613</v>
      </c>
      <c r="E296" s="32">
        <v>96</v>
      </c>
      <c r="F296" s="32">
        <v>9535.334</v>
      </c>
      <c r="G296" s="32">
        <v>109739.25</v>
      </c>
      <c r="H296" s="32">
        <v>2</v>
      </c>
      <c r="I296" s="32">
        <v>44.3</v>
      </c>
      <c r="J296" s="32">
        <v>1149.98</v>
      </c>
      <c r="K296" s="32">
        <v>27</v>
      </c>
      <c r="L296" s="32">
        <v>621.411</v>
      </c>
      <c r="M296" s="32">
        <v>10268.01</v>
      </c>
      <c r="N296" s="32">
        <v>1</v>
      </c>
      <c r="O296" s="32">
        <v>20.9</v>
      </c>
      <c r="P296" s="32">
        <v>299.08</v>
      </c>
      <c r="Q296" s="32">
        <v>126</v>
      </c>
      <c r="R296" s="32">
        <v>10221.945</v>
      </c>
      <c r="S296" s="32">
        <v>121456.32</v>
      </c>
    </row>
    <row r="297" spans="4:19" ht="12.75">
      <c r="D297" s="20" t="s">
        <v>614</v>
      </c>
      <c r="E297" s="32"/>
      <c r="F297" s="32"/>
      <c r="G297" s="32"/>
      <c r="H297" s="32">
        <v>38</v>
      </c>
      <c r="I297" s="32">
        <v>699.64</v>
      </c>
      <c r="J297" s="32">
        <v>27548.74</v>
      </c>
      <c r="K297" s="32">
        <v>23</v>
      </c>
      <c r="L297" s="32">
        <v>436.244</v>
      </c>
      <c r="M297" s="32">
        <v>13396.92</v>
      </c>
      <c r="N297" s="32">
        <v>71</v>
      </c>
      <c r="O297" s="32">
        <v>1198.455</v>
      </c>
      <c r="P297" s="32">
        <v>41809.24</v>
      </c>
      <c r="Q297" s="32">
        <v>132</v>
      </c>
      <c r="R297" s="32">
        <v>2334.339</v>
      </c>
      <c r="S297" s="32">
        <v>82754.9</v>
      </c>
    </row>
    <row r="298" spans="4:19" ht="12.75">
      <c r="D298" s="20" t="s">
        <v>615</v>
      </c>
      <c r="E298" s="32"/>
      <c r="F298" s="32"/>
      <c r="G298" s="32"/>
      <c r="H298" s="32">
        <v>9</v>
      </c>
      <c r="I298" s="32">
        <v>159.811</v>
      </c>
      <c r="J298" s="32">
        <v>5623.11</v>
      </c>
      <c r="K298" s="32">
        <v>49</v>
      </c>
      <c r="L298" s="32">
        <v>3753.116</v>
      </c>
      <c r="M298" s="32">
        <v>121271.85</v>
      </c>
      <c r="N298" s="32">
        <v>47</v>
      </c>
      <c r="O298" s="32">
        <v>1398.446</v>
      </c>
      <c r="P298" s="32">
        <v>75388.33</v>
      </c>
      <c r="Q298" s="32">
        <v>105</v>
      </c>
      <c r="R298" s="32">
        <v>5311.373</v>
      </c>
      <c r="S298" s="32">
        <v>202283.29</v>
      </c>
    </row>
    <row r="299" spans="4:19" ht="12.75">
      <c r="D299" s="20" t="s">
        <v>616</v>
      </c>
      <c r="E299" s="32"/>
      <c r="F299" s="32"/>
      <c r="G299" s="32"/>
      <c r="H299" s="32"/>
      <c r="I299" s="32"/>
      <c r="J299" s="32"/>
      <c r="K299" s="32">
        <v>49</v>
      </c>
      <c r="L299" s="32">
        <v>3753.116</v>
      </c>
      <c r="M299" s="32">
        <v>121271.85</v>
      </c>
      <c r="N299" s="32">
        <v>24</v>
      </c>
      <c r="O299" s="32">
        <v>1123.061</v>
      </c>
      <c r="P299" s="32">
        <v>62120.15</v>
      </c>
      <c r="Q299" s="32">
        <v>73</v>
      </c>
      <c r="R299" s="32">
        <v>4876.177</v>
      </c>
      <c r="S299" s="32">
        <v>183392</v>
      </c>
    </row>
    <row r="300" spans="4:19" ht="12.75">
      <c r="D300" s="20" t="s">
        <v>617</v>
      </c>
      <c r="E300" s="32"/>
      <c r="F300" s="32"/>
      <c r="G300" s="32"/>
      <c r="H300" s="32">
        <v>23</v>
      </c>
      <c r="I300" s="32">
        <v>2222.099</v>
      </c>
      <c r="J300" s="32">
        <v>70023.86</v>
      </c>
      <c r="K300" s="32">
        <v>306</v>
      </c>
      <c r="L300" s="32">
        <v>30039.202</v>
      </c>
      <c r="M300" s="32">
        <v>799263.82</v>
      </c>
      <c r="N300" s="32">
        <v>363</v>
      </c>
      <c r="O300" s="32">
        <v>33763.85</v>
      </c>
      <c r="P300" s="32">
        <v>791025.85</v>
      </c>
      <c r="Q300" s="32">
        <v>692</v>
      </c>
      <c r="R300" s="32">
        <v>66025.151</v>
      </c>
      <c r="S300" s="32">
        <v>1660313.53</v>
      </c>
    </row>
    <row r="301" spans="4:19" ht="12.75">
      <c r="D301" s="20" t="s">
        <v>618</v>
      </c>
      <c r="E301" s="32"/>
      <c r="F301" s="32"/>
      <c r="G301" s="32"/>
      <c r="H301" s="32">
        <v>15</v>
      </c>
      <c r="I301" s="32">
        <v>1447.402</v>
      </c>
      <c r="J301" s="32">
        <v>44755.5</v>
      </c>
      <c r="K301" s="32">
        <v>71</v>
      </c>
      <c r="L301" s="32">
        <v>6559.886</v>
      </c>
      <c r="M301" s="32">
        <v>226323.54</v>
      </c>
      <c r="N301" s="32">
        <v>73</v>
      </c>
      <c r="O301" s="32">
        <v>5687.565</v>
      </c>
      <c r="P301" s="32">
        <v>118714.69</v>
      </c>
      <c r="Q301" s="32">
        <v>159</v>
      </c>
      <c r="R301" s="32">
        <v>13694.853</v>
      </c>
      <c r="S301" s="32">
        <v>389793.73</v>
      </c>
    </row>
    <row r="302" spans="4:19" ht="12.75">
      <c r="D302" s="20" t="s">
        <v>619</v>
      </c>
      <c r="E302" s="32"/>
      <c r="F302" s="32"/>
      <c r="G302" s="32"/>
      <c r="H302" s="32"/>
      <c r="I302" s="32"/>
      <c r="J302" s="32"/>
      <c r="K302" s="32">
        <v>56</v>
      </c>
      <c r="L302" s="32">
        <v>4908.422</v>
      </c>
      <c r="M302" s="32">
        <v>188435.18</v>
      </c>
      <c r="N302" s="32">
        <v>145</v>
      </c>
      <c r="O302" s="32">
        <v>13085.345</v>
      </c>
      <c r="P302" s="32">
        <v>407661.35</v>
      </c>
      <c r="Q302" s="32">
        <v>201</v>
      </c>
      <c r="R302" s="32">
        <v>17993.767</v>
      </c>
      <c r="S302" s="32">
        <v>596096.53</v>
      </c>
    </row>
    <row r="303" spans="4:19" ht="12.75">
      <c r="D303" s="20" t="s">
        <v>620</v>
      </c>
      <c r="E303" s="32"/>
      <c r="F303" s="32"/>
      <c r="G303" s="32"/>
      <c r="H303" s="32">
        <v>8</v>
      </c>
      <c r="I303" s="32">
        <v>774.697</v>
      </c>
      <c r="J303" s="32">
        <v>25268.36</v>
      </c>
      <c r="K303" s="32">
        <v>179</v>
      </c>
      <c r="L303" s="32">
        <v>18570.894</v>
      </c>
      <c r="M303" s="32">
        <v>384505.1</v>
      </c>
      <c r="N303" s="32">
        <v>142</v>
      </c>
      <c r="O303" s="32">
        <v>14752.839</v>
      </c>
      <c r="P303" s="32">
        <v>260351.77</v>
      </c>
      <c r="Q303" s="32">
        <v>329</v>
      </c>
      <c r="R303" s="32">
        <v>34098.43</v>
      </c>
      <c r="S303" s="32">
        <v>670125.23</v>
      </c>
    </row>
    <row r="304" spans="4:19" ht="12.75">
      <c r="D304" s="20" t="s">
        <v>621</v>
      </c>
      <c r="E304" s="32"/>
      <c r="F304" s="32"/>
      <c r="G304" s="32"/>
      <c r="H304" s="32">
        <v>11</v>
      </c>
      <c r="I304" s="32">
        <v>186.866</v>
      </c>
      <c r="J304" s="32">
        <v>10767.04</v>
      </c>
      <c r="K304" s="32">
        <v>20</v>
      </c>
      <c r="L304" s="32">
        <v>1613.814</v>
      </c>
      <c r="M304" s="32">
        <v>33345.85</v>
      </c>
      <c r="N304" s="32">
        <v>4</v>
      </c>
      <c r="O304" s="32">
        <v>75.409</v>
      </c>
      <c r="P304" s="32">
        <v>2307.76</v>
      </c>
      <c r="Q304" s="32">
        <v>35</v>
      </c>
      <c r="R304" s="32">
        <v>1876.089</v>
      </c>
      <c r="S304" s="32">
        <v>46420.65</v>
      </c>
    </row>
    <row r="305" spans="4:19" ht="12.75">
      <c r="D305" s="20" t="s">
        <v>622</v>
      </c>
      <c r="E305" s="32"/>
      <c r="F305" s="32"/>
      <c r="G305" s="32"/>
      <c r="H305" s="32">
        <v>3</v>
      </c>
      <c r="I305" s="32">
        <v>49.13</v>
      </c>
      <c r="J305" s="32">
        <v>1528.29</v>
      </c>
      <c r="K305" s="32">
        <v>19</v>
      </c>
      <c r="L305" s="32">
        <v>1597.318</v>
      </c>
      <c r="M305" s="32">
        <v>33108.93</v>
      </c>
      <c r="N305" s="32">
        <v>1</v>
      </c>
      <c r="O305" s="32">
        <v>13.52</v>
      </c>
      <c r="P305" s="32">
        <v>603.05</v>
      </c>
      <c r="Q305" s="32">
        <v>23</v>
      </c>
      <c r="R305" s="32">
        <v>1659.968</v>
      </c>
      <c r="S305" s="32">
        <v>35240.27</v>
      </c>
    </row>
    <row r="306" spans="4:19" ht="12.75">
      <c r="D306" s="20" t="s">
        <v>778</v>
      </c>
      <c r="E306" s="32"/>
      <c r="F306" s="32"/>
      <c r="G306" s="32"/>
      <c r="H306" s="32">
        <v>5</v>
      </c>
      <c r="I306" s="32">
        <v>71.785</v>
      </c>
      <c r="J306" s="32">
        <v>7240.61</v>
      </c>
      <c r="K306" s="32">
        <v>1</v>
      </c>
      <c r="L306" s="32">
        <v>16.496</v>
      </c>
      <c r="M306" s="32">
        <v>236.92</v>
      </c>
      <c r="N306" s="32">
        <v>2</v>
      </c>
      <c r="O306" s="32">
        <v>40.024</v>
      </c>
      <c r="P306" s="32">
        <v>1043.47</v>
      </c>
      <c r="Q306" s="32">
        <v>8</v>
      </c>
      <c r="R306" s="32">
        <v>128.305</v>
      </c>
      <c r="S306" s="32">
        <v>8521</v>
      </c>
    </row>
    <row r="307" spans="4:19" ht="12.75">
      <c r="D307" s="20" t="s">
        <v>779</v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>
        <v>0</v>
      </c>
      <c r="O307" s="32">
        <v>0</v>
      </c>
      <c r="P307" s="32">
        <v>0</v>
      </c>
      <c r="Q307" s="32">
        <v>0</v>
      </c>
      <c r="R307" s="32">
        <v>0</v>
      </c>
      <c r="S307" s="32">
        <v>0</v>
      </c>
    </row>
    <row r="308" spans="4:19" ht="12.75">
      <c r="D308" s="20" t="s">
        <v>780</v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>
        <v>0</v>
      </c>
    </row>
    <row r="309" spans="4:19" ht="12.75">
      <c r="D309" s="20" t="s">
        <v>623</v>
      </c>
      <c r="E309" s="32"/>
      <c r="F309" s="32"/>
      <c r="G309" s="32"/>
      <c r="H309" s="32">
        <v>2</v>
      </c>
      <c r="I309" s="32">
        <v>43.479</v>
      </c>
      <c r="J309" s="32">
        <v>1170.63</v>
      </c>
      <c r="K309" s="32">
        <v>57</v>
      </c>
      <c r="L309" s="32">
        <v>1219.22</v>
      </c>
      <c r="M309" s="32">
        <v>18291.26</v>
      </c>
      <c r="N309" s="32">
        <v>3</v>
      </c>
      <c r="O309" s="32">
        <v>61.679</v>
      </c>
      <c r="P309" s="32">
        <v>1588.7</v>
      </c>
      <c r="Q309" s="32">
        <v>62</v>
      </c>
      <c r="R309" s="32">
        <v>1324.378</v>
      </c>
      <c r="S309" s="32">
        <v>21050.59</v>
      </c>
    </row>
    <row r="310" spans="4:19" ht="12.75">
      <c r="D310" s="20" t="s">
        <v>781</v>
      </c>
      <c r="E310" s="32"/>
      <c r="F310" s="32"/>
      <c r="G310" s="32"/>
      <c r="H310" s="32"/>
      <c r="I310" s="32"/>
      <c r="J310" s="32"/>
      <c r="K310" s="32">
        <v>0</v>
      </c>
      <c r="L310" s="32">
        <v>0</v>
      </c>
      <c r="M310" s="32">
        <v>0</v>
      </c>
      <c r="N310" s="32"/>
      <c r="O310" s="32"/>
      <c r="P310" s="32"/>
      <c r="Q310" s="32">
        <v>0</v>
      </c>
      <c r="R310" s="32">
        <v>0</v>
      </c>
      <c r="S310" s="32">
        <v>0</v>
      </c>
    </row>
    <row r="311" spans="4:19" ht="12.75">
      <c r="D311" s="20" t="s">
        <v>335</v>
      </c>
      <c r="E311" s="32">
        <v>2</v>
      </c>
      <c r="F311" s="32">
        <v>34.5</v>
      </c>
      <c r="G311" s="32">
        <v>1037.93</v>
      </c>
      <c r="H311" s="32">
        <v>623</v>
      </c>
      <c r="I311" s="32">
        <f>7067.023+67.492+3.07</f>
        <v>7137.585</v>
      </c>
      <c r="J311" s="32">
        <v>697379.35</v>
      </c>
      <c r="K311" s="32">
        <v>26</v>
      </c>
      <c r="L311" s="32">
        <v>364.565</v>
      </c>
      <c r="M311" s="32">
        <v>11502.21</v>
      </c>
      <c r="N311" s="32">
        <v>199</v>
      </c>
      <c r="O311" s="32">
        <v>3072.98</v>
      </c>
      <c r="P311" s="32">
        <v>147747.29</v>
      </c>
      <c r="Q311" s="32">
        <v>850</v>
      </c>
      <c r="R311" s="32">
        <f>10539.068+67.492+3.07</f>
        <v>10609.63</v>
      </c>
      <c r="S311" s="32">
        <v>857666.78</v>
      </c>
    </row>
    <row r="312" spans="4:19" ht="12.75">
      <c r="D312" s="20" t="s">
        <v>624</v>
      </c>
      <c r="E312" s="32"/>
      <c r="F312" s="32"/>
      <c r="G312" s="32"/>
      <c r="H312" s="32">
        <v>19</v>
      </c>
      <c r="I312" s="32">
        <v>296.635</v>
      </c>
      <c r="J312" s="32">
        <v>16386.01</v>
      </c>
      <c r="K312" s="32"/>
      <c r="L312" s="32"/>
      <c r="M312" s="32"/>
      <c r="N312" s="32">
        <v>0</v>
      </c>
      <c r="O312" s="32">
        <v>0</v>
      </c>
      <c r="P312" s="32">
        <v>0</v>
      </c>
      <c r="Q312" s="32">
        <v>19</v>
      </c>
      <c r="R312" s="32">
        <v>296.635</v>
      </c>
      <c r="S312" s="32">
        <v>16386.01</v>
      </c>
    </row>
    <row r="313" spans="4:19" ht="12.75">
      <c r="D313" s="20" t="s">
        <v>625</v>
      </c>
      <c r="E313" s="32">
        <v>1</v>
      </c>
      <c r="F313" s="32">
        <v>15</v>
      </c>
      <c r="G313" s="32">
        <v>526.1</v>
      </c>
      <c r="H313" s="32">
        <v>22</v>
      </c>
      <c r="I313" s="32">
        <v>188.652</v>
      </c>
      <c r="J313" s="32">
        <v>13707.64</v>
      </c>
      <c r="K313" s="32">
        <v>5</v>
      </c>
      <c r="L313" s="32">
        <v>73.55</v>
      </c>
      <c r="M313" s="32">
        <v>2358.31</v>
      </c>
      <c r="N313" s="32">
        <v>72</v>
      </c>
      <c r="O313" s="32">
        <v>931.074</v>
      </c>
      <c r="P313" s="32">
        <v>41403.78</v>
      </c>
      <c r="Q313" s="32">
        <v>100</v>
      </c>
      <c r="R313" s="32">
        <v>1208.276</v>
      </c>
      <c r="S313" s="32">
        <v>57995.83</v>
      </c>
    </row>
    <row r="314" spans="4:19" ht="12.75">
      <c r="D314" s="20" t="s">
        <v>626</v>
      </c>
      <c r="E314" s="32"/>
      <c r="F314" s="32"/>
      <c r="G314" s="32"/>
      <c r="H314" s="32">
        <v>6</v>
      </c>
      <c r="I314" s="32">
        <v>116.909</v>
      </c>
      <c r="J314" s="32">
        <v>4963.1</v>
      </c>
      <c r="K314" s="32"/>
      <c r="L314" s="32"/>
      <c r="M314" s="32"/>
      <c r="N314" s="32">
        <v>25</v>
      </c>
      <c r="O314" s="32">
        <v>336.866</v>
      </c>
      <c r="P314" s="32">
        <v>22871.16</v>
      </c>
      <c r="Q314" s="32">
        <v>31</v>
      </c>
      <c r="R314" s="32">
        <v>453.775</v>
      </c>
      <c r="S314" s="32">
        <v>27834.26</v>
      </c>
    </row>
    <row r="315" spans="4:19" ht="12.75">
      <c r="D315" s="20" t="s">
        <v>627</v>
      </c>
      <c r="E315" s="32"/>
      <c r="F315" s="32"/>
      <c r="G315" s="32"/>
      <c r="H315" s="32">
        <v>5</v>
      </c>
      <c r="I315" s="32">
        <v>100</v>
      </c>
      <c r="J315" s="32">
        <v>3522.75</v>
      </c>
      <c r="K315" s="32"/>
      <c r="L315" s="32"/>
      <c r="M315" s="32"/>
      <c r="N315" s="32">
        <v>12</v>
      </c>
      <c r="O315" s="32">
        <v>96.631</v>
      </c>
      <c r="P315" s="32">
        <v>8653.68</v>
      </c>
      <c r="Q315" s="32">
        <v>17</v>
      </c>
      <c r="R315" s="32">
        <v>196.631</v>
      </c>
      <c r="S315" s="32">
        <v>12176.43</v>
      </c>
    </row>
    <row r="316" spans="4:19" ht="12.75">
      <c r="D316" s="20" t="s">
        <v>628</v>
      </c>
      <c r="E316" s="32">
        <v>1</v>
      </c>
      <c r="F316" s="32">
        <v>19.5</v>
      </c>
      <c r="G316" s="32">
        <v>511.83</v>
      </c>
      <c r="H316" s="32">
        <v>173</v>
      </c>
      <c r="I316" s="32">
        <v>2155.874</v>
      </c>
      <c r="J316" s="32">
        <v>230588.68</v>
      </c>
      <c r="K316" s="32">
        <v>19</v>
      </c>
      <c r="L316" s="32">
        <v>277.547</v>
      </c>
      <c r="M316" s="32">
        <v>7447.52</v>
      </c>
      <c r="N316" s="32">
        <v>53</v>
      </c>
      <c r="O316" s="32">
        <v>1171.156</v>
      </c>
      <c r="P316" s="32">
        <v>32291.5</v>
      </c>
      <c r="Q316" s="32">
        <v>246</v>
      </c>
      <c r="R316" s="32">
        <v>3624.077</v>
      </c>
      <c r="S316" s="32">
        <v>270839.53</v>
      </c>
    </row>
    <row r="317" spans="4:19" ht="12.75">
      <c r="D317" s="20" t="s">
        <v>629</v>
      </c>
      <c r="E317" s="32"/>
      <c r="F317" s="32"/>
      <c r="G317" s="32"/>
      <c r="H317" s="32">
        <v>7</v>
      </c>
      <c r="I317" s="32">
        <v>72.084</v>
      </c>
      <c r="J317" s="32">
        <v>9131.78</v>
      </c>
      <c r="K317" s="32"/>
      <c r="L317" s="32"/>
      <c r="M317" s="32"/>
      <c r="N317" s="32">
        <v>14</v>
      </c>
      <c r="O317" s="32">
        <v>607.321</v>
      </c>
      <c r="P317" s="32">
        <v>9791.18</v>
      </c>
      <c r="Q317" s="32">
        <v>21</v>
      </c>
      <c r="R317" s="32">
        <v>679.405</v>
      </c>
      <c r="S317" s="32">
        <v>18922.96</v>
      </c>
    </row>
    <row r="318" spans="4:19" ht="12.75">
      <c r="D318" s="20" t="s">
        <v>630</v>
      </c>
      <c r="E318" s="32"/>
      <c r="F318" s="32"/>
      <c r="G318" s="32"/>
      <c r="H318" s="32">
        <v>6</v>
      </c>
      <c r="I318" s="32">
        <v>53.408</v>
      </c>
      <c r="J318" s="32">
        <v>8054.48</v>
      </c>
      <c r="K318" s="32"/>
      <c r="L318" s="32"/>
      <c r="M318" s="32"/>
      <c r="N318" s="32">
        <v>13</v>
      </c>
      <c r="O318" s="32">
        <v>517.129</v>
      </c>
      <c r="P318" s="32">
        <v>9643.13</v>
      </c>
      <c r="Q318" s="32">
        <v>19</v>
      </c>
      <c r="R318" s="32">
        <v>570.537</v>
      </c>
      <c r="S318" s="32">
        <v>17697.61</v>
      </c>
    </row>
    <row r="319" spans="4:19" ht="12.75">
      <c r="D319" s="20" t="s">
        <v>631</v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>
        <v>0</v>
      </c>
      <c r="O319" s="32">
        <v>0</v>
      </c>
      <c r="P319" s="32">
        <v>0</v>
      </c>
      <c r="Q319" s="32">
        <v>0</v>
      </c>
      <c r="R319" s="32">
        <v>0</v>
      </c>
      <c r="S319" s="32">
        <v>0</v>
      </c>
    </row>
    <row r="320" spans="4:19" ht="12.75">
      <c r="D320" s="20" t="s">
        <v>632</v>
      </c>
      <c r="E320" s="32"/>
      <c r="F320" s="32"/>
      <c r="G320" s="32"/>
      <c r="H320" s="32">
        <v>237</v>
      </c>
      <c r="I320" s="32">
        <v>2444.307</v>
      </c>
      <c r="J320" s="32">
        <v>250455.67</v>
      </c>
      <c r="K320" s="32">
        <v>1</v>
      </c>
      <c r="L320" s="32">
        <v>10.398</v>
      </c>
      <c r="M320" s="32">
        <v>1047.17</v>
      </c>
      <c r="N320" s="32">
        <v>21</v>
      </c>
      <c r="O320" s="32">
        <v>186.088</v>
      </c>
      <c r="P320" s="32">
        <v>21186.76</v>
      </c>
      <c r="Q320" s="32">
        <v>259</v>
      </c>
      <c r="R320" s="32">
        <v>2640.793</v>
      </c>
      <c r="S320" s="32">
        <v>272689.6</v>
      </c>
    </row>
    <row r="321" spans="4:19" ht="12.75">
      <c r="D321" s="20" t="s">
        <v>633</v>
      </c>
      <c r="E321" s="32"/>
      <c r="F321" s="32"/>
      <c r="G321" s="32"/>
      <c r="H321" s="32">
        <v>1</v>
      </c>
      <c r="I321" s="32">
        <v>3.07</v>
      </c>
      <c r="J321" s="32">
        <v>679.19</v>
      </c>
      <c r="K321" s="32">
        <v>1</v>
      </c>
      <c r="L321" s="32">
        <v>3.07</v>
      </c>
      <c r="M321" s="32">
        <v>649.21</v>
      </c>
      <c r="N321" s="32">
        <v>8</v>
      </c>
      <c r="O321" s="32">
        <v>180.03</v>
      </c>
      <c r="P321" s="32">
        <v>8037.47</v>
      </c>
      <c r="Q321" s="32">
        <v>10</v>
      </c>
      <c r="R321" s="32">
        <f>115.608+67.492+3.07</f>
        <v>186.17000000000002</v>
      </c>
      <c r="S321" s="32">
        <v>9365.87</v>
      </c>
    </row>
    <row r="322" spans="4:19" ht="12.75">
      <c r="D322" s="20" t="s">
        <v>634</v>
      </c>
      <c r="E322" s="32"/>
      <c r="F322" s="32"/>
      <c r="G322" s="32"/>
      <c r="H322" s="32">
        <v>165</v>
      </c>
      <c r="I322" s="32">
        <v>1932.138</v>
      </c>
      <c r="J322" s="32">
        <v>180599.06</v>
      </c>
      <c r="K322" s="32"/>
      <c r="L322" s="32"/>
      <c r="M322" s="32"/>
      <c r="N322" s="32">
        <v>20</v>
      </c>
      <c r="O322" s="32">
        <v>267.766</v>
      </c>
      <c r="P322" s="32">
        <v>21956.62</v>
      </c>
      <c r="Q322" s="32">
        <v>185</v>
      </c>
      <c r="R322" s="32">
        <v>2199.904</v>
      </c>
      <c r="S322" s="32">
        <v>202555.68</v>
      </c>
    </row>
    <row r="323" spans="4:19" ht="12.75">
      <c r="D323" s="20" t="s">
        <v>635</v>
      </c>
      <c r="E323" s="32"/>
      <c r="F323" s="32"/>
      <c r="G323" s="32"/>
      <c r="H323" s="32">
        <v>56</v>
      </c>
      <c r="I323" s="32">
        <v>1002.459</v>
      </c>
      <c r="J323" s="32">
        <v>66441.85</v>
      </c>
      <c r="K323" s="32"/>
      <c r="L323" s="32"/>
      <c r="M323" s="32"/>
      <c r="N323" s="32">
        <v>2</v>
      </c>
      <c r="O323" s="32">
        <v>27.6</v>
      </c>
      <c r="P323" s="32">
        <v>2665.64</v>
      </c>
      <c r="Q323" s="32">
        <v>58</v>
      </c>
      <c r="R323" s="32">
        <v>1030.059</v>
      </c>
      <c r="S323" s="32">
        <v>69107.49</v>
      </c>
    </row>
    <row r="324" spans="4:19" ht="12.75">
      <c r="D324" s="20" t="s">
        <v>636</v>
      </c>
      <c r="E324" s="32"/>
      <c r="F324" s="32"/>
      <c r="G324" s="32"/>
      <c r="H324" s="32">
        <v>21</v>
      </c>
      <c r="I324" s="32">
        <v>310.413</v>
      </c>
      <c r="J324" s="32">
        <v>14501.14</v>
      </c>
      <c r="K324" s="32"/>
      <c r="L324" s="32"/>
      <c r="M324" s="32"/>
      <c r="N324" s="32">
        <v>1</v>
      </c>
      <c r="O324" s="32">
        <v>5.197</v>
      </c>
      <c r="P324" s="32">
        <v>486.18</v>
      </c>
      <c r="Q324" s="32">
        <v>22</v>
      </c>
      <c r="R324" s="32">
        <v>315.61</v>
      </c>
      <c r="S324" s="32">
        <v>14987.32</v>
      </c>
    </row>
    <row r="325" spans="4:19" ht="12.75">
      <c r="D325" s="20" t="s">
        <v>338</v>
      </c>
      <c r="E325" s="32">
        <v>8</v>
      </c>
      <c r="F325" s="32">
        <v>674.713</v>
      </c>
      <c r="G325" s="32">
        <v>45870.96</v>
      </c>
      <c r="H325" s="32">
        <v>842</v>
      </c>
      <c r="I325" s="32">
        <v>20580.511</v>
      </c>
      <c r="J325" s="32">
        <f>1348347.77+8429.74</f>
        <v>1356777.51</v>
      </c>
      <c r="K325" s="32">
        <v>290</v>
      </c>
      <c r="L325" s="32">
        <v>4630.664</v>
      </c>
      <c r="M325" s="32">
        <v>124516.43</v>
      </c>
      <c r="N325" s="32">
        <v>699</v>
      </c>
      <c r="O325" s="32">
        <v>10012.286</v>
      </c>
      <c r="P325" s="32">
        <f>671575.75+9929.74</f>
        <v>681505.49</v>
      </c>
      <c r="Q325" s="32">
        <v>1839</v>
      </c>
      <c r="R325" s="32">
        <v>35898.174</v>
      </c>
      <c r="S325" s="32">
        <f>2190310.91+8429.74+9929.74</f>
        <v>2208670.3900000006</v>
      </c>
    </row>
    <row r="326" spans="4:19" ht="12.75">
      <c r="D326" s="20" t="s">
        <v>637</v>
      </c>
      <c r="E326" s="32"/>
      <c r="F326" s="32"/>
      <c r="G326" s="32"/>
      <c r="H326" s="32">
        <v>1</v>
      </c>
      <c r="I326" s="32">
        <v>8.075</v>
      </c>
      <c r="J326" s="32">
        <v>0</v>
      </c>
      <c r="K326" s="32">
        <v>0</v>
      </c>
      <c r="L326" s="32">
        <v>0</v>
      </c>
      <c r="M326" s="32">
        <v>17439.79</v>
      </c>
      <c r="N326" s="32">
        <v>1</v>
      </c>
      <c r="O326" s="32">
        <v>202</v>
      </c>
      <c r="P326" s="32">
        <v>0</v>
      </c>
      <c r="Q326" s="32">
        <v>2</v>
      </c>
      <c r="R326" s="32">
        <v>210.075</v>
      </c>
      <c r="S326" s="32">
        <f>-919.69+8429.74+9929.74</f>
        <v>17439.79</v>
      </c>
    </row>
    <row r="327" spans="4:19" ht="12.75">
      <c r="D327" s="20" t="s">
        <v>638</v>
      </c>
      <c r="E327" s="32">
        <v>0</v>
      </c>
      <c r="F327" s="32">
        <v>0</v>
      </c>
      <c r="G327" s="32">
        <v>0</v>
      </c>
      <c r="H327" s="32">
        <v>241</v>
      </c>
      <c r="I327" s="32">
        <v>10917.356</v>
      </c>
      <c r="J327" s="32">
        <v>596960.81</v>
      </c>
      <c r="K327" s="32">
        <v>268</v>
      </c>
      <c r="L327" s="32">
        <v>4180.33</v>
      </c>
      <c r="M327" s="32">
        <v>95870.45</v>
      </c>
      <c r="N327" s="32">
        <v>137</v>
      </c>
      <c r="O327" s="32">
        <v>1220.442</v>
      </c>
      <c r="P327" s="32">
        <v>153303.1</v>
      </c>
      <c r="Q327" s="32">
        <v>646</v>
      </c>
      <c r="R327" s="32">
        <v>16318.128</v>
      </c>
      <c r="S327" s="32">
        <v>846134.36</v>
      </c>
    </row>
    <row r="328" spans="4:19" ht="12.75">
      <c r="D328" s="20" t="s">
        <v>639</v>
      </c>
      <c r="E328" s="32"/>
      <c r="F328" s="32"/>
      <c r="G328" s="32"/>
      <c r="H328" s="32">
        <v>39</v>
      </c>
      <c r="I328" s="32">
        <v>365.473</v>
      </c>
      <c r="J328" s="32">
        <v>41206.65</v>
      </c>
      <c r="K328" s="32"/>
      <c r="L328" s="32"/>
      <c r="M328" s="32"/>
      <c r="N328" s="32">
        <v>135</v>
      </c>
      <c r="O328" s="32">
        <v>1190.724</v>
      </c>
      <c r="P328" s="32">
        <v>151600.34</v>
      </c>
      <c r="Q328" s="32">
        <v>174</v>
      </c>
      <c r="R328" s="32">
        <v>1556.197</v>
      </c>
      <c r="S328" s="32">
        <v>192806.99</v>
      </c>
    </row>
    <row r="329" spans="4:19" ht="12.75">
      <c r="D329" s="20" t="s">
        <v>640</v>
      </c>
      <c r="E329" s="32">
        <v>5</v>
      </c>
      <c r="F329" s="32">
        <v>461.206</v>
      </c>
      <c r="G329" s="32">
        <v>24515.62</v>
      </c>
      <c r="H329" s="32">
        <v>214</v>
      </c>
      <c r="I329" s="32">
        <v>6419.536</v>
      </c>
      <c r="J329" s="32">
        <v>355816.18</v>
      </c>
      <c r="K329" s="32">
        <v>4</v>
      </c>
      <c r="L329" s="32">
        <v>62.731</v>
      </c>
      <c r="M329" s="32">
        <v>1947.28</v>
      </c>
      <c r="N329" s="32">
        <v>139</v>
      </c>
      <c r="O329" s="32">
        <v>4697.282</v>
      </c>
      <c r="P329" s="32">
        <v>118425.39</v>
      </c>
      <c r="Q329" s="32">
        <v>362</v>
      </c>
      <c r="R329" s="32">
        <v>11640.755</v>
      </c>
      <c r="S329" s="32">
        <v>500704.47</v>
      </c>
    </row>
    <row r="330" spans="4:19" ht="12.75">
      <c r="D330" s="20" t="s">
        <v>641</v>
      </c>
      <c r="E330" s="32">
        <v>5</v>
      </c>
      <c r="F330" s="32">
        <v>461.206</v>
      </c>
      <c r="G330" s="32">
        <v>24515.62</v>
      </c>
      <c r="H330" s="32">
        <v>40</v>
      </c>
      <c r="I330" s="32">
        <v>3322.36</v>
      </c>
      <c r="J330" s="32">
        <v>242361.5</v>
      </c>
      <c r="K330" s="32">
        <v>0</v>
      </c>
      <c r="L330" s="32">
        <v>0</v>
      </c>
      <c r="M330" s="32">
        <v>0</v>
      </c>
      <c r="N330" s="32">
        <v>56</v>
      </c>
      <c r="O330" s="32">
        <v>3750.5</v>
      </c>
      <c r="P330" s="32">
        <v>57327.58</v>
      </c>
      <c r="Q330" s="32">
        <v>101</v>
      </c>
      <c r="R330" s="32">
        <v>7534.066</v>
      </c>
      <c r="S330" s="32">
        <v>324204.7</v>
      </c>
    </row>
    <row r="331" spans="4:19" ht="12.75">
      <c r="D331" s="20" t="s">
        <v>642</v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>
        <v>29</v>
      </c>
      <c r="O331" s="32">
        <v>224.648</v>
      </c>
      <c r="P331" s="32">
        <v>10790.71</v>
      </c>
      <c r="Q331" s="32">
        <v>29</v>
      </c>
      <c r="R331" s="32">
        <v>224.648</v>
      </c>
      <c r="S331" s="32">
        <v>10790.71</v>
      </c>
    </row>
    <row r="332" spans="4:19" ht="12.75">
      <c r="D332" s="20" t="s">
        <v>643</v>
      </c>
      <c r="E332" s="32"/>
      <c r="F332" s="32"/>
      <c r="G332" s="32"/>
      <c r="H332" s="32">
        <v>143</v>
      </c>
      <c r="I332" s="32">
        <v>2786.947</v>
      </c>
      <c r="J332" s="32">
        <v>80227.33</v>
      </c>
      <c r="K332" s="32">
        <v>4</v>
      </c>
      <c r="L332" s="32">
        <v>62.731</v>
      </c>
      <c r="M332" s="32">
        <v>1947.28</v>
      </c>
      <c r="N332" s="32">
        <v>22</v>
      </c>
      <c r="O332" s="32">
        <v>384.87</v>
      </c>
      <c r="P332" s="32">
        <v>18462.19</v>
      </c>
      <c r="Q332" s="32">
        <v>169</v>
      </c>
      <c r="R332" s="32">
        <v>3234.548</v>
      </c>
      <c r="S332" s="32">
        <v>100636.8</v>
      </c>
    </row>
    <row r="333" spans="4:19" ht="12.75">
      <c r="D333" s="20" t="s">
        <v>644</v>
      </c>
      <c r="E333" s="32">
        <v>1</v>
      </c>
      <c r="F333" s="32">
        <v>104.925</v>
      </c>
      <c r="G333" s="32">
        <v>10428.34</v>
      </c>
      <c r="H333" s="32">
        <v>9</v>
      </c>
      <c r="I333" s="32">
        <v>159.846</v>
      </c>
      <c r="J333" s="32">
        <v>11148.29</v>
      </c>
      <c r="K333" s="32"/>
      <c r="L333" s="32"/>
      <c r="M333" s="32"/>
      <c r="N333" s="32">
        <v>4</v>
      </c>
      <c r="O333" s="32">
        <v>68.73</v>
      </c>
      <c r="P333" s="32">
        <v>2711.33</v>
      </c>
      <c r="Q333" s="32">
        <v>14</v>
      </c>
      <c r="R333" s="32">
        <v>333.501</v>
      </c>
      <c r="S333" s="32">
        <v>24287.96</v>
      </c>
    </row>
    <row r="334" spans="4:19" ht="12.75">
      <c r="D334" s="20" t="s">
        <v>645</v>
      </c>
      <c r="E334" s="32"/>
      <c r="F334" s="32"/>
      <c r="G334" s="32"/>
      <c r="H334" s="32">
        <v>97</v>
      </c>
      <c r="I334" s="32">
        <v>680.513</v>
      </c>
      <c r="J334" s="32">
        <v>126008.88</v>
      </c>
      <c r="K334" s="32">
        <v>5</v>
      </c>
      <c r="L334" s="32">
        <v>53.297</v>
      </c>
      <c r="M334" s="32">
        <v>1423.35</v>
      </c>
      <c r="N334" s="32">
        <v>9</v>
      </c>
      <c r="O334" s="32">
        <v>142.922</v>
      </c>
      <c r="P334" s="32">
        <v>6182.67</v>
      </c>
      <c r="Q334" s="32">
        <v>111</v>
      </c>
      <c r="R334" s="32">
        <v>876.732</v>
      </c>
      <c r="S334" s="32">
        <v>133614.9</v>
      </c>
    </row>
    <row r="335" spans="4:19" ht="12.75">
      <c r="D335" s="20" t="s">
        <v>646</v>
      </c>
      <c r="E335" s="32"/>
      <c r="F335" s="32"/>
      <c r="G335" s="32"/>
      <c r="H335" s="32">
        <v>50</v>
      </c>
      <c r="I335" s="32">
        <v>348.15</v>
      </c>
      <c r="J335" s="32">
        <v>32211.42</v>
      </c>
      <c r="K335" s="32"/>
      <c r="L335" s="32"/>
      <c r="M335" s="32"/>
      <c r="N335" s="32">
        <v>38</v>
      </c>
      <c r="O335" s="32">
        <v>273.734</v>
      </c>
      <c r="P335" s="32">
        <v>18546.32</v>
      </c>
      <c r="Q335" s="32">
        <v>88</v>
      </c>
      <c r="R335" s="32">
        <v>621.884</v>
      </c>
      <c r="S335" s="32">
        <v>50757.74</v>
      </c>
    </row>
    <row r="336" spans="4:19" ht="12.75">
      <c r="D336" s="20" t="s">
        <v>647</v>
      </c>
      <c r="E336" s="32"/>
      <c r="F336" s="32"/>
      <c r="G336" s="32"/>
      <c r="H336" s="32">
        <v>6</v>
      </c>
      <c r="I336" s="32">
        <v>65.93</v>
      </c>
      <c r="J336" s="32">
        <v>4959.25</v>
      </c>
      <c r="K336" s="32"/>
      <c r="L336" s="32"/>
      <c r="M336" s="32"/>
      <c r="N336" s="32">
        <v>10</v>
      </c>
      <c r="O336" s="32">
        <v>104.028</v>
      </c>
      <c r="P336" s="32">
        <v>2743.06</v>
      </c>
      <c r="Q336" s="32">
        <v>16</v>
      </c>
      <c r="R336" s="32">
        <v>169.958</v>
      </c>
      <c r="S336" s="32">
        <v>7702.31</v>
      </c>
    </row>
    <row r="337" spans="4:19" ht="12.75">
      <c r="D337" s="20" t="s">
        <v>648</v>
      </c>
      <c r="E337" s="32"/>
      <c r="F337" s="32"/>
      <c r="G337" s="32"/>
      <c r="H337" s="32">
        <v>221</v>
      </c>
      <c r="I337" s="32">
        <v>1947.544</v>
      </c>
      <c r="J337" s="32">
        <v>227923.81</v>
      </c>
      <c r="K337" s="32">
        <v>8</v>
      </c>
      <c r="L337" s="32">
        <v>135.475</v>
      </c>
      <c r="M337" s="32">
        <v>2254.29</v>
      </c>
      <c r="N337" s="32">
        <v>339</v>
      </c>
      <c r="O337" s="32">
        <v>2809.222</v>
      </c>
      <c r="P337" s="32">
        <v>356256.82</v>
      </c>
      <c r="Q337" s="32">
        <v>568</v>
      </c>
      <c r="R337" s="32">
        <v>4892.241</v>
      </c>
      <c r="S337" s="32">
        <v>586434.92</v>
      </c>
    </row>
    <row r="338" spans="4:19" ht="12.75">
      <c r="D338" s="20" t="s">
        <v>649</v>
      </c>
      <c r="E338" s="32">
        <v>2</v>
      </c>
      <c r="F338" s="32">
        <v>108.582</v>
      </c>
      <c r="G338" s="32">
        <v>10927</v>
      </c>
      <c r="H338" s="32">
        <v>3</v>
      </c>
      <c r="I338" s="32">
        <v>33.561</v>
      </c>
      <c r="J338" s="32">
        <v>1748.87</v>
      </c>
      <c r="K338" s="32">
        <v>5</v>
      </c>
      <c r="L338" s="32">
        <v>198.831</v>
      </c>
      <c r="M338" s="32">
        <v>5581.27</v>
      </c>
      <c r="N338" s="32">
        <v>22</v>
      </c>
      <c r="O338" s="32">
        <v>493.926</v>
      </c>
      <c r="P338" s="32">
        <v>23336.8</v>
      </c>
      <c r="Q338" s="32">
        <v>32</v>
      </c>
      <c r="R338" s="32">
        <v>834.9</v>
      </c>
      <c r="S338" s="32">
        <v>41593.94</v>
      </c>
    </row>
    <row r="339" spans="4:19" ht="12.75">
      <c r="D339" s="20" t="s">
        <v>336</v>
      </c>
      <c r="E339" s="32">
        <v>28</v>
      </c>
      <c r="F339" s="32">
        <v>4183.492</v>
      </c>
      <c r="G339" s="32">
        <v>343822.93</v>
      </c>
      <c r="H339" s="32">
        <v>136</v>
      </c>
      <c r="I339" s="32">
        <v>1699.95</v>
      </c>
      <c r="J339" s="32">
        <v>172275.04</v>
      </c>
      <c r="K339" s="32">
        <v>77</v>
      </c>
      <c r="L339" s="32">
        <v>1387.721</v>
      </c>
      <c r="M339" s="32">
        <v>51942.1</v>
      </c>
      <c r="N339" s="32">
        <v>286</v>
      </c>
      <c r="O339" s="32">
        <v>2941.277</v>
      </c>
      <c r="P339" s="32">
        <v>233095.39</v>
      </c>
      <c r="Q339" s="32">
        <v>527</v>
      </c>
      <c r="R339" s="32">
        <v>10212.44</v>
      </c>
      <c r="S339" s="32">
        <v>801135.46</v>
      </c>
    </row>
    <row r="340" spans="4:19" ht="12.75">
      <c r="D340" s="20" t="s">
        <v>650</v>
      </c>
      <c r="E340" s="32"/>
      <c r="F340" s="32"/>
      <c r="G340" s="32"/>
      <c r="H340" s="32">
        <v>1</v>
      </c>
      <c r="I340" s="32">
        <v>6.637</v>
      </c>
      <c r="J340" s="32">
        <v>859.06</v>
      </c>
      <c r="K340" s="32">
        <v>4</v>
      </c>
      <c r="L340" s="32">
        <v>313.62</v>
      </c>
      <c r="M340" s="32">
        <v>22049.93</v>
      </c>
      <c r="N340" s="32">
        <v>1</v>
      </c>
      <c r="O340" s="32">
        <v>6.623</v>
      </c>
      <c r="P340" s="32">
        <v>268.93</v>
      </c>
      <c r="Q340" s="32">
        <v>6</v>
      </c>
      <c r="R340" s="32">
        <v>326.88</v>
      </c>
      <c r="S340" s="32">
        <v>23177.92</v>
      </c>
    </row>
    <row r="341" spans="4:19" ht="12.75">
      <c r="D341" s="20" t="s">
        <v>651</v>
      </c>
      <c r="E341" s="32">
        <v>20</v>
      </c>
      <c r="F341" s="32">
        <v>4091.34</v>
      </c>
      <c r="G341" s="32">
        <v>339702.07</v>
      </c>
      <c r="H341" s="32">
        <v>40</v>
      </c>
      <c r="I341" s="32">
        <v>750.801</v>
      </c>
      <c r="J341" s="32">
        <v>73770.2</v>
      </c>
      <c r="K341" s="32">
        <v>2</v>
      </c>
      <c r="L341" s="32">
        <v>28.121</v>
      </c>
      <c r="M341" s="32">
        <v>959.22</v>
      </c>
      <c r="N341" s="32">
        <v>1</v>
      </c>
      <c r="O341" s="32">
        <v>16.708</v>
      </c>
      <c r="P341" s="32">
        <v>1053.08</v>
      </c>
      <c r="Q341" s="32">
        <v>63</v>
      </c>
      <c r="R341" s="32">
        <v>4886.97</v>
      </c>
      <c r="S341" s="32">
        <v>415484.57</v>
      </c>
    </row>
    <row r="342" spans="4:19" ht="12.75">
      <c r="D342" s="20" t="s">
        <v>652</v>
      </c>
      <c r="E342" s="32">
        <v>2</v>
      </c>
      <c r="F342" s="32">
        <v>14.198</v>
      </c>
      <c r="G342" s="32">
        <v>1027.78</v>
      </c>
      <c r="H342" s="32">
        <v>67</v>
      </c>
      <c r="I342" s="32">
        <v>652.31</v>
      </c>
      <c r="J342" s="32">
        <v>73728.3</v>
      </c>
      <c r="K342" s="32">
        <v>12</v>
      </c>
      <c r="L342" s="32">
        <v>40.893</v>
      </c>
      <c r="M342" s="32">
        <v>5981.51</v>
      </c>
      <c r="N342" s="32">
        <v>243</v>
      </c>
      <c r="O342" s="32">
        <v>2440.24</v>
      </c>
      <c r="P342" s="32">
        <v>206817.29</v>
      </c>
      <c r="Q342" s="32">
        <v>324</v>
      </c>
      <c r="R342" s="32">
        <v>3147.641</v>
      </c>
      <c r="S342" s="32">
        <v>287554.88</v>
      </c>
    </row>
    <row r="343" spans="4:19" ht="12.75">
      <c r="D343" s="20" t="s">
        <v>653</v>
      </c>
      <c r="E343" s="32"/>
      <c r="F343" s="32"/>
      <c r="G343" s="32"/>
      <c r="H343" s="32">
        <v>15</v>
      </c>
      <c r="I343" s="32">
        <v>152.959</v>
      </c>
      <c r="J343" s="32">
        <v>18454.79</v>
      </c>
      <c r="K343" s="32"/>
      <c r="L343" s="32"/>
      <c r="M343" s="32"/>
      <c r="N343" s="32">
        <v>173</v>
      </c>
      <c r="O343" s="32">
        <v>1938.584</v>
      </c>
      <c r="P343" s="32">
        <v>162608.95</v>
      </c>
      <c r="Q343" s="32">
        <v>188</v>
      </c>
      <c r="R343" s="32">
        <v>2091.543</v>
      </c>
      <c r="S343" s="32">
        <v>181063.74</v>
      </c>
    </row>
    <row r="344" spans="4:19" ht="12.75">
      <c r="D344" s="20" t="s">
        <v>654</v>
      </c>
      <c r="E344" s="32"/>
      <c r="F344" s="32"/>
      <c r="G344" s="32"/>
      <c r="H344" s="32">
        <v>27</v>
      </c>
      <c r="I344" s="32">
        <v>246.714</v>
      </c>
      <c r="J344" s="32">
        <v>29532.3</v>
      </c>
      <c r="K344" s="32">
        <v>4</v>
      </c>
      <c r="L344" s="32">
        <v>26.068</v>
      </c>
      <c r="M344" s="32">
        <v>2114.36</v>
      </c>
      <c r="N344" s="32">
        <v>25</v>
      </c>
      <c r="O344" s="32">
        <v>162.936</v>
      </c>
      <c r="P344" s="32">
        <v>13758.49</v>
      </c>
      <c r="Q344" s="32">
        <v>56</v>
      </c>
      <c r="R344" s="32">
        <v>435.718</v>
      </c>
      <c r="S344" s="32">
        <v>45405.15</v>
      </c>
    </row>
    <row r="345" spans="4:19" ht="12.75">
      <c r="D345" s="20" t="s">
        <v>655</v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>
        <v>15</v>
      </c>
      <c r="O345" s="32">
        <v>102.289</v>
      </c>
      <c r="P345" s="32">
        <v>12470.01</v>
      </c>
      <c r="Q345" s="32">
        <v>15</v>
      </c>
      <c r="R345" s="32">
        <v>102.289</v>
      </c>
      <c r="S345" s="32">
        <v>12470.01</v>
      </c>
    </row>
    <row r="346" spans="4:19" ht="12.75">
      <c r="D346" s="20" t="s">
        <v>656</v>
      </c>
      <c r="E346" s="32"/>
      <c r="F346" s="32"/>
      <c r="G346" s="32"/>
      <c r="H346" s="32">
        <v>2</v>
      </c>
      <c r="I346" s="32">
        <v>23.862</v>
      </c>
      <c r="J346" s="32">
        <v>1214.07</v>
      </c>
      <c r="K346" s="32"/>
      <c r="L346" s="32"/>
      <c r="M346" s="32"/>
      <c r="N346" s="32">
        <v>16</v>
      </c>
      <c r="O346" s="32">
        <v>85.334</v>
      </c>
      <c r="P346" s="32">
        <v>5668.31</v>
      </c>
      <c r="Q346" s="32">
        <v>18</v>
      </c>
      <c r="R346" s="32">
        <v>109.196</v>
      </c>
      <c r="S346" s="32">
        <v>6882.38</v>
      </c>
    </row>
    <row r="347" spans="4:19" ht="12.75">
      <c r="D347" s="20" t="s">
        <v>657</v>
      </c>
      <c r="E347" s="32"/>
      <c r="F347" s="32"/>
      <c r="G347" s="32"/>
      <c r="H347" s="32">
        <v>2</v>
      </c>
      <c r="I347" s="32">
        <v>16.861</v>
      </c>
      <c r="J347" s="32">
        <v>1927.68</v>
      </c>
      <c r="K347" s="32">
        <v>0</v>
      </c>
      <c r="L347" s="32">
        <v>0</v>
      </c>
      <c r="M347" s="32">
        <v>0</v>
      </c>
      <c r="N347" s="32">
        <v>4</v>
      </c>
      <c r="O347" s="32">
        <v>43.405</v>
      </c>
      <c r="P347" s="32">
        <v>4707.7</v>
      </c>
      <c r="Q347" s="32">
        <v>6</v>
      </c>
      <c r="R347" s="32">
        <v>60.266</v>
      </c>
      <c r="S347" s="32">
        <v>6635.38</v>
      </c>
    </row>
    <row r="348" spans="4:19" ht="12.75">
      <c r="D348" s="20" t="s">
        <v>658</v>
      </c>
      <c r="E348" s="32">
        <v>6</v>
      </c>
      <c r="F348" s="32">
        <v>77.954</v>
      </c>
      <c r="G348" s="32">
        <v>3093.08</v>
      </c>
      <c r="H348" s="32">
        <v>4</v>
      </c>
      <c r="I348" s="32">
        <v>21.907</v>
      </c>
      <c r="J348" s="32">
        <v>6221.1</v>
      </c>
      <c r="K348" s="32"/>
      <c r="L348" s="32"/>
      <c r="M348" s="32"/>
      <c r="N348" s="32">
        <v>0</v>
      </c>
      <c r="O348" s="32">
        <v>0</v>
      </c>
      <c r="P348" s="32">
        <v>0</v>
      </c>
      <c r="Q348" s="32">
        <v>10</v>
      </c>
      <c r="R348" s="32">
        <v>99.861</v>
      </c>
      <c r="S348" s="32">
        <v>9314.18</v>
      </c>
    </row>
    <row r="349" spans="4:19" ht="12.75">
      <c r="D349" s="20" t="s">
        <v>782</v>
      </c>
      <c r="E349" s="32"/>
      <c r="F349" s="32"/>
      <c r="G349" s="32"/>
      <c r="H349" s="32">
        <v>6</v>
      </c>
      <c r="I349" s="32">
        <v>86.794</v>
      </c>
      <c r="J349" s="32">
        <v>4608.08</v>
      </c>
      <c r="K349" s="32"/>
      <c r="L349" s="32"/>
      <c r="M349" s="32"/>
      <c r="N349" s="32">
        <v>5</v>
      </c>
      <c r="O349" s="32">
        <v>55.17</v>
      </c>
      <c r="P349" s="32">
        <v>6570.63</v>
      </c>
      <c r="Q349" s="32">
        <v>11</v>
      </c>
      <c r="R349" s="32">
        <v>141.964</v>
      </c>
      <c r="S349" s="32">
        <v>11178.71</v>
      </c>
    </row>
    <row r="350" spans="4:19" ht="12.75">
      <c r="D350" s="20" t="s">
        <v>659</v>
      </c>
      <c r="E350" s="32"/>
      <c r="F350" s="32"/>
      <c r="G350" s="32"/>
      <c r="H350" s="32">
        <v>14</v>
      </c>
      <c r="I350" s="32">
        <v>140.778</v>
      </c>
      <c r="J350" s="32">
        <v>9946.55</v>
      </c>
      <c r="K350" s="32">
        <v>59</v>
      </c>
      <c r="L350" s="32">
        <v>1005.087</v>
      </c>
      <c r="M350" s="32">
        <v>22951.44</v>
      </c>
      <c r="N350" s="32">
        <v>16</v>
      </c>
      <c r="O350" s="32">
        <v>293.797</v>
      </c>
      <c r="P350" s="32">
        <v>8009.45</v>
      </c>
      <c r="Q350" s="32">
        <v>89</v>
      </c>
      <c r="R350" s="32">
        <v>1439.662</v>
      </c>
      <c r="S350" s="32">
        <v>40907.44</v>
      </c>
    </row>
    <row r="351" spans="4:19" ht="12.75">
      <c r="D351" s="20" t="s">
        <v>337</v>
      </c>
      <c r="E351" s="32">
        <v>392</v>
      </c>
      <c r="F351" s="32">
        <v>7534.079</v>
      </c>
      <c r="G351" s="32">
        <v>324540.56</v>
      </c>
      <c r="H351" s="32">
        <v>1230</v>
      </c>
      <c r="I351" s="32">
        <v>22117.173</v>
      </c>
      <c r="J351" s="32">
        <v>975409.22</v>
      </c>
      <c r="K351" s="32">
        <v>3678</v>
      </c>
      <c r="L351" s="32">
        <v>76398.462</v>
      </c>
      <c r="M351" s="32">
        <v>6085645.02</v>
      </c>
      <c r="N351" s="32">
        <v>16709</v>
      </c>
      <c r="O351" s="32">
        <v>338984.945</v>
      </c>
      <c r="P351" s="32">
        <v>23171918.33</v>
      </c>
      <c r="Q351" s="32">
        <v>22009</v>
      </c>
      <c r="R351" s="32">
        <v>445034.659</v>
      </c>
      <c r="S351" s="32">
        <v>30557513.13</v>
      </c>
    </row>
    <row r="352" spans="4:19" ht="12.75">
      <c r="D352" s="20" t="s">
        <v>660</v>
      </c>
      <c r="E352" s="32">
        <v>48</v>
      </c>
      <c r="F352" s="32">
        <v>458.127</v>
      </c>
      <c r="G352" s="32">
        <v>24660.94</v>
      </c>
      <c r="H352" s="32">
        <v>911</v>
      </c>
      <c r="I352" s="32">
        <v>10072.64</v>
      </c>
      <c r="J352" s="32">
        <v>588030.68</v>
      </c>
      <c r="K352" s="32">
        <v>2580</v>
      </c>
      <c r="L352" s="32">
        <v>55064.878</v>
      </c>
      <c r="M352" s="32">
        <v>4587622</v>
      </c>
      <c r="N352" s="32">
        <v>16182</v>
      </c>
      <c r="O352" s="32">
        <v>330710.937</v>
      </c>
      <c r="P352" s="32">
        <v>22293859.93</v>
      </c>
      <c r="Q352" s="32">
        <v>19721</v>
      </c>
      <c r="R352" s="32">
        <v>396306.582</v>
      </c>
      <c r="S352" s="32">
        <v>27494173.55</v>
      </c>
    </row>
    <row r="353" spans="4:19" ht="12.75">
      <c r="D353" s="20" t="s">
        <v>661</v>
      </c>
      <c r="E353" s="32">
        <v>32</v>
      </c>
      <c r="F353" s="32">
        <v>351.018</v>
      </c>
      <c r="G353" s="32">
        <v>16291.61</v>
      </c>
      <c r="H353" s="32">
        <v>83</v>
      </c>
      <c r="I353" s="32">
        <v>560.001</v>
      </c>
      <c r="J353" s="32">
        <v>24117.61</v>
      </c>
      <c r="K353" s="32">
        <v>2569</v>
      </c>
      <c r="L353" s="32">
        <v>54918.612</v>
      </c>
      <c r="M353" s="32">
        <v>4582305.49</v>
      </c>
      <c r="N353" s="32">
        <v>15722</v>
      </c>
      <c r="O353" s="32">
        <v>325106.607</v>
      </c>
      <c r="P353" s="32">
        <v>21909285.45</v>
      </c>
      <c r="Q353" s="32">
        <v>18406</v>
      </c>
      <c r="R353" s="32">
        <v>380936.238</v>
      </c>
      <c r="S353" s="32">
        <v>26532000.16</v>
      </c>
    </row>
    <row r="354" spans="4:19" ht="12.75">
      <c r="D354" s="20" t="s">
        <v>662</v>
      </c>
      <c r="E354" s="32"/>
      <c r="F354" s="32"/>
      <c r="G354" s="32"/>
      <c r="H354" s="32">
        <v>0</v>
      </c>
      <c r="I354" s="32">
        <v>0</v>
      </c>
      <c r="J354" s="32">
        <v>-1971.4</v>
      </c>
      <c r="K354" s="32">
        <v>1699</v>
      </c>
      <c r="L354" s="32">
        <v>36287.799</v>
      </c>
      <c r="M354" s="32">
        <v>3016992.76</v>
      </c>
      <c r="N354" s="32">
        <v>10499</v>
      </c>
      <c r="O354" s="32">
        <v>220607.682</v>
      </c>
      <c r="P354" s="32">
        <v>14562803.25</v>
      </c>
      <c r="Q354" s="32">
        <v>12198</v>
      </c>
      <c r="R354" s="32">
        <v>256895.481</v>
      </c>
      <c r="S354" s="32">
        <v>17577824.61</v>
      </c>
    </row>
    <row r="355" spans="4:19" ht="12.75">
      <c r="D355" s="20" t="s">
        <v>663</v>
      </c>
      <c r="E355" s="32"/>
      <c r="F355" s="32"/>
      <c r="G355" s="32"/>
      <c r="H355" s="32"/>
      <c r="I355" s="32"/>
      <c r="J355" s="32"/>
      <c r="K355" s="32">
        <v>868</v>
      </c>
      <c r="L355" s="32">
        <v>18610.25</v>
      </c>
      <c r="M355" s="32">
        <v>1564778.82</v>
      </c>
      <c r="N355" s="32">
        <v>5163</v>
      </c>
      <c r="O355" s="32">
        <v>103910.65</v>
      </c>
      <c r="P355" s="32">
        <v>7288317.13</v>
      </c>
      <c r="Q355" s="32">
        <v>6031</v>
      </c>
      <c r="R355" s="32">
        <v>122520.9</v>
      </c>
      <c r="S355" s="32">
        <v>8853095.95</v>
      </c>
    </row>
    <row r="356" spans="4:19" ht="12.75">
      <c r="D356" s="20" t="s">
        <v>783</v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>
        <v>3</v>
      </c>
      <c r="O356" s="32">
        <v>60.83</v>
      </c>
      <c r="P356" s="32">
        <v>1598.91</v>
      </c>
      <c r="Q356" s="32">
        <v>3</v>
      </c>
      <c r="R356" s="32">
        <v>60.83</v>
      </c>
      <c r="S356" s="32">
        <v>1598.91</v>
      </c>
    </row>
    <row r="357" spans="4:19" ht="12.75">
      <c r="D357" s="20" t="s">
        <v>664</v>
      </c>
      <c r="E357" s="32">
        <v>16</v>
      </c>
      <c r="F357" s="32">
        <v>107.109</v>
      </c>
      <c r="G357" s="32">
        <v>8369.33</v>
      </c>
      <c r="H357" s="32">
        <v>828</v>
      </c>
      <c r="I357" s="32">
        <v>9512.639</v>
      </c>
      <c r="J357" s="32">
        <v>563913.07</v>
      </c>
      <c r="K357" s="32">
        <v>11</v>
      </c>
      <c r="L357" s="32">
        <v>146.266</v>
      </c>
      <c r="M357" s="32">
        <v>5316.51</v>
      </c>
      <c r="N357" s="32">
        <v>457</v>
      </c>
      <c r="O357" s="32">
        <v>5543.5</v>
      </c>
      <c r="P357" s="32">
        <v>382975.57</v>
      </c>
      <c r="Q357" s="32">
        <v>1312</v>
      </c>
      <c r="R357" s="32">
        <v>15309.514</v>
      </c>
      <c r="S357" s="32">
        <v>960574.48</v>
      </c>
    </row>
    <row r="358" spans="4:19" ht="12.75">
      <c r="D358" s="20" t="s">
        <v>665</v>
      </c>
      <c r="E358" s="32"/>
      <c r="F358" s="32"/>
      <c r="G358" s="32"/>
      <c r="H358" s="32">
        <v>0</v>
      </c>
      <c r="I358" s="32">
        <v>0</v>
      </c>
      <c r="J358" s="32">
        <v>0.01</v>
      </c>
      <c r="K358" s="32"/>
      <c r="L358" s="32"/>
      <c r="M358" s="32"/>
      <c r="N358" s="32">
        <v>152</v>
      </c>
      <c r="O358" s="32">
        <v>1637.345</v>
      </c>
      <c r="P358" s="32">
        <v>71541.86</v>
      </c>
      <c r="Q358" s="32">
        <v>152</v>
      </c>
      <c r="R358" s="32">
        <v>1637.345</v>
      </c>
      <c r="S358" s="32">
        <v>71541.87</v>
      </c>
    </row>
    <row r="359" spans="4:19" ht="12.75">
      <c r="D359" s="20" t="s">
        <v>784</v>
      </c>
      <c r="E359" s="32"/>
      <c r="F359" s="32"/>
      <c r="G359" s="32"/>
      <c r="H359" s="32">
        <v>5</v>
      </c>
      <c r="I359" s="32">
        <v>88.56</v>
      </c>
      <c r="J359" s="32">
        <v>7273.49</v>
      </c>
      <c r="K359" s="32"/>
      <c r="L359" s="32"/>
      <c r="M359" s="32"/>
      <c r="N359" s="32">
        <v>5</v>
      </c>
      <c r="O359" s="32">
        <v>83.693</v>
      </c>
      <c r="P359" s="32">
        <v>5127.62</v>
      </c>
      <c r="Q359" s="32">
        <v>10</v>
      </c>
      <c r="R359" s="32">
        <v>172.253</v>
      </c>
      <c r="S359" s="32">
        <v>12401.11</v>
      </c>
    </row>
    <row r="360" spans="4:19" ht="12.75">
      <c r="D360" s="20" t="s">
        <v>666</v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>
        <v>9</v>
      </c>
      <c r="O360" s="32">
        <v>33.496</v>
      </c>
      <c r="P360" s="32">
        <v>3600.18</v>
      </c>
      <c r="Q360" s="32">
        <v>9</v>
      </c>
      <c r="R360" s="32">
        <v>33.496</v>
      </c>
      <c r="S360" s="32">
        <v>3600.18</v>
      </c>
    </row>
    <row r="361" spans="4:19" ht="12.75">
      <c r="D361" s="20" t="s">
        <v>667</v>
      </c>
      <c r="E361" s="32">
        <v>344</v>
      </c>
      <c r="F361" s="32">
        <v>7075.952</v>
      </c>
      <c r="G361" s="32">
        <v>299879.62</v>
      </c>
      <c r="H361" s="32">
        <v>307</v>
      </c>
      <c r="I361" s="32">
        <v>11860.608</v>
      </c>
      <c r="J361" s="32">
        <v>370030.45</v>
      </c>
      <c r="K361" s="32">
        <v>1085</v>
      </c>
      <c r="L361" s="32">
        <v>21207.656</v>
      </c>
      <c r="M361" s="32">
        <v>1491758.21</v>
      </c>
      <c r="N361" s="32">
        <v>507</v>
      </c>
      <c r="O361" s="32">
        <v>8112.667</v>
      </c>
      <c r="P361" s="32">
        <v>866355.02</v>
      </c>
      <c r="Q361" s="32">
        <v>2243</v>
      </c>
      <c r="R361" s="32">
        <v>48256.883</v>
      </c>
      <c r="S361" s="32">
        <v>3028023.3</v>
      </c>
    </row>
    <row r="362" spans="4:19" ht="12.75">
      <c r="D362" s="20" t="s">
        <v>668</v>
      </c>
      <c r="E362" s="32">
        <v>332</v>
      </c>
      <c r="F362" s="32">
        <v>5679.951</v>
      </c>
      <c r="G362" s="32">
        <v>275275.56</v>
      </c>
      <c r="H362" s="32">
        <v>265</v>
      </c>
      <c r="I362" s="32">
        <v>7957.608</v>
      </c>
      <c r="J362" s="32">
        <v>220540.21</v>
      </c>
      <c r="K362" s="32">
        <v>1032</v>
      </c>
      <c r="L362" s="32">
        <v>17237.483</v>
      </c>
      <c r="M362" s="32">
        <v>1441488.34</v>
      </c>
      <c r="N362" s="32">
        <v>476</v>
      </c>
      <c r="O362" s="32">
        <v>5919.406</v>
      </c>
      <c r="P362" s="32">
        <v>807145.94</v>
      </c>
      <c r="Q362" s="32">
        <v>2105</v>
      </c>
      <c r="R362" s="32">
        <v>36794.448</v>
      </c>
      <c r="S362" s="32">
        <v>2744450.05</v>
      </c>
    </row>
    <row r="363" spans="4:19" ht="12.75">
      <c r="D363" s="20" t="s">
        <v>669</v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>
        <v>6</v>
      </c>
      <c r="O363" s="32">
        <v>44.152</v>
      </c>
      <c r="P363" s="32">
        <v>2975.58</v>
      </c>
      <c r="Q363" s="32">
        <v>6</v>
      </c>
      <c r="R363" s="32">
        <v>44.152</v>
      </c>
      <c r="S363" s="32">
        <v>2975.58</v>
      </c>
    </row>
    <row r="364" spans="4:19" ht="12.75">
      <c r="D364" s="20" t="s">
        <v>670</v>
      </c>
      <c r="E364" s="32"/>
      <c r="F364" s="32"/>
      <c r="G364" s="32"/>
      <c r="H364" s="32">
        <v>7</v>
      </c>
      <c r="I364" s="32">
        <v>95.365</v>
      </c>
      <c r="J364" s="32">
        <v>10074.6</v>
      </c>
      <c r="K364" s="32">
        <v>13</v>
      </c>
      <c r="L364" s="32">
        <v>125.928</v>
      </c>
      <c r="M364" s="32">
        <v>6264.81</v>
      </c>
      <c r="N364" s="32">
        <v>0</v>
      </c>
      <c r="O364" s="32">
        <v>0</v>
      </c>
      <c r="P364" s="32">
        <v>0</v>
      </c>
      <c r="Q364" s="32">
        <v>20</v>
      </c>
      <c r="R364" s="32">
        <v>221.293</v>
      </c>
      <c r="S364" s="32">
        <v>16339.41</v>
      </c>
    </row>
    <row r="365" spans="4:19" ht="12.75">
      <c r="D365" s="20" t="s">
        <v>671</v>
      </c>
      <c r="E365" s="32"/>
      <c r="F365" s="32"/>
      <c r="G365" s="32"/>
      <c r="H365" s="32">
        <v>10</v>
      </c>
      <c r="I365" s="32">
        <v>86.08</v>
      </c>
      <c r="J365" s="32">
        <v>4022.99</v>
      </c>
      <c r="K365" s="32">
        <v>3</v>
      </c>
      <c r="L365" s="32">
        <v>13.67</v>
      </c>
      <c r="M365" s="32">
        <v>878.71</v>
      </c>
      <c r="N365" s="32">
        <v>33</v>
      </c>
      <c r="O365" s="32">
        <v>326.274</v>
      </c>
      <c r="P365" s="32">
        <v>15026.29</v>
      </c>
      <c r="Q365" s="32">
        <v>46</v>
      </c>
      <c r="R365" s="32">
        <v>426.024</v>
      </c>
      <c r="S365" s="32">
        <v>19927.99</v>
      </c>
    </row>
    <row r="366" spans="4:19" ht="12.75">
      <c r="D366" s="20" t="s">
        <v>672</v>
      </c>
      <c r="E366" s="32"/>
      <c r="F366" s="32"/>
      <c r="G366" s="32"/>
      <c r="H366" s="32">
        <v>6</v>
      </c>
      <c r="I366" s="32">
        <v>29.495</v>
      </c>
      <c r="J366" s="32">
        <v>2779.39</v>
      </c>
      <c r="K366" s="32">
        <v>3</v>
      </c>
      <c r="L366" s="32">
        <v>13.67</v>
      </c>
      <c r="M366" s="32">
        <v>878.71</v>
      </c>
      <c r="N366" s="32">
        <v>25</v>
      </c>
      <c r="O366" s="32">
        <v>251.394</v>
      </c>
      <c r="P366" s="32">
        <v>12689.55</v>
      </c>
      <c r="Q366" s="32">
        <v>34</v>
      </c>
      <c r="R366" s="32">
        <v>294.559</v>
      </c>
      <c r="S366" s="32">
        <v>16347.65</v>
      </c>
    </row>
    <row r="367" spans="4:19" ht="12.75">
      <c r="D367" s="20" t="s">
        <v>785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>
        <v>8</v>
      </c>
      <c r="O367" s="32">
        <v>74.88</v>
      </c>
      <c r="P367" s="32">
        <v>2336.74</v>
      </c>
      <c r="Q367" s="32">
        <v>8</v>
      </c>
      <c r="R367" s="32">
        <v>74.88</v>
      </c>
      <c r="S367" s="32">
        <v>2336.74</v>
      </c>
    </row>
    <row r="368" spans="4:19" ht="12.75">
      <c r="D368" s="20" t="s">
        <v>673</v>
      </c>
      <c r="E368" s="32"/>
      <c r="F368" s="32"/>
      <c r="G368" s="32"/>
      <c r="H368" s="32">
        <v>4</v>
      </c>
      <c r="I368" s="32">
        <v>56.585</v>
      </c>
      <c r="J368" s="32">
        <v>1243.6</v>
      </c>
      <c r="K368" s="32"/>
      <c r="L368" s="32"/>
      <c r="M368" s="32"/>
      <c r="N368" s="32">
        <v>0</v>
      </c>
      <c r="O368" s="32">
        <v>0</v>
      </c>
      <c r="P368" s="32">
        <v>0</v>
      </c>
      <c r="Q368" s="32">
        <v>4</v>
      </c>
      <c r="R368" s="32">
        <v>56.585</v>
      </c>
      <c r="S368" s="32">
        <v>1243.6</v>
      </c>
    </row>
    <row r="369" spans="4:19" ht="12.75">
      <c r="D369" s="20" t="s">
        <v>786</v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</row>
    <row r="370" spans="4:19" ht="12.75">
      <c r="D370" s="20" t="s">
        <v>674</v>
      </c>
      <c r="E370" s="32">
        <v>0</v>
      </c>
      <c r="F370" s="32">
        <v>0</v>
      </c>
      <c r="G370" s="32">
        <v>0</v>
      </c>
      <c r="H370" s="32">
        <v>228</v>
      </c>
      <c r="I370" s="32">
        <v>2602.811</v>
      </c>
      <c r="J370" s="32">
        <v>220759.3</v>
      </c>
      <c r="K370" s="32">
        <v>17</v>
      </c>
      <c r="L370" s="32">
        <v>185.809</v>
      </c>
      <c r="M370" s="32">
        <v>6642.79</v>
      </c>
      <c r="N370" s="32">
        <v>109</v>
      </c>
      <c r="O370" s="32">
        <v>1281.934</v>
      </c>
      <c r="P370" s="32">
        <v>64608.26</v>
      </c>
      <c r="Q370" s="32">
        <v>354</v>
      </c>
      <c r="R370" s="32">
        <v>4070.554</v>
      </c>
      <c r="S370" s="32">
        <v>292010.35</v>
      </c>
    </row>
    <row r="371" spans="4:19" ht="12.75">
      <c r="D371" s="20" t="s">
        <v>787</v>
      </c>
      <c r="E371" s="32"/>
      <c r="F371" s="32"/>
      <c r="G371" s="32"/>
      <c r="H371" s="32">
        <v>2</v>
      </c>
      <c r="I371" s="32">
        <v>25.79</v>
      </c>
      <c r="J371" s="32">
        <v>2398.2</v>
      </c>
      <c r="K371" s="32"/>
      <c r="L371" s="32"/>
      <c r="M371" s="32"/>
      <c r="N371" s="32">
        <v>4</v>
      </c>
      <c r="O371" s="32">
        <v>42.69</v>
      </c>
      <c r="P371" s="32">
        <v>1880.08</v>
      </c>
      <c r="Q371" s="32">
        <v>6</v>
      </c>
      <c r="R371" s="32">
        <v>68.48</v>
      </c>
      <c r="S371" s="32">
        <v>4278.28</v>
      </c>
    </row>
    <row r="372" spans="4:19" ht="12.75">
      <c r="D372" s="20" t="s">
        <v>675</v>
      </c>
      <c r="E372" s="32">
        <v>0</v>
      </c>
      <c r="F372" s="32">
        <v>0</v>
      </c>
      <c r="G372" s="32">
        <v>0</v>
      </c>
      <c r="H372" s="32">
        <v>66</v>
      </c>
      <c r="I372" s="32">
        <v>377.856</v>
      </c>
      <c r="J372" s="32">
        <v>43089.94</v>
      </c>
      <c r="K372" s="32">
        <v>6</v>
      </c>
      <c r="L372" s="32">
        <v>26.317</v>
      </c>
      <c r="M372" s="32">
        <v>1904.96</v>
      </c>
      <c r="N372" s="32">
        <v>45</v>
      </c>
      <c r="O372" s="32">
        <v>358.281</v>
      </c>
      <c r="P372" s="32">
        <v>21940.64</v>
      </c>
      <c r="Q372" s="32">
        <v>117</v>
      </c>
      <c r="R372" s="32">
        <v>762.454</v>
      </c>
      <c r="S372" s="32">
        <v>66935.54</v>
      </c>
    </row>
    <row r="373" spans="4:19" ht="12.75">
      <c r="D373" s="20" t="s">
        <v>676</v>
      </c>
      <c r="E373" s="32"/>
      <c r="F373" s="32"/>
      <c r="G373" s="32"/>
      <c r="H373" s="32">
        <v>40</v>
      </c>
      <c r="I373" s="32">
        <v>234.723</v>
      </c>
      <c r="J373" s="32">
        <v>26899.52</v>
      </c>
      <c r="K373" s="32">
        <v>4</v>
      </c>
      <c r="L373" s="32">
        <v>11.555</v>
      </c>
      <c r="M373" s="32">
        <v>1378.72</v>
      </c>
      <c r="N373" s="32">
        <v>19</v>
      </c>
      <c r="O373" s="32">
        <v>196.754</v>
      </c>
      <c r="P373" s="32">
        <v>9519.71</v>
      </c>
      <c r="Q373" s="32">
        <v>63</v>
      </c>
      <c r="R373" s="32">
        <v>443.032</v>
      </c>
      <c r="S373" s="32">
        <v>37797.95</v>
      </c>
    </row>
    <row r="374" spans="4:19" ht="12.75">
      <c r="D374" s="20" t="s">
        <v>745</v>
      </c>
      <c r="E374" s="32"/>
      <c r="F374" s="32"/>
      <c r="G374" s="32"/>
      <c r="H374" s="32">
        <v>4</v>
      </c>
      <c r="I374" s="32">
        <v>57.546</v>
      </c>
      <c r="J374" s="32">
        <v>5797.27</v>
      </c>
      <c r="K374" s="32"/>
      <c r="L374" s="32"/>
      <c r="M374" s="32"/>
      <c r="N374" s="32"/>
      <c r="O374" s="32"/>
      <c r="P374" s="32"/>
      <c r="Q374" s="32">
        <v>4</v>
      </c>
      <c r="R374" s="32">
        <v>57.546</v>
      </c>
      <c r="S374" s="32">
        <v>5797.27</v>
      </c>
    </row>
    <row r="375" spans="4:19" ht="12.75">
      <c r="D375" s="20" t="s">
        <v>788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>
        <v>0</v>
      </c>
      <c r="O375" s="32">
        <v>0</v>
      </c>
      <c r="P375" s="32">
        <v>0</v>
      </c>
      <c r="Q375" s="32">
        <v>0</v>
      </c>
      <c r="R375" s="32">
        <v>0</v>
      </c>
      <c r="S375" s="32">
        <v>0</v>
      </c>
    </row>
    <row r="376" spans="4:19" ht="12.75">
      <c r="D376" s="20" t="s">
        <v>677</v>
      </c>
      <c r="E376" s="32"/>
      <c r="F376" s="32"/>
      <c r="G376" s="32"/>
      <c r="H376" s="32">
        <v>156</v>
      </c>
      <c r="I376" s="32">
        <v>2141.619</v>
      </c>
      <c r="J376" s="32">
        <v>169473.89</v>
      </c>
      <c r="K376" s="32">
        <v>11</v>
      </c>
      <c r="L376" s="32">
        <v>159.492</v>
      </c>
      <c r="M376" s="32">
        <v>4737.83</v>
      </c>
      <c r="N376" s="32">
        <v>60</v>
      </c>
      <c r="O376" s="32">
        <v>880.963</v>
      </c>
      <c r="P376" s="32">
        <v>40787.54</v>
      </c>
      <c r="Q376" s="32">
        <v>227</v>
      </c>
      <c r="R376" s="32">
        <v>3182.074</v>
      </c>
      <c r="S376" s="32">
        <v>214999.26</v>
      </c>
    </row>
    <row r="377" spans="4:19" ht="12.75">
      <c r="D377" s="20" t="s">
        <v>306</v>
      </c>
      <c r="E377" s="32">
        <v>1926</v>
      </c>
      <c r="F377" s="32">
        <v>178436.294</v>
      </c>
      <c r="G377" s="32">
        <v>4246015.52</v>
      </c>
      <c r="H377" s="32">
        <v>2119</v>
      </c>
      <c r="I377" s="32">
        <v>187050.532</v>
      </c>
      <c r="J377" s="32">
        <v>3733360.79</v>
      </c>
      <c r="K377" s="32">
        <v>1762</v>
      </c>
      <c r="L377" s="32">
        <v>128173.385</v>
      </c>
      <c r="M377" s="32">
        <v>2274144.77</v>
      </c>
      <c r="N377" s="32">
        <v>580</v>
      </c>
      <c r="O377" s="32">
        <v>45509.972</v>
      </c>
      <c r="P377" s="32">
        <v>977187.04</v>
      </c>
      <c r="Q377" s="32">
        <v>6387</v>
      </c>
      <c r="R377" s="32">
        <v>539170.183</v>
      </c>
      <c r="S377" s="32">
        <v>11230708.12</v>
      </c>
    </row>
    <row r="378" spans="4:19" ht="12.75">
      <c r="D378" s="20" t="s">
        <v>678</v>
      </c>
      <c r="E378" s="32">
        <v>384</v>
      </c>
      <c r="F378" s="32">
        <v>43706.299</v>
      </c>
      <c r="G378" s="32">
        <v>1019000.75</v>
      </c>
      <c r="H378" s="32">
        <v>250</v>
      </c>
      <c r="I378" s="32">
        <v>25945.444</v>
      </c>
      <c r="J378" s="32">
        <v>362145.33</v>
      </c>
      <c r="K378" s="32">
        <v>15</v>
      </c>
      <c r="L378" s="32">
        <v>521.25</v>
      </c>
      <c r="M378" s="32">
        <v>14378.99</v>
      </c>
      <c r="N378" s="32">
        <v>9</v>
      </c>
      <c r="O378" s="32">
        <v>70.778</v>
      </c>
      <c r="P378" s="32">
        <v>11821.25</v>
      </c>
      <c r="Q378" s="32">
        <v>658</v>
      </c>
      <c r="R378" s="32">
        <v>70243.771</v>
      </c>
      <c r="S378" s="32">
        <v>1407346.32</v>
      </c>
    </row>
    <row r="379" spans="4:19" ht="12.75">
      <c r="D379" s="20" t="s">
        <v>679</v>
      </c>
      <c r="E379" s="32">
        <v>1542</v>
      </c>
      <c r="F379" s="32">
        <v>134729.995</v>
      </c>
      <c r="G379" s="32">
        <v>3227014.77</v>
      </c>
      <c r="H379" s="32">
        <v>1869</v>
      </c>
      <c r="I379" s="32">
        <v>161105.088</v>
      </c>
      <c r="J379" s="32">
        <v>3371215.46</v>
      </c>
      <c r="K379" s="32">
        <v>1747</v>
      </c>
      <c r="L379" s="32">
        <v>127652.135</v>
      </c>
      <c r="M379" s="32">
        <v>2259765.78</v>
      </c>
      <c r="N379" s="32">
        <v>571</v>
      </c>
      <c r="O379" s="32">
        <v>45439.194</v>
      </c>
      <c r="P379" s="32">
        <v>965365.79</v>
      </c>
      <c r="Q379" s="32">
        <v>5729</v>
      </c>
      <c r="R379" s="32">
        <v>468926.412</v>
      </c>
      <c r="S379" s="32">
        <v>9823361.8</v>
      </c>
    </row>
    <row r="380" spans="4:19" ht="12.75">
      <c r="D380" s="20" t="s">
        <v>680</v>
      </c>
      <c r="E380" s="32">
        <v>1500</v>
      </c>
      <c r="F380" s="32">
        <v>131195.995</v>
      </c>
      <c r="G380" s="32">
        <v>3160534.24</v>
      </c>
      <c r="H380" s="32">
        <v>1185</v>
      </c>
      <c r="I380" s="32">
        <v>104396.337</v>
      </c>
      <c r="J380" s="32">
        <v>2451303.37</v>
      </c>
      <c r="K380" s="32">
        <v>1438</v>
      </c>
      <c r="L380" s="32">
        <v>109802.274</v>
      </c>
      <c r="M380" s="32">
        <v>2011552.17</v>
      </c>
      <c r="N380" s="32">
        <v>355</v>
      </c>
      <c r="O380" s="32">
        <v>27217.871</v>
      </c>
      <c r="P380" s="32">
        <v>660075.65</v>
      </c>
      <c r="Q380" s="32">
        <v>4478</v>
      </c>
      <c r="R380" s="32">
        <v>372612.477</v>
      </c>
      <c r="S380" s="32">
        <v>8283465.43</v>
      </c>
    </row>
    <row r="381" spans="4:19" ht="12.75">
      <c r="D381" s="20" t="s">
        <v>681</v>
      </c>
      <c r="E381" s="32">
        <v>1500</v>
      </c>
      <c r="F381" s="32">
        <v>131195.995</v>
      </c>
      <c r="G381" s="32">
        <v>3160534.24</v>
      </c>
      <c r="H381" s="32">
        <v>1183</v>
      </c>
      <c r="I381" s="32">
        <v>104354.378</v>
      </c>
      <c r="J381" s="32">
        <v>2450024.6</v>
      </c>
      <c r="K381" s="32">
        <v>1204</v>
      </c>
      <c r="L381" s="32">
        <v>104820.615</v>
      </c>
      <c r="M381" s="32">
        <v>1925958.88</v>
      </c>
      <c r="N381" s="32">
        <v>313</v>
      </c>
      <c r="O381" s="32">
        <v>26371.608</v>
      </c>
      <c r="P381" s="32">
        <v>643178.47</v>
      </c>
      <c r="Q381" s="32">
        <v>4200</v>
      </c>
      <c r="R381" s="32">
        <v>366742.596</v>
      </c>
      <c r="S381" s="32">
        <v>8179696.19</v>
      </c>
    </row>
    <row r="382" spans="4:19" ht="12.75">
      <c r="D382" s="20" t="s">
        <v>682</v>
      </c>
      <c r="E382" s="32"/>
      <c r="F382" s="32"/>
      <c r="G382" s="32"/>
      <c r="H382" s="32">
        <v>52</v>
      </c>
      <c r="I382" s="32">
        <v>1087.809</v>
      </c>
      <c r="J382" s="32">
        <v>22569.43</v>
      </c>
      <c r="K382" s="32">
        <v>15</v>
      </c>
      <c r="L382" s="32">
        <v>315</v>
      </c>
      <c r="M382" s="32">
        <v>7964.61</v>
      </c>
      <c r="N382" s="32">
        <v>6</v>
      </c>
      <c r="O382" s="32">
        <v>100.369</v>
      </c>
      <c r="P382" s="32">
        <v>2481.72</v>
      </c>
      <c r="Q382" s="32">
        <v>73</v>
      </c>
      <c r="R382" s="32">
        <v>1503.178</v>
      </c>
      <c r="S382" s="32">
        <v>33015.76</v>
      </c>
    </row>
    <row r="383" spans="4:19" ht="12.75">
      <c r="D383" s="20" t="s">
        <v>683</v>
      </c>
      <c r="E383" s="32">
        <v>1</v>
      </c>
      <c r="F383" s="32">
        <v>21.5</v>
      </c>
      <c r="G383" s="32">
        <v>484.21</v>
      </c>
      <c r="H383" s="32">
        <v>61</v>
      </c>
      <c r="I383" s="32">
        <v>3857.353</v>
      </c>
      <c r="J383" s="32">
        <v>107228.01</v>
      </c>
      <c r="K383" s="32">
        <v>101</v>
      </c>
      <c r="L383" s="32">
        <v>2219.879</v>
      </c>
      <c r="M383" s="32">
        <v>35546.25</v>
      </c>
      <c r="N383" s="32">
        <v>17</v>
      </c>
      <c r="O383" s="32">
        <v>423.242</v>
      </c>
      <c r="P383" s="32">
        <v>4069.17</v>
      </c>
      <c r="Q383" s="32">
        <v>180</v>
      </c>
      <c r="R383" s="32">
        <v>6521.974</v>
      </c>
      <c r="S383" s="32">
        <v>147327.64</v>
      </c>
    </row>
    <row r="384" spans="4:19" ht="12.75">
      <c r="D384" s="20" t="s">
        <v>684</v>
      </c>
      <c r="E384" s="32"/>
      <c r="F384" s="32"/>
      <c r="G384" s="32"/>
      <c r="H384" s="32"/>
      <c r="I384" s="32"/>
      <c r="J384" s="32"/>
      <c r="K384" s="32">
        <v>8</v>
      </c>
      <c r="L384" s="32">
        <v>162.082</v>
      </c>
      <c r="M384" s="32">
        <v>5200.33</v>
      </c>
      <c r="N384" s="32">
        <v>4</v>
      </c>
      <c r="O384" s="32">
        <v>69.173</v>
      </c>
      <c r="P384" s="32">
        <v>2649.08</v>
      </c>
      <c r="Q384" s="32">
        <v>12</v>
      </c>
      <c r="R384" s="32">
        <v>231.255</v>
      </c>
      <c r="S384" s="32">
        <v>7849.41</v>
      </c>
    </row>
    <row r="385" spans="4:19" ht="12.75">
      <c r="D385" s="20" t="s">
        <v>685</v>
      </c>
      <c r="E385" s="32">
        <v>4</v>
      </c>
      <c r="F385" s="32">
        <v>40.759</v>
      </c>
      <c r="G385" s="32">
        <v>2074.56</v>
      </c>
      <c r="H385" s="32">
        <v>22</v>
      </c>
      <c r="I385" s="32">
        <v>259.87</v>
      </c>
      <c r="J385" s="32">
        <v>27068.55</v>
      </c>
      <c r="K385" s="32">
        <v>0</v>
      </c>
      <c r="L385" s="32">
        <v>0</v>
      </c>
      <c r="M385" s="32">
        <v>0</v>
      </c>
      <c r="N385" s="32">
        <v>38</v>
      </c>
      <c r="O385" s="32">
        <v>551.734</v>
      </c>
      <c r="P385" s="32">
        <v>19383.37</v>
      </c>
      <c r="Q385" s="32">
        <v>64</v>
      </c>
      <c r="R385" s="32">
        <v>852.363</v>
      </c>
      <c r="S385" s="32">
        <v>48526.48</v>
      </c>
    </row>
    <row r="386" spans="4:19" ht="12.75">
      <c r="D386" s="20" t="s">
        <v>686</v>
      </c>
      <c r="E386" s="32">
        <v>4</v>
      </c>
      <c r="F386" s="32">
        <v>40.759</v>
      </c>
      <c r="G386" s="32">
        <v>2074.56</v>
      </c>
      <c r="H386" s="32">
        <v>22</v>
      </c>
      <c r="I386" s="32">
        <v>259.87</v>
      </c>
      <c r="J386" s="32">
        <v>27068.55</v>
      </c>
      <c r="K386" s="32">
        <v>0</v>
      </c>
      <c r="L386" s="32">
        <v>0</v>
      </c>
      <c r="M386" s="32">
        <v>0</v>
      </c>
      <c r="N386" s="32">
        <v>38</v>
      </c>
      <c r="O386" s="32">
        <v>551.734</v>
      </c>
      <c r="P386" s="32">
        <v>19383.37</v>
      </c>
      <c r="Q386" s="32">
        <v>64</v>
      </c>
      <c r="R386" s="32">
        <v>852.363</v>
      </c>
      <c r="S386" s="32">
        <v>48526.48</v>
      </c>
    </row>
    <row r="387" spans="4:19" ht="12.75">
      <c r="D387" s="20" t="s">
        <v>789</v>
      </c>
      <c r="E387" s="32"/>
      <c r="F387" s="32"/>
      <c r="G387" s="32"/>
      <c r="H387" s="32">
        <v>1</v>
      </c>
      <c r="I387" s="32">
        <v>4.227</v>
      </c>
      <c r="J387" s="32">
        <v>314.89</v>
      </c>
      <c r="K387" s="32"/>
      <c r="L387" s="32"/>
      <c r="M387" s="32"/>
      <c r="N387" s="32">
        <v>2</v>
      </c>
      <c r="O387" s="32">
        <v>23.962</v>
      </c>
      <c r="P387" s="32">
        <v>1173.17</v>
      </c>
      <c r="Q387" s="32">
        <v>3</v>
      </c>
      <c r="R387" s="32">
        <v>28.189</v>
      </c>
      <c r="S387" s="32">
        <v>1488.06</v>
      </c>
    </row>
    <row r="388" spans="4:19" ht="12.75">
      <c r="D388" s="20" t="s">
        <v>687</v>
      </c>
      <c r="E388" s="32"/>
      <c r="F388" s="32"/>
      <c r="G388" s="32"/>
      <c r="H388" s="32">
        <v>16</v>
      </c>
      <c r="I388" s="32">
        <v>188.892</v>
      </c>
      <c r="J388" s="32">
        <v>22463.7</v>
      </c>
      <c r="K388" s="32"/>
      <c r="L388" s="32"/>
      <c r="M388" s="32"/>
      <c r="N388" s="32">
        <v>24</v>
      </c>
      <c r="O388" s="32">
        <v>372.619</v>
      </c>
      <c r="P388" s="32">
        <v>9306.35</v>
      </c>
      <c r="Q388" s="32">
        <v>40</v>
      </c>
      <c r="R388" s="32">
        <v>561.511</v>
      </c>
      <c r="S388" s="32">
        <v>31770.05</v>
      </c>
    </row>
    <row r="389" spans="4:19" ht="12.75">
      <c r="D389" s="20" t="s">
        <v>688</v>
      </c>
      <c r="E389" s="32">
        <v>3</v>
      </c>
      <c r="F389" s="32">
        <v>33.169</v>
      </c>
      <c r="G389" s="32">
        <v>1551.71</v>
      </c>
      <c r="H389" s="32">
        <v>5</v>
      </c>
      <c r="I389" s="32">
        <v>66.751</v>
      </c>
      <c r="J389" s="32">
        <v>4289.96</v>
      </c>
      <c r="K389" s="32">
        <v>0</v>
      </c>
      <c r="L389" s="32">
        <v>0</v>
      </c>
      <c r="M389" s="32">
        <v>0</v>
      </c>
      <c r="N389" s="32">
        <v>4</v>
      </c>
      <c r="O389" s="32">
        <v>66.054</v>
      </c>
      <c r="P389" s="32">
        <v>2004.45</v>
      </c>
      <c r="Q389" s="32">
        <v>12</v>
      </c>
      <c r="R389" s="32">
        <v>165.974</v>
      </c>
      <c r="S389" s="32">
        <v>7846.12</v>
      </c>
    </row>
    <row r="390" spans="4:19" ht="12.75">
      <c r="D390" s="20" t="s">
        <v>689</v>
      </c>
      <c r="E390" s="32">
        <v>3188</v>
      </c>
      <c r="F390" s="32">
        <v>23.184</v>
      </c>
      <c r="G390" s="32">
        <v>447115.53</v>
      </c>
      <c r="H390" s="32">
        <v>5209</v>
      </c>
      <c r="I390" s="32">
        <v>588.464</v>
      </c>
      <c r="J390" s="32">
        <v>1240566.23</v>
      </c>
      <c r="K390" s="32">
        <v>1395</v>
      </c>
      <c r="L390" s="32">
        <v>309.033</v>
      </c>
      <c r="M390" s="32">
        <v>111239.59</v>
      </c>
      <c r="N390" s="32">
        <v>14</v>
      </c>
      <c r="O390" s="32">
        <f>-47.948+57.249</f>
        <v>9.301000000000002</v>
      </c>
      <c r="P390" s="32">
        <f>-1999.24+3579.21</f>
        <v>1579.97</v>
      </c>
      <c r="Q390" s="32">
        <v>9806</v>
      </c>
      <c r="R390" s="32">
        <f>872.733+57.249</f>
        <v>929.982</v>
      </c>
      <c r="S390" s="32">
        <f>1796922.11+3479.21</f>
        <v>1800401.32</v>
      </c>
    </row>
    <row r="391" spans="4:19" ht="12.75">
      <c r="D391" s="20" t="s">
        <v>746</v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>
        <v>6</v>
      </c>
      <c r="O391" s="32">
        <v>0</v>
      </c>
      <c r="P391" s="32">
        <v>0</v>
      </c>
      <c r="Q391" s="32">
        <v>6</v>
      </c>
      <c r="R391" s="32">
        <v>0</v>
      </c>
      <c r="S391" s="32">
        <v>0</v>
      </c>
    </row>
    <row r="392" spans="4:19" ht="12.75">
      <c r="D392" s="20" t="s">
        <v>690</v>
      </c>
      <c r="E392" s="32">
        <v>3187</v>
      </c>
      <c r="F392" s="32">
        <v>23.183</v>
      </c>
      <c r="G392" s="32">
        <v>446737.58</v>
      </c>
      <c r="H392" s="32">
        <v>5188</v>
      </c>
      <c r="I392" s="32">
        <v>5.188</v>
      </c>
      <c r="J392" s="32">
        <v>1225520.49</v>
      </c>
      <c r="K392" s="32">
        <v>1394</v>
      </c>
      <c r="L392" s="32">
        <v>259.033</v>
      </c>
      <c r="M392" s="32">
        <v>109811.17</v>
      </c>
      <c r="N392" s="32">
        <v>6</v>
      </c>
      <c r="O392" s="32">
        <v>0.006</v>
      </c>
      <c r="P392" s="32">
        <v>840.83</v>
      </c>
      <c r="Q392" s="32">
        <v>9775</v>
      </c>
      <c r="R392" s="32">
        <v>287.41</v>
      </c>
      <c r="S392" s="32">
        <v>1782910.07</v>
      </c>
    </row>
    <row r="393" spans="4:19" ht="12.75">
      <c r="D393" s="20" t="s">
        <v>691</v>
      </c>
      <c r="E393" s="32">
        <v>1</v>
      </c>
      <c r="F393" s="32">
        <v>0.001</v>
      </c>
      <c r="G393" s="32">
        <v>377.95</v>
      </c>
      <c r="H393" s="32">
        <v>21</v>
      </c>
      <c r="I393" s="32">
        <v>583.276</v>
      </c>
      <c r="J393" s="32">
        <v>15045.74</v>
      </c>
      <c r="K393" s="32">
        <v>1</v>
      </c>
      <c r="L393" s="32">
        <v>50</v>
      </c>
      <c r="M393" s="32">
        <v>1428.42</v>
      </c>
      <c r="N393" s="32">
        <v>2</v>
      </c>
      <c r="O393" s="32">
        <v>9.295</v>
      </c>
      <c r="P393" s="32">
        <v>739.14</v>
      </c>
      <c r="Q393" s="32">
        <v>25</v>
      </c>
      <c r="R393" s="32">
        <v>642.572</v>
      </c>
      <c r="S393" s="32">
        <v>17591.25</v>
      </c>
    </row>
    <row r="394" spans="4:19" ht="12.75">
      <c r="D394" s="20" t="s">
        <v>692</v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</row>
    <row r="395" spans="4:19" ht="12.75">
      <c r="D395" s="20" t="s">
        <v>693</v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</row>
    <row r="396" spans="4:19" ht="12.75">
      <c r="D396" s="20" t="s">
        <v>694</v>
      </c>
      <c r="E396" s="32">
        <v>2709</v>
      </c>
      <c r="F396" s="32">
        <v>39181.375</v>
      </c>
      <c r="G396" s="32">
        <v>1375948</v>
      </c>
      <c r="H396" s="32">
        <v>17599</v>
      </c>
      <c r="I396" s="32">
        <v>288888.365</v>
      </c>
      <c r="J396" s="32">
        <v>6195673.2</v>
      </c>
      <c r="K396" s="32">
        <v>25378</v>
      </c>
      <c r="L396" s="32">
        <v>377242.032</v>
      </c>
      <c r="M396" s="32">
        <v>9242186.62</v>
      </c>
      <c r="N396" s="32">
        <v>2747</v>
      </c>
      <c r="O396" s="32">
        <v>58251.258</v>
      </c>
      <c r="P396" s="32">
        <v>817074.16</v>
      </c>
      <c r="Q396" s="32">
        <v>48433</v>
      </c>
      <c r="R396" s="32">
        <v>763563.03</v>
      </c>
      <c r="S396" s="32">
        <v>17630881.98</v>
      </c>
    </row>
    <row r="397" spans="4:19" ht="12.75">
      <c r="D397" s="20" t="s">
        <v>695</v>
      </c>
      <c r="E397" s="32">
        <v>2708</v>
      </c>
      <c r="F397" s="32">
        <v>39174.254</v>
      </c>
      <c r="G397" s="32">
        <v>1375421.9</v>
      </c>
      <c r="H397" s="32">
        <v>17579</v>
      </c>
      <c r="I397" s="32">
        <v>288656.463</v>
      </c>
      <c r="J397" s="32">
        <v>6177873.47</v>
      </c>
      <c r="K397" s="32">
        <v>25378</v>
      </c>
      <c r="L397" s="32">
        <v>377242.032</v>
      </c>
      <c r="M397" s="32">
        <v>9242186.62</v>
      </c>
      <c r="N397" s="32">
        <v>2719</v>
      </c>
      <c r="O397" s="32">
        <v>57929.203</v>
      </c>
      <c r="P397" s="32">
        <v>789150.76</v>
      </c>
      <c r="Q397" s="32">
        <v>48384</v>
      </c>
      <c r="R397" s="32">
        <v>763001.952</v>
      </c>
      <c r="S397" s="32">
        <v>17584632.75</v>
      </c>
    </row>
    <row r="398" spans="4:19" ht="12.75">
      <c r="D398" s="20" t="s">
        <v>696</v>
      </c>
      <c r="E398" s="32">
        <v>1</v>
      </c>
      <c r="F398" s="32">
        <v>7.121</v>
      </c>
      <c r="G398" s="32">
        <v>526.1</v>
      </c>
      <c r="H398" s="32">
        <v>20</v>
      </c>
      <c r="I398" s="32">
        <v>231.902</v>
      </c>
      <c r="J398" s="32">
        <v>17799.73</v>
      </c>
      <c r="K398" s="32"/>
      <c r="L398" s="32"/>
      <c r="M398" s="32"/>
      <c r="N398" s="32">
        <v>28</v>
      </c>
      <c r="O398" s="32">
        <v>322.055</v>
      </c>
      <c r="P398" s="32">
        <v>27923.4</v>
      </c>
      <c r="Q398" s="32">
        <v>49</v>
      </c>
      <c r="R398" s="32">
        <v>561.078</v>
      </c>
      <c r="S398" s="32">
        <v>46249.23</v>
      </c>
    </row>
    <row r="399" spans="4:19" ht="12.75">
      <c r="D399" s="20" t="s">
        <v>360</v>
      </c>
      <c r="E399" s="32">
        <v>32675</v>
      </c>
      <c r="F399" s="32">
        <v>2595141.769</v>
      </c>
      <c r="G399" s="32">
        <v>76662212.74</v>
      </c>
      <c r="H399" s="32">
        <v>96399</v>
      </c>
      <c r="I399" s="32">
        <v>6635071.599</v>
      </c>
      <c r="J399" s="32">
        <v>144237388.17</v>
      </c>
      <c r="K399" s="32">
        <v>78994</v>
      </c>
      <c r="L399" s="32">
        <v>4960170.102999999</v>
      </c>
      <c r="M399" s="32">
        <v>84291799.38</v>
      </c>
      <c r="N399" s="32">
        <v>77517</v>
      </c>
      <c r="O399" s="32">
        <v>5291629.944</v>
      </c>
      <c r="P399" s="32">
        <v>120370094.46</v>
      </c>
      <c r="Q399" s="32">
        <v>285585</v>
      </c>
      <c r="R399" s="32">
        <v>19482013.415</v>
      </c>
      <c r="S399" s="32">
        <v>425561494.75</v>
      </c>
    </row>
    <row r="400" spans="4:19" ht="12.75">
      <c r="D400" s="33" t="s">
        <v>791</v>
      </c>
      <c r="E400" s="32">
        <v>15</v>
      </c>
      <c r="F400" s="32">
        <v>1480.735</v>
      </c>
      <c r="G400" s="32">
        <v>43434.14</v>
      </c>
      <c r="H400" s="32">
        <v>1293</v>
      </c>
      <c r="I400" s="32">
        <v>136624.2</v>
      </c>
      <c r="J400" s="32">
        <v>1920796.38</v>
      </c>
      <c r="K400" s="32">
        <v>0</v>
      </c>
      <c r="L400" s="32">
        <v>0</v>
      </c>
      <c r="M400" s="32">
        <v>0</v>
      </c>
      <c r="N400" s="32">
        <v>321</v>
      </c>
      <c r="O400" s="32">
        <v>11103.894</v>
      </c>
      <c r="P400" s="32">
        <f>138736.66</f>
        <v>138736.66</v>
      </c>
      <c r="Q400" s="32">
        <v>1629</v>
      </c>
      <c r="R400" s="32">
        <v>149208.829</v>
      </c>
      <c r="S400" s="32">
        <v>2102967.18</v>
      </c>
    </row>
    <row r="401" spans="4:19" ht="12.75">
      <c r="D401" s="33" t="s">
        <v>792</v>
      </c>
      <c r="E401" s="32">
        <v>0</v>
      </c>
      <c r="F401" s="32">
        <v>0</v>
      </c>
      <c r="G401" s="32">
        <v>0</v>
      </c>
      <c r="H401" s="32">
        <v>3</v>
      </c>
      <c r="I401" s="32">
        <v>62.944</v>
      </c>
      <c r="J401" s="32">
        <v>1459.84</v>
      </c>
      <c r="K401" s="32">
        <v>0</v>
      </c>
      <c r="L401" s="32">
        <v>0</v>
      </c>
      <c r="M401" s="32">
        <v>0</v>
      </c>
      <c r="N401" s="32">
        <v>3</v>
      </c>
      <c r="O401" s="32">
        <v>66.08800000000001</v>
      </c>
      <c r="P401" s="32">
        <v>3475.2</v>
      </c>
      <c r="Q401" s="32">
        <v>6</v>
      </c>
      <c r="R401" s="32">
        <v>129.032</v>
      </c>
      <c r="S401" s="32">
        <v>4935.039999999999</v>
      </c>
    </row>
    <row r="402" spans="4:19" ht="12.75">
      <c r="D402" s="34" t="s">
        <v>793</v>
      </c>
      <c r="E402" s="32">
        <f>SUM(E399:E401)</f>
        <v>32690</v>
      </c>
      <c r="F402" s="32">
        <f aca="true" t="shared" si="0" ref="F402:S402">SUM(F399:F401)</f>
        <v>2596622.5039999997</v>
      </c>
      <c r="G402" s="32">
        <f t="shared" si="0"/>
        <v>76705646.88</v>
      </c>
      <c r="H402" s="32">
        <f t="shared" si="0"/>
        <v>97695</v>
      </c>
      <c r="I402" s="32">
        <f t="shared" si="0"/>
        <v>6771758.743000001</v>
      </c>
      <c r="J402" s="32">
        <f t="shared" si="0"/>
        <v>146159644.39</v>
      </c>
      <c r="K402" s="32">
        <f t="shared" si="0"/>
        <v>78994</v>
      </c>
      <c r="L402" s="32">
        <f t="shared" si="0"/>
        <v>4960170.102999999</v>
      </c>
      <c r="M402" s="32">
        <f t="shared" si="0"/>
        <v>84291799.38</v>
      </c>
      <c r="N402" s="32">
        <f t="shared" si="0"/>
        <v>77841</v>
      </c>
      <c r="O402" s="32">
        <f t="shared" si="0"/>
        <v>5302799.926000001</v>
      </c>
      <c r="P402" s="32">
        <f t="shared" si="0"/>
        <v>120512306.32</v>
      </c>
      <c r="Q402" s="32">
        <f t="shared" si="0"/>
        <v>287220</v>
      </c>
      <c r="R402" s="32">
        <f t="shared" si="0"/>
        <v>19631351.276</v>
      </c>
      <c r="S402" s="32">
        <f t="shared" si="0"/>
        <v>427669396.97</v>
      </c>
    </row>
  </sheetData>
  <sheetProtection/>
  <printOptions horizontalCentered="1"/>
  <pageMargins left="0.4330708661417323" right="0.15748031496062992" top="0.2755905511811024" bottom="0.4724409448818898" header="0.1968503937007874" footer="0.15748031496062992"/>
  <pageSetup fitToHeight="200" fitToWidth="1" orientation="landscape" scale="66" r:id="rId3"/>
  <headerFooter alignWithMargins="0">
    <oddFooter>&amp;LCanadian Pacific&amp;CPrivate &amp;&amp; Confidential
Page &amp;P of &amp;N&amp;RPrinted on 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4:G36"/>
  <sheetViews>
    <sheetView showGridLines="0" zoomScalePageLayoutView="0" workbookViewId="0" topLeftCell="A1">
      <pane ySplit="2" topLeftCell="A3" activePane="bottomLeft" state="frozen"/>
      <selection pane="topLeft" activeCell="E10" sqref="E10"/>
      <selection pane="bottomLeft" activeCell="A3" sqref="A3"/>
    </sheetView>
  </sheetViews>
  <sheetFormatPr defaultColWidth="9.140625" defaultRowHeight="12.75"/>
  <cols>
    <col min="1" max="1" width="19.8515625" style="0" customWidth="1"/>
    <col min="2" max="2" width="44.00390625" style="0" bestFit="1" customWidth="1"/>
    <col min="3" max="3" width="12.00390625" style="0" customWidth="1"/>
    <col min="4" max="4" width="12.57421875" style="0" hidden="1" customWidth="1"/>
    <col min="5" max="5" width="107.28125" style="0" bestFit="1" customWidth="1"/>
    <col min="6" max="7" width="14.7109375" style="0" customWidth="1"/>
  </cols>
  <sheetData>
    <row r="2" ht="6.75" customHeight="1"/>
    <row r="4" spans="1:5" ht="18">
      <c r="A4" s="3"/>
      <c r="B4" s="3"/>
      <c r="C4" s="4"/>
      <c r="D4" s="3"/>
      <c r="E4" s="29"/>
    </row>
    <row r="5" spans="1:5" ht="18.75">
      <c r="A5" s="3"/>
      <c r="B5" s="3"/>
      <c r="C5" s="4"/>
      <c r="D5" s="3"/>
      <c r="E5" s="17" t="str">
        <f>QCS!M5</f>
        <v>SOO Line Corporation</v>
      </c>
    </row>
    <row r="6" spans="1:7" ht="18">
      <c r="A6" s="10" t="str">
        <f>QCS!D6</f>
        <v>Quarterly Report of Freight Commodity Statistics (QCS)</v>
      </c>
      <c r="B6" s="12"/>
      <c r="C6" s="4"/>
      <c r="D6" s="3"/>
      <c r="G6" s="18" t="str">
        <f>QCS!S6</f>
        <v>Form QCS</v>
      </c>
    </row>
    <row r="7" spans="1:7" ht="18">
      <c r="A7" s="11" t="str">
        <f>QCS!D7</f>
        <v>Actual Date Range: April 2013..June 2013</v>
      </c>
      <c r="B7" s="3"/>
      <c r="C7" s="4"/>
      <c r="D7" s="3"/>
      <c r="E7" s="3"/>
      <c r="G7" s="18" t="str">
        <f>QCS!S7</f>
        <v>Miles of Road Operated - 6423</v>
      </c>
    </row>
    <row r="8" spans="1:5" ht="12.75">
      <c r="A8" s="3"/>
      <c r="B8" s="3"/>
      <c r="C8" s="4"/>
      <c r="D8" s="3"/>
      <c r="E8" s="3"/>
    </row>
    <row r="9" spans="1:5" ht="144.75" customHeight="1" thickBot="1">
      <c r="A9" s="3"/>
      <c r="B9" s="3"/>
      <c r="C9" s="4"/>
      <c r="D9" s="3"/>
      <c r="E9" s="3"/>
    </row>
    <row r="10" spans="2:5" ht="19.5" customHeight="1" thickBot="1">
      <c r="B10" s="27" t="s">
        <v>700</v>
      </c>
      <c r="D10" s="21" t="s">
        <v>719</v>
      </c>
      <c r="E10" s="27" t="str">
        <f>"FOR "&amp;QCS!B5</f>
        <v>FOR April 2013..June 2013</v>
      </c>
    </row>
    <row r="11" spans="4:5" ht="12.75">
      <c r="D11" t="s">
        <v>712</v>
      </c>
      <c r="E11" s="23" t="s">
        <v>712</v>
      </c>
    </row>
    <row r="12" spans="4:5" ht="12.75">
      <c r="D12" t="s">
        <v>720</v>
      </c>
      <c r="E12" s="23" t="s">
        <v>720</v>
      </c>
    </row>
    <row r="13" spans="4:5" ht="12.75">
      <c r="D13" t="s">
        <v>721</v>
      </c>
      <c r="E13" s="23" t="s">
        <v>721</v>
      </c>
    </row>
    <row r="14" spans="2:5" ht="12.75">
      <c r="B14" t="s">
        <v>701</v>
      </c>
      <c r="D14" t="s">
        <v>712</v>
      </c>
      <c r="E14" s="23" t="s">
        <v>712</v>
      </c>
    </row>
    <row r="15" spans="2:5" ht="12.75">
      <c r="B15" t="s">
        <v>702</v>
      </c>
      <c r="D15" t="s">
        <v>722</v>
      </c>
      <c r="E15" s="24" t="s">
        <v>799</v>
      </c>
    </row>
    <row r="16" ht="12.75">
      <c r="E16" s="23"/>
    </row>
    <row r="17" ht="13.5" thickBot="1">
      <c r="E17" s="23"/>
    </row>
    <row r="18" spans="4:5" ht="13.5" thickBot="1">
      <c r="D18" s="21" t="s">
        <v>723</v>
      </c>
      <c r="E18" s="27" t="s">
        <v>723</v>
      </c>
    </row>
    <row r="19" spans="2:5" ht="12.75">
      <c r="B19" t="s">
        <v>703</v>
      </c>
      <c r="D19" t="s">
        <v>712</v>
      </c>
      <c r="E19" s="23" t="s">
        <v>712</v>
      </c>
    </row>
    <row r="20" spans="2:5" ht="12.75">
      <c r="B20" t="s">
        <v>704</v>
      </c>
      <c r="D20" t="s">
        <v>724</v>
      </c>
      <c r="E20" s="23" t="s">
        <v>800</v>
      </c>
    </row>
    <row r="21" spans="2:5" ht="12.75">
      <c r="B21" t="s">
        <v>705</v>
      </c>
      <c r="D21" t="s">
        <v>712</v>
      </c>
      <c r="E21" s="23" t="s">
        <v>712</v>
      </c>
    </row>
    <row r="22" spans="2:5" ht="12.75">
      <c r="B22" t="s">
        <v>706</v>
      </c>
      <c r="D22" t="s">
        <v>730</v>
      </c>
      <c r="E22" s="23" t="s">
        <v>794</v>
      </c>
    </row>
    <row r="23" spans="4:5" ht="12.75">
      <c r="D23" t="s">
        <v>726</v>
      </c>
      <c r="E23" s="23" t="s">
        <v>726</v>
      </c>
    </row>
    <row r="24" spans="4:5" ht="12.75">
      <c r="D24" t="s">
        <v>727</v>
      </c>
      <c r="E24" s="23" t="s">
        <v>727</v>
      </c>
    </row>
    <row r="25" spans="4:5" ht="12.75">
      <c r="D25" t="s">
        <v>728</v>
      </c>
      <c r="E25" s="23" t="s">
        <v>728</v>
      </c>
    </row>
    <row r="26" spans="4:5" ht="12.75">
      <c r="D26" t="s">
        <v>729</v>
      </c>
      <c r="E26" s="23" t="s">
        <v>729</v>
      </c>
    </row>
    <row r="27" spans="2:5" ht="12.75">
      <c r="B27" t="s">
        <v>707</v>
      </c>
      <c r="D27" t="s">
        <v>725</v>
      </c>
      <c r="E27" s="23" t="s">
        <v>725</v>
      </c>
    </row>
    <row r="28" spans="2:5" ht="12.75">
      <c r="B28" t="s">
        <v>708</v>
      </c>
      <c r="D28" t="s">
        <v>712</v>
      </c>
      <c r="E28" s="23" t="s">
        <v>712</v>
      </c>
    </row>
    <row r="29" spans="4:5" ht="21.75" customHeight="1">
      <c r="D29" s="22" t="s">
        <v>731</v>
      </c>
      <c r="E29" s="25" t="s">
        <v>732</v>
      </c>
    </row>
    <row r="30" spans="2:5" ht="21.75" customHeight="1" thickBot="1">
      <c r="B30" s="28"/>
      <c r="D30" t="s">
        <v>712</v>
      </c>
      <c r="E30" s="35" t="s">
        <v>798</v>
      </c>
    </row>
    <row r="31" spans="4:5" ht="21.75" customHeight="1">
      <c r="D31" t="s">
        <v>713</v>
      </c>
      <c r="E31" s="35" t="s">
        <v>797</v>
      </c>
    </row>
    <row r="32" spans="2:5" ht="21.75" customHeight="1">
      <c r="B32" t="s">
        <v>709</v>
      </c>
      <c r="D32" t="s">
        <v>714</v>
      </c>
      <c r="E32" s="35" t="s">
        <v>796</v>
      </c>
    </row>
    <row r="33" spans="2:5" ht="12.75">
      <c r="B33" t="s">
        <v>710</v>
      </c>
      <c r="D33" t="s">
        <v>715</v>
      </c>
      <c r="E33" s="23" t="s">
        <v>733</v>
      </c>
    </row>
    <row r="34" spans="2:5" ht="12.75">
      <c r="B34" t="s">
        <v>711</v>
      </c>
      <c r="D34" t="s">
        <v>716</v>
      </c>
      <c r="E34" s="25" t="s">
        <v>795</v>
      </c>
    </row>
    <row r="35" spans="4:5" ht="12.75">
      <c r="D35" t="s">
        <v>717</v>
      </c>
      <c r="E35" s="23"/>
    </row>
    <row r="36" spans="4:5" ht="13.5" thickBot="1">
      <c r="D36" t="s">
        <v>718</v>
      </c>
      <c r="E36" s="26"/>
    </row>
  </sheetData>
  <sheetProtection/>
  <printOptions/>
  <pageMargins left="0.43" right="0.17" top="0.26" bottom="0.48" header="0.18" footer="0.16"/>
  <pageSetup fitToHeight="200" fitToWidth="1" orientation="landscape" scale="63" r:id="rId2"/>
  <headerFooter alignWithMargins="0">
    <oddFooter>&amp;LCanadian Pacific&amp;CPrivate &amp;&amp; Confidential
Page &amp;P of &amp;N&amp;RPrinted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of Freight Commodity Statistics (QCS)</dc:title>
  <dc:subject/>
  <dc:creator>David Nguyen</dc:creator>
  <cp:keywords/>
  <dc:description/>
  <cp:lastModifiedBy>Government of the United States</cp:lastModifiedBy>
  <cp:lastPrinted>2013-07-16T13:25:50Z</cp:lastPrinted>
  <dcterms:created xsi:type="dcterms:W3CDTF">2009-10-27T21:38:21Z</dcterms:created>
  <dcterms:modified xsi:type="dcterms:W3CDTF">2013-07-19T11:39:07Z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(QCS) April to June 2013 Adjusted version.xls</vt:lpwstr>
  </property>
  <property fmtid="{D5CDD505-2E9C-101B-9397-08002B2CF9AE}" pid="3" name="BExAnalyzer_Activesheet">
    <vt:lpwstr>QCS</vt:lpwstr>
  </property>
</Properties>
</file>