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900" windowHeight="10692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<sst xmlns="http://schemas.openxmlformats.org/spreadsheetml/2006/main" count="3292" uniqueCount="803">
  <si>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</si>
  <si>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</si>
  <si>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</si>
  <si>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</si>
  <si>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</si>
  <si>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</si>
  <si>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</si>
  <si>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</si>
  <si>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</si>
  <si>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</si>
  <si>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</si>
  <si>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</si>
  <si>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</si>
  <si>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</si>
  <si>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</si>
  <si>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</si>
  <si>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</si>
  <si>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</si>
  <si>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</si>
  <si>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</si>
  <si>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</si>
  <si>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</si>
  <si>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</si>
  <si>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</si>
  <si>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</si>
  <si>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</si>
  <si>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</si>
  <si>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</si>
  <si>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</si>
  <si>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</si>
  <si>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</si>
  <si>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</si>
  <si>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</si>
  <si>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</si>
  <si>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</si>
  <si>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</si>
  <si>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</si>
  <si>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</si>
  <si>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</si>
  <si>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</si>
  <si>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</si>
  <si>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</si>
  <si>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</si>
  <si>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</si>
  <si>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</si>
  <si>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</si>
  <si>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</si>
  <si>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</si>
  <si>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</si>
  <si>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</si>
  <si>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</si>
  <si>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</si>
  <si>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</si>
  <si>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</si>
  <si>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</si>
  <si>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</si>
  <si>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</si>
  <si>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</si>
  <si>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</si>
  <si>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</si>
  <si>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</si>
  <si>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</si>
  <si>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</si>
  <si>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</si>
  <si>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</si>
  <si>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</si>
  <si>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</si>
  <si>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</si>
  <si>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</si>
  <si>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</si>
  <si>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</si>
  <si>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</si>
  <si>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</si>
  <si>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</si>
  <si>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</si>
  <si>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</si>
  <si>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</si>
  <si>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</si>
  <si>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</si>
  <si>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</si>
  <si>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</si>
  <si>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</si>
  <si>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</si>
  <si>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</si>
  <si>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</si>
  <si>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</si>
  <si>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</si>
  <si>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</si>
  <si>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</si>
  <si>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</si>
  <si>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</si>
  <si>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</si>
  <si>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</si>
  <si>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</si>
  <si>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</si>
  <si>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</si>
  <si>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</si>
  <si>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</si>
  <si>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</si>
  <si>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</si>
  <si>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</si>
  <si>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</si>
  <si>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</si>
  <si>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</si>
  <si>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</si>
  <si>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</si>
  <si>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</si>
  <si>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</si>
  <si>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</si>
  <si>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</si>
  <si>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</si>
  <si>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</si>
  <si>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</si>
  <si>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</si>
  <si>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</si>
  <si>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</si>
  <si>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</si>
  <si>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</si>
  <si>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</si>
  <si>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</si>
  <si>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</si>
  <si>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</si>
  <si>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</si>
  <si>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</si>
  <si>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</si>
  <si>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</si>
  <si>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</si>
  <si>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</si>
  <si>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</si>
  <si>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</si>
  <si>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</si>
  <si>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</si>
  <si>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</si>
  <si>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</si>
  <si>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</si>
  <si>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</si>
  <si>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</si>
  <si>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</si>
  <si>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</si>
  <si>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</si>
  <si>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</si>
  <si>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</si>
  <si>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</si>
  <si>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</si>
  <si>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</si>
  <si>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</si>
  <si>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</si>
  <si>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</si>
  <si>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</si>
  <si>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</si>
  <si>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</si>
  <si>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</si>
  <si>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</si>
  <si>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</si>
  <si>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</si>
  <si>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</si>
  <si>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</si>
  <si>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</si>
  <si>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</si>
  <si>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</si>
  <si>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</si>
  <si>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</si>
  <si>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</si>
  <si>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</si>
  <si>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</si>
  <si>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</si>
  <si>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</si>
  <si>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</si>
  <si>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</si>
  <si>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</si>
  <si>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</si>
  <si>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</si>
  <si>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</si>
  <si>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</si>
  <si>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</si>
  <si>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</si>
  <si>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</si>
  <si>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</si>
  <si>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</si>
  <si>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</si>
  <si>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</si>
  <si>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</si>
  <si>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</si>
  <si>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</si>
  <si>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</si>
  <si>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</si>
  <si>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</si>
  <si>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</si>
  <si>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</si>
  <si>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</si>
  <si>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</si>
  <si>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</si>
  <si>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</si>
  <si>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</si>
  <si>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</si>
  <si>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</si>
  <si>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</si>
  <si>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</si>
  <si>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</si>
  <si>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</si>
  <si>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</si>
  <si>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</si>
  <si>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</si>
  <si>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</si>
  <si>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</si>
  <si>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</si>
  <si>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</si>
  <si>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</si>
  <si>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</si>
  <si>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</si>
  <si>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</si>
  <si>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</si>
  <si>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</si>
  <si>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</si>
  <si>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</si>
  <si>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</si>
  <si>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</si>
  <si>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</si>
  <si>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</si>
  <si>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</si>
  <si>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</si>
  <si>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</si>
  <si>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</si>
  <si>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</si>
  <si>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</si>
  <si>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</si>
  <si>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</si>
  <si>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</si>
  <si>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</si>
  <si>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</si>
  <si>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</si>
  <si>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</si>
  <si>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</si>
  <si>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</si>
  <si>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</si>
  <si>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</si>
  <si>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</si>
  <si>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</si>
  <si>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</si>
  <si>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</si>
  <si>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</si>
  <si>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</si>
  <si>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</si>
  <si>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</si>
  <si>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</si>
  <si>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</si>
  <si>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</si>
  <si>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</si>
  <si>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</si>
  <si>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</si>
  <si>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</si>
  <si>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</si>
  <si>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</si>
  <si>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</si>
  <si>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</si>
  <si>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</si>
  <si>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</si>
  <si>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</si>
  <si>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</si>
  <si>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</si>
  <si>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</si>
  <si>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</si>
  <si>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</si>
  <si>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</si>
  <si>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</si>
  <si>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</si>
  <si>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</si>
  <si>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</si>
  <si>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</si>
  <si>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</si>
  <si>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</si>
  <si>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</si>
  <si>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</si>
  <si>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</si>
  <si>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</si>
  <si>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</si>
  <si>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</si>
  <si>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</si>
  <si>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</si>
  <si>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</si>
  <si>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</si>
  <si>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</si>
  <si>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</si>
  <si>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</si>
  <si>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</si>
  <si>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</si>
  <si>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</si>
  <si>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</si>
  <si>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</si>
  <si>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</si>
  <si>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</si>
  <si>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</si>
  <si>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</si>
  <si>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</si>
  <si>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</si>
  <si>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</si>
  <si>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</si>
  <si>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</si>
  <si>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</si>
  <si>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</si>
  <si>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</si>
  <si>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</si>
  <si>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</si>
  <si>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</si>
  <si>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</si>
  <si>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</si>
  <si>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</si>
  <si>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</si>
  <si>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</si>
  <si>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</si>
  <si>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</si>
  <si>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</si>
  <si>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</si>
  <si>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</si>
  <si>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</si>
  <si>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</si>
  <si>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</si>
  <si>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</si>
  <si>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</si>
  <si>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</si>
  <si>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</si>
  <si>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</si>
  <si>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</si>
  <si>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</si>
  <si>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</si>
  <si>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</si>
  <si>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</si>
  <si>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</si>
  <si>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</si>
  <si>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</si>
  <si>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</si>
  <si>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</si>
  <si>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</si>
  <si>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</si>
  <si>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</si>
  <si>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</si>
  <si>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</si>
  <si>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</si>
  <si>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</si>
  <si>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</si>
  <si>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</si>
  <si>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</si>
  <si>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</si>
  <si>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</si>
  <si>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</si>
  <si>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</si>
  <si>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</si>
  <si>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</si>
  <si>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</si>
  <si>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</si>
  <si>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</si>
  <si>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</si>
  <si>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</si>
  <si>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</si>
  <si>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</si>
  <si>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</si>
  <si>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</si>
  <si>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</si>
  <si>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</si>
  <si>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</si>
  <si>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</si>
  <si>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</si>
  <si>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</si>
  <si>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</si>
  <si>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</si>
  <si>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</si>
  <si>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</si>
  <si>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</si>
  <si>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</si>
  <si>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</si>
  <si>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</si>
  <si>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</si>
  <si>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</si>
  <si>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</si>
  <si>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</si>
  <si>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</si>
  <si>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</si>
  <si>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</si>
  <si>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</si>
  <si>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</si>
  <si>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</si>
  <si>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</si>
  <si>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</si>
  <si>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</si>
  <si>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</si>
  <si>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</si>
  <si>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</si>
  <si>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</si>
  <si>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</si>
  <si>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</si>
  <si>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</si>
  <si>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</si>
  <si>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</si>
  <si>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</si>
  <si>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</si>
  <si>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</si>
  <si>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</si>
  <si>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</si>
  <si>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</si>
  <si>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</si>
  <si>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</si>
  <si>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</si>
  <si>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</si>
  <si>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</si>
  <si>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</si>
  <si>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</si>
  <si>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</si>
  <si>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</si>
  <si>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</si>
  <si>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</si>
  <si>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</si>
  <si>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</si>
  <si>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</si>
  <si>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</si>
  <si>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</si>
  <si>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</si>
  <si>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</si>
  <si>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</si>
  <si>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</si>
  <si>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</si>
  <si>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</si>
  <si>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</si>
  <si>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</si>
  <si>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0912</t>
  </si>
  <si>
    <t>102</t>
  </si>
  <si>
    <t>103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</si>
  <si>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</si>
  <si>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</si>
  <si>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</si>
  <si>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</si>
  <si>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</si>
  <si>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</si>
  <si>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</si>
  <si>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</si>
  <si>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</si>
  <si>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</si>
  <si>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</si>
  <si>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</si>
  <si>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</si>
  <si>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</si>
  <si>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</si>
  <si>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</si>
  <si>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</si>
  <si>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</si>
  <si>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</si>
  <si>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</si>
  <si>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</si>
  <si>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192</t>
  </si>
  <si>
    <t>196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</si>
  <si>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</si>
  <si>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</si>
  <si>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</si>
  <si>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</si>
  <si>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</si>
  <si>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</si>
  <si>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</si>
  <si>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</si>
  <si>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</si>
  <si>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</si>
  <si>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</si>
  <si>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</si>
  <si>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</si>
  <si>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</si>
  <si>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</si>
  <si>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</si>
  <si>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</si>
  <si>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</si>
  <si>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</si>
  <si>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</si>
  <si>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</si>
  <si>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</si>
  <si>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</si>
  <si>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</si>
  <si>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</si>
  <si>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</si>
  <si>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</si>
  <si>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</si>
  <si>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</si>
  <si>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</si>
  <si>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</si>
  <si>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</si>
  <si>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</si>
  <si>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</si>
  <si>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</si>
  <si>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</si>
  <si>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</si>
  <si>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</si>
  <si>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</si>
  <si>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</si>
  <si>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</si>
  <si>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</si>
  <si>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</si>
  <si>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</si>
  <si>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</si>
  <si>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</si>
  <si>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</si>
  <si>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</si>
  <si>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</si>
  <si>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</si>
  <si>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</si>
  <si>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</si>
  <si>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</si>
  <si>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</si>
  <si>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</si>
  <si>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</si>
  <si>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</si>
  <si>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</si>
  <si>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</si>
  <si>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</si>
  <si>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</si>
  <si>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</si>
  <si>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2096</t>
  </si>
  <si>
    <t>2098</t>
  </si>
  <si>
    <t>211</t>
  </si>
  <si>
    <t>221</t>
  </si>
  <si>
    <t>224</t>
  </si>
  <si>
    <t>227</t>
  </si>
  <si>
    <t>229</t>
  </si>
  <si>
    <t>231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</si>
  <si>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</si>
  <si>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</si>
  <si>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</si>
  <si>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</si>
  <si>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</si>
  <si>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</si>
  <si>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</si>
  <si>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</si>
  <si>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</si>
  <si>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</si>
  <si>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</si>
  <si>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</si>
  <si>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</si>
  <si>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</si>
  <si>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</si>
  <si>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</si>
  <si>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</si>
  <si>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</si>
  <si>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</si>
  <si>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</si>
  <si>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</si>
  <si>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</si>
  <si>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</si>
  <si>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</si>
  <si>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</si>
  <si>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</si>
  <si>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</si>
  <si>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</si>
  <si>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</si>
  <si>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</si>
  <si>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</si>
  <si>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</si>
  <si>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</si>
  <si>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</si>
  <si>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</si>
  <si>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</si>
  <si>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</si>
  <si>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</si>
  <si>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</si>
  <si>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</si>
  <si>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</si>
  <si>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</si>
  <si>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</si>
  <si>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</si>
  <si>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</si>
  <si>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</si>
  <si>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</si>
  <si>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</si>
  <si>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</si>
  <si>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</si>
  <si>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</si>
  <si>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</si>
  <si>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</si>
  <si>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</si>
  <si>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</si>
  <si>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</si>
  <si>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</si>
  <si>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</si>
  <si>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</si>
  <si>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</si>
  <si>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</si>
  <si>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</si>
  <si>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</si>
  <si>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</si>
  <si>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</si>
  <si>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</si>
  <si>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</si>
  <si>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</si>
  <si>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</si>
  <si>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</si>
  <si>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</si>
  <si>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</si>
  <si>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</si>
  <si>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</si>
  <si>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</si>
  <si>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</si>
  <si>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</si>
  <si>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</si>
  <si>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</si>
  <si>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</si>
  <si>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</si>
  <si>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</si>
  <si>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</si>
  <si>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</si>
  <si>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</si>
  <si>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</si>
  <si>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</si>
  <si>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</si>
  <si>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</si>
  <si>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</si>
  <si>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</si>
  <si>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</si>
  <si>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</si>
  <si>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</si>
  <si>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</si>
  <si>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</si>
  <si>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</si>
  <si>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</si>
  <si>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</si>
  <si>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</si>
  <si>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</si>
  <si>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</si>
  <si>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</si>
  <si>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</si>
  <si>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</si>
  <si>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</si>
  <si>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</si>
  <si>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</si>
  <si>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</si>
  <si>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</si>
  <si>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</si>
  <si>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</si>
  <si>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</si>
  <si>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</si>
  <si>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</si>
  <si>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</si>
  <si>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</si>
  <si>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</si>
  <si>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</si>
  <si>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</si>
  <si>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</si>
  <si>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</si>
  <si>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</si>
  <si>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</si>
  <si>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</si>
  <si>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</si>
  <si>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</si>
  <si>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</si>
  <si>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</si>
  <si>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</si>
  <si>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</si>
  <si>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</si>
  <si>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</si>
  <si>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</si>
  <si>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</si>
  <si>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</si>
  <si>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</si>
  <si>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</si>
  <si>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</si>
  <si>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</si>
  <si>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</si>
  <si>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</si>
  <si>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</si>
  <si>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</si>
  <si>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</si>
  <si>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</si>
  <si>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</si>
  <si>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</si>
  <si>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</si>
  <si>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</si>
  <si>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</si>
  <si>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</si>
  <si>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</si>
  <si>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</si>
  <si>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</si>
  <si>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</si>
  <si>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</si>
  <si>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</si>
  <si>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</si>
  <si>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</si>
  <si>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</si>
  <si>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</si>
  <si>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</si>
  <si>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</si>
  <si>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</si>
  <si>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</si>
  <si>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</si>
  <si>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</si>
  <si>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</si>
  <si>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</si>
  <si>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</si>
  <si>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</si>
  <si>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</si>
  <si>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</si>
  <si>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</si>
  <si>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</si>
  <si>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</si>
  <si>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</si>
  <si>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</si>
  <si>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</si>
  <si>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</si>
  <si>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</si>
  <si>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Form QCS</t>
  </si>
  <si>
    <t>Miles of Road Operated - 6423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</si>
  <si>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</si>
  <si>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</si>
  <si>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</si>
  <si>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</si>
  <si>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</si>
  <si>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</si>
  <si>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</si>
  <si>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</si>
  <si>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</si>
  <si>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</si>
  <si>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</si>
  <si>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</si>
  <si>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</si>
  <si>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</si>
  <si>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</si>
  <si>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</si>
  <si>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</si>
  <si>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</si>
  <si>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</si>
  <si>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</si>
  <si>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</si>
  <si>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</si>
  <si>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</si>
  <si>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</si>
  <si>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</si>
  <si>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</si>
  <si>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</si>
  <si>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</si>
  <si>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</si>
  <si>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</si>
  <si>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</si>
  <si>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</si>
  <si>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</si>
  <si>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</si>
  <si>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</si>
  <si>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01224</t>
  </si>
  <si>
    <t>084</t>
  </si>
  <si>
    <t>14411</t>
  </si>
  <si>
    <t>14713</t>
  </si>
  <si>
    <t>14714</t>
  </si>
  <si>
    <t>14913</t>
  </si>
  <si>
    <t>2095</t>
  </si>
  <si>
    <t>2298</t>
  </si>
  <si>
    <t>28213</t>
  </si>
  <si>
    <t>29914</t>
  </si>
  <si>
    <t>316</t>
  </si>
  <si>
    <t>3253</t>
  </si>
  <si>
    <t>395</t>
  </si>
  <si>
    <t>421</t>
  </si>
  <si>
    <t>RBTC, LH, FUEL, SURC, _FAT, RBTS, RBTN</t>
  </si>
  <si>
    <t>0112</t>
  </si>
  <si>
    <t>0121</t>
  </si>
  <si>
    <t>0123</t>
  </si>
  <si>
    <t>0133</t>
  </si>
  <si>
    <t>08423</t>
  </si>
  <si>
    <t>141</t>
  </si>
  <si>
    <t>14211</t>
  </si>
  <si>
    <t>14511</t>
  </si>
  <si>
    <t>14514</t>
  </si>
  <si>
    <t>14914</t>
  </si>
  <si>
    <t>20611</t>
  </si>
  <si>
    <t>2097</t>
  </si>
  <si>
    <t>222</t>
  </si>
  <si>
    <t>228</t>
  </si>
  <si>
    <t>238</t>
  </si>
  <si>
    <t>253</t>
  </si>
  <si>
    <t>272</t>
  </si>
  <si>
    <t>278</t>
  </si>
  <si>
    <t>29112</t>
  </si>
  <si>
    <t>302</t>
  </si>
  <si>
    <t>304</t>
  </si>
  <si>
    <t>33111</t>
  </si>
  <si>
    <t>3331</t>
  </si>
  <si>
    <t>3357</t>
  </si>
  <si>
    <t>3533</t>
  </si>
  <si>
    <t>367</t>
  </si>
  <si>
    <t>3712</t>
  </si>
  <si>
    <t>372</t>
  </si>
  <si>
    <t>385</t>
  </si>
  <si>
    <t>393</t>
  </si>
  <si>
    <t>396</t>
  </si>
  <si>
    <t>41111</t>
  </si>
  <si>
    <t>January 2014..March 2014</t>
  </si>
  <si>
    <t>193</t>
  </si>
  <si>
    <t>2026</t>
  </si>
  <si>
    <t>303</t>
  </si>
  <si>
    <t>3351</t>
  </si>
  <si>
    <t>3391</t>
  </si>
  <si>
    <t>3713</t>
  </si>
  <si>
    <t>391</t>
  </si>
  <si>
    <t>48</t>
  </si>
  <si>
    <t>50</t>
  </si>
  <si>
    <t>GRAND TOTAL</t>
  </si>
  <si>
    <t xml:space="preserve">OF CANADIAN PACIFIC RAILWAY </t>
  </si>
  <si>
    <t xml:space="preserve"> I, THE UNDERSIGNED,  ROBERT TIRANARDI</t>
  </si>
  <si>
    <t>REPORT COVERS THE PERIOD_January 1, 2014 TO March 31, 2014</t>
  </si>
  <si>
    <t xml:space="preserve"> DATE_APRIL 17, 2014_____</t>
  </si>
  <si>
    <t>ADDRESS:_910 PEEL STREET, WINDSOR STATION. ROOM 155__________________________________________________</t>
  </si>
  <si>
    <t>P.O. BOX OR STREET-STATE-ZIP CODE:_MONTREAL QUEBEC__H3C 3E4_________________________________________</t>
  </si>
  <si>
    <t>TELEPHONE NUMBER(AREA CODE-NUMBER):_514-395-7110_____________________________________________________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</si>
</sst>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0" fontId="10" fillId="34" borderId="9" xfId="64" quotePrefix="1">
      <alignment horizontal="left" vertical="center" inden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38" fontId="3" fillId="0" borderId="9" xfId="93" applyNumberFormat="1">
      <alignment horizontal="right" vertical="center"/>
    </xf>
    <xf numFmtId="0" fontId="0" fillId="48" borderId="9" xfId="82" applyFont="1" applyAlignment="1" quotePrefix="1">
      <alignment horizontal="left" vertical="center" indent="3"/>
    </xf>
    <xf numFmtId="0" fontId="0" fillId="47" borderId="9" xfId="80" applyFont="1" applyAlignment="1" quotePrefix="1">
      <alignment horizontal="left" vertical="center" indent="2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209550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67150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403</xdr:row>
      <xdr:rowOff>152400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33550"/>
          <a:ext cx="12106275" cy="6462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5FOUK7YAB5CHRU4F87GAZI0Z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BBFYMLQG2BUF5XXSRPS8AGA1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5K5HHHXU4C5U5ETA8ETEUNOA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MD12SM2HZ8ZXV9S9H67FWTYN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GTEBM0HPXIM79LJGF7FGKZS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BDMXMWFRM8EL8L9HQ1PIA1X8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QJTEKW23V67CWDJUAVLUSXV5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1OLWEYYLVYMXKOSC50LYYSTW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U4PYXGNU8C746Q11GKH8ETIC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Q2X0IY24ZDMYW4L5J89OANKB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VUVWZY4O281CO76BO0MP1MG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XOEC4W68T2DL8VYPQER9SENX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BB5MGW19VGWXRWO3MDQMR5OZ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7H6DP34PLPR4WGD9F2TPF0C7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IM0Z82049ZUNEXXOGOFHGMMS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S2V3QWPDCSUQEOGB5ZY11F9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KKAODXL1KY2GYWBR56GUP6EJ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7CZ18T89IHGJTGTAY8WIPHWN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KJUCB6TNDQKGBKMT095PY1GM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1QX7XN1912P7UQ50NDOABZ0M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GUYYTZ8NCG4DNEBHZ4HL50HA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GSNCJ9G3POX96AMM164XFEZ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Y4GWO6NAM2TUXCXF0VUVZU7G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B6U8AFLQ38H3B2SALYUALPAT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GNYBICHHW264TTFKSMTY1K21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029ITNXWMKPTUCIRTHSANXWB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8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ZLLTP6FKGUH1RW7F2YE3G6I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4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ZUQAJETPOVZKHEEG7N7VSOD3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10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XZVH37IDUF1UKQDQC9DVZICV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6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Y1YEBOKWMU8JQQ5QP8H7Q762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2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9E1FLFLC6KIVBA12LZ34V1ET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OHUMYK5B3LAIZXTYM02QFOZI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5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U65DGWN4ANFNQPPC8LJKOYMV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1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B1YGETUAMLB2J3XFKCIFNGKW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7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B6ZXBEVKFW41HLJ0Y40P7KHJ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3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KUIUX3C8DZGI0ABQ66HQEW9W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401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D41KDUVUTPUI7EOJ5KCCFA0O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62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ZJ60CN5HY9W0NGTJLU9WY73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2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W10CDUVRDUQLH79I68HMM9UG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86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RZTK8I97YFQ2FGX28R3ZBHVH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48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OMIBIAMJODUVAGQ96FDKWPZK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10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B7MUMYWMU2JF7T4J9A3JZ8LZ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72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IVS81B19ULBZ2C194T1VQOJR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34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7JDNFP90L6C96Y65G3DTRCH3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96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798BETJ8D7QH3IPPZHZZ26V2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58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76G7ZW1FLIXPGLPYDPAWNA29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20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Y5ZLP247N3ACY12TBJTA7HQS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8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ZWWYPGV3ZLZ3KIN34M4SBEL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4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KHFKXX1I7AVQS31QETD05M6Q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50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7579JIAGR4QC28SXUMHOC0Q3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6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F8P4XG9MA0MJXLCKM08M78FO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GZV1IX8HOMMOFWM892B6CN2H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9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EQ2JZGV31DEBY66GCRYDMCLB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5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3HJ1MBWXWKKGMEWP31C6DGU0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1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DA5E6P7EA1PJIRUR105D75K7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7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OFCKWHTSB6HLCK6Z66J0WXZ9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02AVG9WWAYJOGSC8H13LBA3P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80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3N3OVDE0UQ0ENVWUVA9HD186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6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OKHSL8JZ40OAC2ESN2ZHQCQS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2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IO0RAFNPLL1VF5940BAC5NL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8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KPJC8VO53A8ONBJB2ZVVXNGI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4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7LM9PAPPML6WXWGQ3A30FQIV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1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MLQETDOYCDGJXMH7L2D8PF89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7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CWVIZFO4BQI8TABJ8CJ9OS14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3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ZXKHSDR1BVP5N1Q3EIAR7O4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9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F229WA2X8VJ7MQHRBE2NF4ID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5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W5Y7RBIIOJG0RIL8N5TY5CNS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2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MEE2SYWOITY8MN6ACUJYEOWJ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8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XQS7A8JOMMAVGECACZUP0FYH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4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MHTEHD026HGCCVDW9IYZRFEY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90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7ABFILH8RVUUWE602TGVJUTO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6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S54MCUDAE0Y9MGFQN19QP150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3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OEG24481RS1FJNHJY042M6IA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9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1QEC6BP3INKL5JE29HS6QKSP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5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3HXVN2FD2OCKDZQJ3F01V05U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1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ZOLKC2FCH87PFHFGE5FD5EIV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7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OC7LDBAMKLWEZQ8DJW8EM6LJ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D1MNKBVZ3VGG2A6BNJD6TD55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QD9ZO8F7I688XA6CSS56YAHC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6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B5PBLG4I9HWBZAQJZTXZGMRH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2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5K1AGJTH23GB2Y9B4MCL1J7B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8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XV41K41X4HHEH1VWSSS6PRNF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9AJ3U3NZHLO6788C38CXHWWB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1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78AR2RAQG9FOHEN0IEBRDY7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7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KKDZ31UTDONT7BHFBPJES46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3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7FRFM9HGGA0O6Q3COUS55G0P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9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OLINK5ZFIU54XB1VCMDCY7W3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5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GXHRYQ2FSRQ6LVOS05MJZ32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2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SFQ4ZEZRZRNVAZ4V6M54LOGY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8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Q7GSTJE069K3L73SM2G8SOYK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4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AWYS830UBBZV8Y5W33NC35YH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30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9EGKE1MX8LFD3336RXG57O2Y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6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MPV7M4ZVEXE454JEOCRZ4EKS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3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MAH7UQESR5EPCB028X98FORI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9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VV7B0UP5HGH0CZEVOH7ABP9Q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5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VY6G0S71ZQMQB4NL99WT9ERM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1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9778BAIZ1ZOW4KW0Y2LRX8M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7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IOYRRKR9C3ANU90XL1WJABN7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4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Y3KJE1QJZT339Y9RR6PIAA02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60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SE276GB3Q6JFUTE6CL57RTGJ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6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3R6ZXAB21S2FIH868JZZP43N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2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IIGEM8TVONWZ9UICGVLFUKBA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8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BDEE2EHH76BQ57OAFY91BK74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5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IV6SOP42LFQKJ2THME71ZHFL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1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XY9MO9DZKKOEAPLAEXYAHQ11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7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D7QS65FDEWL73UJ5M97ZFU56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3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GYQVQA4OZCWCIP7U9LTLGRA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9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H3LGGXA02WO1U39MFEZD1WT1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EW3OT5UCHXLFDXMA0OA2CJ12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2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KQQ70Q91WRR8A1SLMTLW1OBC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8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VZSQLGTIAEQDZGYZ0ILLDDFI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4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XY9S6M4W8UPY5LDKY03OKXIL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70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QEPOUD6XNHEXJ6ZEBYM4A0DU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6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IJ019LNOCKXOXOATK1Z85IO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3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3V9ZZWXQCSCTH17FTGCEAXP9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9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1YDLME7GBXGFKMZ1GX5PYS5G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5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MKQ5FUUW8U1SIZ21O1J4BWF9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1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VTDTINBM4BD3RDBMN3WK6J71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7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SETMEIHQDH2RNLYY2PHSP493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4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QDPQ3JKN92FEASP85EK81VLL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00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IVTKOTNHP01SDH48JNUK3EZY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6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MHJ26FX503KNNRQ1WRX4N31D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2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5BU347CC9HGIVNIFQKMUBHJM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8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1MKRVV92XD9WRB2VFWSF42ZH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5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Q2D8EXPXZVPFQ7911Z5M7U4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1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IKEDYNSCTP4ADV6ENKQPX3NW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7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ZK7MI6T65O52KTL2WQVSG7TD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3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IING2UOL126M7M77BY1KK8HX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9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CVWWPSJ6CDWFRCGNJI9RB9G3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6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BC5FSJ24E5ED4W1MWSNAHN4P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2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F45HXEMUMCKRVQ0EUN1TALI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8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BD6LIA94EH7K5TRFK2YKOWYW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4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3PKPEW1L17XCHUD69NIXPH85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10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MO2BPQ309ZXQBNJJVR5EZP85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QAELFRFRGHKIBNP5U885EYEN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3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W86U0BN55XOEPUKJI7I0YYR7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9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U929IZ0L47G71KYP4BLPVLO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5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XYADLTAE1XP9JZNK22N0Q2EN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1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U6FV4DJDQ79R3QYMJ1AM5YYJ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7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TX1I27RYXD4WS5M3H4S6NDYQ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4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Q6PDNTP5KRQH76JPKAJ3J7N7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40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VUE334P3Q82SSC0HAU1BQS5G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6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1SBV7LAWTPW3BO9Q51IXVTHD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2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1Y4LYXE9R4JVP9SJZ19AZ3W8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8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7F9WHGPD5Y8MBB5Q3Q6RJCH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5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H306DXJWRUYRKXWRZ6OERBB9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1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GRZ2RJ7K0CVJ9XMSNV7F3TY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7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ZUY8JOUWQ0QQACP7056T14G8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3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ZRQ93DN1OB5MH8SSXU3J9G4L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9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Q1XNC9SRCKHD972JSYPRTYA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6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XORYZGR7YIUA1DFZ47SWEWKY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2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CZFOK5NY1SSIMWWL5HEN1RES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8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GP8BN5LU9Z6OV3ZR3E18KGHI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4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TURZA4DMPFIO2AHMAOG7RQ1F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50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IR370UXJALB00KQ1GB2OJHZF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7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ZOKTG3X90FFD8HX8JUC7C10I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3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TYXTYM6JSXWKFD12D4ADX380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9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CUK26CT17RJMMV5NT2RZ50C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5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SCG7I4Y8JPPVY3Q0M1PBZ5SV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1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58YZMTQ444SVBIW4JLFO2FPG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IZX10X91QLD3DMH953WCMF2H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4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OD4PIV2UJJXD24LSXMHZCU5S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0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ZORK4BGTULIUYJKQDAM39Q1P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6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7FDCJ1LBT7KWK0EF54CYKFAR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2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ZWNTQZI07TXRC746WUXBO1TM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8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H05DP5PMS9XAQW722YZJWE2L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5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3RRTPVKBOZBHXUP4JG9MUOJX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1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IHZ6BJT2QUT0TK4DCBOPEXM4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7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EU17NSYQXN2JQL65GHIAUSL7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3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99THFATB2QDNT8DOSNS0PF53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9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IVGOP5T2B1QHIH3MELZFY50J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6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IT8YTKX9BB89LFNKKTQ1KRYR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2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5BBI5M9FDAMHL610VTV0S1OX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8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GN0AYROZ332JAXOK1I0OS6CG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4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Y34YAAK0JW0P5S9M5IBIQTEG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90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93M7FH6KH1C692VYXPBAAEK9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7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D8DPHDAKA2F6HYIGHNP0BM5I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3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KN97X5OULY6WAWXP98XDRC4F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9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S04NGXJ0NGE7DEXTBZGGQYMI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5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SG7IRXZKFYDCGQPAL4JIR1TU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1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CTWTWVS34K8S1ATTMI5DW3UA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8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3OSJ7TN2FKRXTO7DEQIHTBL1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4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5N16IYZUHHASBM6HYP2MCGU7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20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QJP7JBYKQB21D1AAK5PRY0PO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6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790TN2BVMY8NWOI7HZV3VKXA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2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UA5IZPHYPBRSLL5KQ5CXGJD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5GA9YRNAJCKDSYTB7D3WBPHQ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5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MGOCBSZZXB10UJZQBDWQVEVX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1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GPC7WR6QKYKUAFAIU2625T2U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7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VUHJ3BVBFXHS2CS85EWVFJYK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3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7FV6F5F5DTCVSUE5BOE6NF74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9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ESL7RUWZIR5XB0ZGW283WP7U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6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F1F73LH1MQ83M0IR1U6DPGYQ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2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OOYVQO540QGWPS8I6M0I1FXL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8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B88VLCNF8H7STYCRAY8K009L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4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3SP8OZ9HPNTJ8ZXK7ZOY7AMP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30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5KBS31XOSLBTXCFKAJ1PT1BA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7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7MB58L2DZ3OGE5QSFBIK17Z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3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ZMZFAJKHIXEEIAVV46K6J7NY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9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VV4LV83MG6SNF8JJ7WDV8R3W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5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EUOFT58A21X6O07BXZEK1NSG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1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96264A1BDTS9CLVZI1ZDZJZ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8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SAE6KDEHDXT5AK31GUVYMZ1L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4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3RT0W377XBGJFJTCWTZWQM2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60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SCJ1WKQ6VWUNX1R5OIJIVWPN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6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MA34Q4DL3P1J8430SCX0DM52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2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IZDJOV061W2UKTA8FXK9ISOF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9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U8X0SQ5OGD0OYUAQ9Y92FJZA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5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U79DTPOKLY4NAEJGNT9LXE0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1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IH9P6MBU5H6O95MWCN3BWCHP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7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J00BOZYY4C84OBMD40HD5PXS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3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D4WFQ1YN2Q2L282IQ41MHTPN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CWVOBQIV67AMFTTQ8YEYMS3T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6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F7H2UE4X1TT7N2FA9RQJERLP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2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ZMURZWSQ62X888UWD4BJBJZ8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8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XXGUW9OCLJA4GE792JPAZ1SD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4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5IHUIX1GOVJKOG522GZJ0RLB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70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5QVSP5IGNO9PE6DMSOS0EBV4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7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UETNS99GAFX2D6YRDLWBBM68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3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5K4QLEQPZI6UILL58G8O0BEV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9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U9AT3HLW6KTEX2JC1UJPELRJ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5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5B825YPVIWKUFXHM7L0J6W1B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1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MAKTBU213Y2OUCNVYB420584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8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MBGVUDGPJCIZCNTA8ZAKL3NU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4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1JEVZ86ZVTQM8NM16V93CO6U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00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F41WFITPQ7XBN13QU08UZTVP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6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ZUFCSFNKONLKZM8DK3BT2HVN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2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95Y4JC62RU78IVW6R2SG4Z3K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9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74Q6H6G17KX8HQ55UYP29CN3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5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H31Z39F5QFG4A05II6HEAV5O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1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ZTP4QV4V6NCBW3E9E83W2L5B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7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5L85CDTSVHDLEXWX87LHBE8D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3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RZS7QLBD6TBZQ3JG93W9VE13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30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VWYOY1OVNVTEAEPYQVB2K80K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6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F6FGTZXV4IU6KSL47JUZT2ET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2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QJYY847AM762204Z6U061Z5O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8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ZKDGU67JGUJQ6M4D5RGZPQU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4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W42XLY5F8WMO6OEQZQ0UXRFJ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D36P1XMF3V2XDTZQDIQ04U06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7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3C3XX2KNSSDCE4L6LM0H15LB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3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ETD8N3J8DGJ8GEAJJYST3MVJ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9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SBX0XMHZRRF84XJ18WO88FXP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5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U08QGRRUTPV8U0FAPNTTEQRN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D43YPPO7UDC1UWU7E8RFEURC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8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GVNJLUHMXEONWOHFU6IS1HZV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4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U7A4O4HVD7U8QJZA8XE0RTCM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40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W4SUU1YEYT7KDQJ65QAUMAZ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6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3UHJ0UQI7WF5AIMBJDD0EWHU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2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GRPC6F330W1HKZCBACH08QK3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9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IT3VE4IDTGM0NVWQ65XZWTP6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5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S0HE3B3NIVM5C2DERJUNBNHM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1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1NNVUE3XK5XZQO2FOUN94ULK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7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97C69G6706A5BSYGM1P0M4PL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3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GSYW1YA2OF9S3TEXHCZS83ZY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70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S361JIC7EZG268DRRNOL5E9E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6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OG1WIYI6IYCBQKJFEK7OSOOY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2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KQALXDD6A8N8NINJN8BAIRIK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8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Q6G36HG83LCTOV2YPE2XJINY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4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TY0EZPB6QIH595D1UIFKPPBO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1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1TAMTQ4EVNSXJI4JXLQ8J73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7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AXHIJM03F455GDOJJBPJQPI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3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EX1EKQMF9RJZ1JWOAL46XJJ0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9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KFVOPIKGN1QMV6ZB8W1JP8HQ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5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U496RB9664PMA5MUB0RZF7O2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5K7QI3N25FUY6DQIX3JGTHO0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8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U59WJABXS9MJ54FXSXU7IBC5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4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Q7PN2CLDNU9DN09A3QO8EMK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80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3P661POR3DTRHXR5FJJ8JB7Y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6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OD02CN3JC60UUPY7KL9LI90G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7HWGDCY8AGJ0ZI55KX1FNRJV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9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EPGJ03WUY9KG1IWLNYQIR0IH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5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O7UJWUA7VCF2IA1OMD3LG5OR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1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XVP65GMU1XSLR6RVVOX6V520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7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CX4O03Z9NB3YO81NONE9XXIH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3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D87F2SOVQENITLECIRQG6SXV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10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GSVLBF846B9JV5ZR02TQ9HD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6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VZPLCJ79GA0NCG733WGX8UNU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2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F7VGQG4JEWPK7F1CHL3CM8HE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8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VTCX4XEPUNAZFMN1PATTGMJK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4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GLAPS5SWLFIQ1ECBYVMI2CRK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1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VUX9G6H1IW31CJO9CQ5QNWE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7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OFUK8X7TLA9Z5QVDVOQUI3ZI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3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1LGRK4TYW2NSFIDV6DQMT149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9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3MX90K7MUGLTFTKSX7BBA7CG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5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QGTYQUDJZTDM0T4DYOI9H67J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2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5KHRUWW7662O4TQ84K3224LO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8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5AMBZBLJNYDQGQFHPXX3V36S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4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ODFSS6CVPWZVLEJ1OTX902P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20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O5KFIRT5VCODESW9QCPA1G0S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6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5984T32MK8QA56W5NGSYP2GF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3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GP3TT8HAGNHVGWP2SBQWAYVZ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9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944SE4LZH6XQ4UKMKPA82KPL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5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5MQ3HL8XVFCHH45KW6XVXM8D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1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VSSU9DWWFBZW4N2GYCE6K2EA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7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RZY7JU7CD7KHEBVSOSSMVT0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Q6TVIYCOZHU0SYWBAYUQAGEM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50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S8AIAFS18639JX73EQ5YKJFA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6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VTKPNT9CPWASE1EHO1JOJY1R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2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CR80YE54P1Y37CWU8BSSSGS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8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IN8L1FHGOAFWLP7XVV4MV1ZG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4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O81LDQ5YKXYB8FMFRV1T27IM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1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VU6AK1SZ4CD881LUEREGBLD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7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S8GCM7HWWQSZOON7S5IH5UBT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3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GP2192I05SJV0RTTU6Z4O6JH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9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Y4NY4RFLOFFEKL83T9VPE1EA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5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IVA8U8SD31YI823ODEZIAHJ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2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1GBEELOP7LICMCLHT2OZIH7X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8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F14UWTD9K4C8FU10ASXXYVHG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4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KK7TTIH2AD8YD87OZKDR0DW7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60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1UHXTXZGBHAWYXQ9YHRIUYNC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6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5JZ6WVNNAA4VPXAK5EMDMMF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3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3CFMPDE2GJGH03PHUULRP79H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9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SEGFM9APD57IDLTEBX9DAEUL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5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MFF39I75U8HT8FX8T5U9FVUU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1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XLLHHPRUTNSCV59UXQB9GQO0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7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7944BBVKDDNNAG0SW2YEYWC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4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9AHRCVOVGOYSXVPVFFAQLXD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90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7B58ZQ61Q57L3MN453FV12KF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6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7E3SI1UB4DZBKVN9VVGO2SYR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2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GYNQHWCSX6B7WMRJ471UPV93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8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78O367NRUT24I1WZJUCEYWVA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3ULVJWFIFNB8XCIOUN1J9TZ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1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QCZ1Y4TVLTEEMP2KVNGKT1OQ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7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59SYM2MLE769UQCXB5038M6Y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3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7B0096014AJGEYUQR870F1L6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9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ZW3G0PMOF4HMRTOPVN358UNZ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5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W6EEEYVOH368GD5ZDLU0VU16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2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MPH9YK4NAY6YFCZ5O6AZK2N0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8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1M454VL4LOO4YT4CLBDJ3HE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4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ZJMN7MGJO9GN291F422SBHL4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00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AVU0V0BDJ96DOHRCB8EXDW1F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6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94GH6G2FMC21LXXSO6HKFWKV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3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EVOEJE5HPZRH27RF60C3R7IK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9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IY0JNUWQ0SYNGX2B80C3KUJY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5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ZRW8WGZA470JF1H7C79MY7BL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1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GO0VAI7235HYD36RJSFN8LHL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7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Q3ASW0XR2B4EPBDPSL7S5FS0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4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OJOVF9LS7FK2LYTR28SOBXNM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30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ZVIX1BHGKLEBSFJEA6INTU2G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6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958HXGXPXCKSN6XSLRFA7KDM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2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KR8BPUD59ILW058OF0WXM018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8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D1I0905IKTJNMWNAMK3WH9AT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5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F3KDBVNH5S52W0M4GBE3NJND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1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1UGAKL3899RSZV432JMT8FTR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7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U2TCADTR2R0PS1853O421YW9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3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3HIWBQQ3V05ZOZWFRRP9NAH7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9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MNOOWJ7R1MZ21NRF65X1ZMI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KUZCD6I9WS1S5QI63VE7Q96R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2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1L7MILSOWRTDD78KRZLRXJI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8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TWKKDZV32L1U1DIM1EFV7VBT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4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9DARB86TZGGIKBORETZOWBBS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40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OD141W4LZNEX5OUPJYES9JPE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6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B3ICKJ0MXT0ZN6TLLA4E01SV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3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ZVJ7SCI5JN85YYVWAN3ETJGQ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9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KIKHM6HLFGY1DP7NP5QZXW8O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5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9FHQAMGLJ8G2UVDGNMK05Z9L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1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UAEIO7810LE52H95LP7LIOM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7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B7AEXE066FQY8UHEE7WLHIEW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4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9AFT4VRKYVK3TV4G1HSTNXNM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70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DAA6U98FQGO69GIGP3CDGIEZ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6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QB72GIG76BUHNIGCG5GGS9OI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2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BAK1N41FC3I6X46IBCX4BAH6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8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VSMP5W7KUGMETJ57WKAMAS2Z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5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9AICY9N5SNOJV1384RVJFYPF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1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EV39Y4K3ILRAHF32ESXJDJ3B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7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EU3RH8C3RE2T7R6JUINFIBFA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3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SAZGI11UDQBZOBTUQ1Z8FUWT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9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KL6FYSBAVEZ3A0522Y6QWVE0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6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OO10IIU61CZWUGFJ2PJ9M2R7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2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MKY39Y38Q685L96VO901QT5V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8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MGISS2SC09TK2RRYZ015BXGH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4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MHVSSX4D4CD6F9T6LAACNHVD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0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3SLSIJKZ42FBT6FHN9ZBIMR4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1Q2Y6EZ2RVZP9VATRIVYM9RA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3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KNYZTNTHR295T0XRC72JX4HW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9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MP61A9Q0U9IWR12MXN1621I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5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VUB8HWCSVJ5Q0ZRDO8CCMC9F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1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XLZ9U73OY62WRUXJVPO42RAN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7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SB494HTIPUDWCBAPO48CMMFY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4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1RICJ4IUR3AOBU162QOJRI1U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10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5OQMFC2K6J557GFAHJWXGGX7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6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ZQOXU7I7CQKBO043GH3IJ4BY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2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IW2KD0HS5URRAVTF03XZDYJJ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8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5K9DWBJIN9WPU4UPUK99RDM6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5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1TNTJR38W92O9DPTS4GYKOS6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1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VT5Q7JRZ1VJNMCM4S9BRO3R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7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D4RN4CAGZ4ZWMDY1K9R7CGWI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3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ZM6I7GQPTXO116MZ41566F7A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39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4" name="BExDAN2T1PQPKRDX3EXT86YTGAV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56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5" name="BExO9S2XHWW3SBM2SU11QIXUHDF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72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396" name="BExCUTY9BYVKRQVE5EPNIYY2EITQ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80975" y="6620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397" name="BExO9S2XHWW3SBM2SU11QIXUHDF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20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209550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209550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1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1470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14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433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08635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388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723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10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92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92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92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92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92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10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04"/>
  <sheetViews>
    <sheetView showGridLines="0" tabSelected="1" zoomScalePageLayoutView="0" workbookViewId="0" topLeftCell="C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19.8515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9" width="14.7109375" style="0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785</v>
      </c>
      <c r="D5" s="3"/>
      <c r="E5" s="3"/>
      <c r="F5" s="4"/>
      <c r="G5" s="3"/>
      <c r="I5" s="3"/>
      <c r="J5" s="17"/>
      <c r="M5" s="17" t="s">
        <v>703</v>
      </c>
    </row>
    <row r="6" spans="1:19" ht="17.25">
      <c r="A6" s="8" t="s">
        <v>355</v>
      </c>
      <c r="B6" s="9" t="s">
        <v>785</v>
      </c>
      <c r="D6" s="10" t="s">
        <v>362</v>
      </c>
      <c r="E6" s="12"/>
      <c r="F6" s="4"/>
      <c r="G6" s="3"/>
      <c r="H6" s="3"/>
      <c r="I6" s="3"/>
      <c r="O6" s="18"/>
      <c r="S6" s="18" t="s">
        <v>701</v>
      </c>
    </row>
    <row r="7" spans="1:19" ht="17.25">
      <c r="A7" s="8" t="s">
        <v>181</v>
      </c>
      <c r="B7" s="9" t="s">
        <v>356</v>
      </c>
      <c r="D7" s="11" t="str">
        <f>"Actual Date Range: "&amp;B5</f>
        <v>Actual Date Range: January 2014..March 2014</v>
      </c>
      <c r="E7" s="3"/>
      <c r="F7" s="4"/>
      <c r="G7" s="3"/>
      <c r="H7" s="3"/>
      <c r="I7" s="3"/>
      <c r="O7" s="18"/>
      <c r="S7" s="18" t="s">
        <v>702</v>
      </c>
    </row>
    <row r="8" spans="1:9" ht="12.75">
      <c r="A8" s="8" t="s">
        <v>353</v>
      </c>
      <c r="B8" s="9" t="s">
        <v>752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2.5">
      <c r="A10" s="13"/>
      <c r="B10" s="14"/>
      <c r="D10" s="15" t="s">
        <v>7</v>
      </c>
      <c r="E10" s="30" t="s">
        <v>382</v>
      </c>
      <c r="F10" s="19" t="s">
        <v>7</v>
      </c>
      <c r="G10" s="19" t="s">
        <v>7</v>
      </c>
      <c r="H10" s="30" t="s">
        <v>383</v>
      </c>
      <c r="I10" s="19" t="s">
        <v>7</v>
      </c>
      <c r="J10" s="19" t="s">
        <v>7</v>
      </c>
      <c r="K10" s="30" t="s">
        <v>384</v>
      </c>
      <c r="L10" s="19" t="s">
        <v>7</v>
      </c>
      <c r="M10" s="19" t="s">
        <v>7</v>
      </c>
      <c r="N10" s="30" t="s">
        <v>385</v>
      </c>
      <c r="O10" s="19" t="s">
        <v>7</v>
      </c>
      <c r="P10" s="19" t="s">
        <v>7</v>
      </c>
      <c r="Q10" s="30" t="s">
        <v>386</v>
      </c>
      <c r="R10" s="19" t="s">
        <v>7</v>
      </c>
      <c r="S10" s="19" t="s">
        <v>7</v>
      </c>
    </row>
    <row r="11" spans="1:19" ht="26.25">
      <c r="A11" s="13"/>
      <c r="B11" s="14"/>
      <c r="D11" s="15" t="s">
        <v>365</v>
      </c>
      <c r="E11" s="19" t="s">
        <v>387</v>
      </c>
      <c r="F11" s="19" t="s">
        <v>273</v>
      </c>
      <c r="G11" s="19" t="s">
        <v>388</v>
      </c>
      <c r="H11" s="19" t="s">
        <v>387</v>
      </c>
      <c r="I11" s="19" t="s">
        <v>273</v>
      </c>
      <c r="J11" s="19" t="s">
        <v>388</v>
      </c>
      <c r="K11" s="19" t="s">
        <v>387</v>
      </c>
      <c r="L11" s="19" t="s">
        <v>273</v>
      </c>
      <c r="M11" s="19" t="s">
        <v>388</v>
      </c>
      <c r="N11" s="19" t="s">
        <v>387</v>
      </c>
      <c r="O11" s="19" t="s">
        <v>273</v>
      </c>
      <c r="P11" s="19" t="s">
        <v>388</v>
      </c>
      <c r="Q11" s="19" t="s">
        <v>387</v>
      </c>
      <c r="R11" s="19" t="s">
        <v>273</v>
      </c>
      <c r="S11" s="19" t="s">
        <v>388</v>
      </c>
    </row>
    <row r="12" spans="1:19" ht="12.75">
      <c r="A12" s="6"/>
      <c r="B12" s="6"/>
      <c r="D12" s="20" t="s">
        <v>389</v>
      </c>
      <c r="E12" s="31">
        <v>7042</v>
      </c>
      <c r="F12" s="31">
        <v>685256.696</v>
      </c>
      <c r="G12" s="31">
        <v>14106716.83</v>
      </c>
      <c r="H12" s="31">
        <v>17476</v>
      </c>
      <c r="I12" s="31">
        <v>1741456.062</v>
      </c>
      <c r="J12" s="31">
        <v>36615188.95</v>
      </c>
      <c r="K12" s="31">
        <f>5329+1</f>
        <v>5330</v>
      </c>
      <c r="L12" s="31">
        <f>501834.209+87.5</f>
        <v>501921.709</v>
      </c>
      <c r="M12" s="31">
        <f>10854543.41+620.16</f>
        <v>10855163.57</v>
      </c>
      <c r="N12" s="31">
        <v>3444</v>
      </c>
      <c r="O12" s="31">
        <v>288970.267</v>
      </c>
      <c r="P12" s="31">
        <v>7255492.55</v>
      </c>
      <c r="Q12" s="31">
        <f>33291+1</f>
        <v>33292</v>
      </c>
      <c r="R12" s="31">
        <f>3217517.234+87.5</f>
        <v>3217604.734</v>
      </c>
      <c r="S12" s="31">
        <f>68831941.74+620.16</f>
        <v>68832561.89999999</v>
      </c>
    </row>
    <row r="13" spans="4:19" ht="12.75">
      <c r="D13" s="20" t="s">
        <v>390</v>
      </c>
      <c r="E13" s="31">
        <v>7021</v>
      </c>
      <c r="F13" s="31">
        <v>683306.297</v>
      </c>
      <c r="G13" s="31">
        <v>13998884.02</v>
      </c>
      <c r="H13" s="31">
        <v>17313</v>
      </c>
      <c r="I13" s="31">
        <v>1726075.669</v>
      </c>
      <c r="J13" s="31">
        <v>36121064.02</v>
      </c>
      <c r="K13" s="31">
        <f>5274+1</f>
        <v>5275</v>
      </c>
      <c r="L13" s="31">
        <f>497981.838+87.5</f>
        <v>498069.338</v>
      </c>
      <c r="M13" s="31">
        <f>10721726.66+620.16</f>
        <v>10722346.82</v>
      </c>
      <c r="N13" s="31">
        <v>3108</v>
      </c>
      <c r="O13" s="31">
        <v>262481.637</v>
      </c>
      <c r="P13" s="31">
        <v>6470569.37</v>
      </c>
      <c r="Q13" s="31">
        <f>32716+1</f>
        <v>32717</v>
      </c>
      <c r="R13" s="31">
        <f>3169845.441+87.5</f>
        <v>3169932.941</v>
      </c>
      <c r="S13" s="31">
        <f>67312244.07+620.16</f>
        <v>67312864.22999999</v>
      </c>
    </row>
    <row r="14" spans="4:19" ht="12.75">
      <c r="D14" s="20" t="s">
        <v>753</v>
      </c>
      <c r="E14" s="31"/>
      <c r="F14" s="31"/>
      <c r="G14" s="31"/>
      <c r="H14" s="31">
        <v>12</v>
      </c>
      <c r="I14" s="31">
        <v>176.811</v>
      </c>
      <c r="J14" s="31">
        <v>15779.46</v>
      </c>
      <c r="K14" s="31"/>
      <c r="L14" s="31"/>
      <c r="M14" s="31"/>
      <c r="N14" s="31">
        <v>15</v>
      </c>
      <c r="O14" s="31">
        <v>201.661</v>
      </c>
      <c r="P14" s="31">
        <v>16741.27</v>
      </c>
      <c r="Q14" s="31">
        <v>27</v>
      </c>
      <c r="R14" s="31">
        <v>378.472</v>
      </c>
      <c r="S14" s="31">
        <v>32520.73</v>
      </c>
    </row>
    <row r="15" spans="4:19" ht="12.75">
      <c r="D15" s="20" t="s">
        <v>391</v>
      </c>
      <c r="E15" s="31">
        <v>268</v>
      </c>
      <c r="F15" s="31">
        <v>26249.963</v>
      </c>
      <c r="G15" s="31">
        <v>811320.29</v>
      </c>
      <c r="H15" s="31">
        <v>6</v>
      </c>
      <c r="I15" s="31">
        <v>587.045</v>
      </c>
      <c r="J15" s="31">
        <v>14842.58</v>
      </c>
      <c r="K15" s="31">
        <v>552</v>
      </c>
      <c r="L15" s="31">
        <v>53260.938</v>
      </c>
      <c r="M15" s="31">
        <v>1252807.41</v>
      </c>
      <c r="N15" s="31">
        <v>179</v>
      </c>
      <c r="O15" s="31">
        <v>17236.257</v>
      </c>
      <c r="P15" s="31">
        <v>192700.07</v>
      </c>
      <c r="Q15" s="31">
        <v>1005</v>
      </c>
      <c r="R15" s="31">
        <v>97334.203</v>
      </c>
      <c r="S15" s="31">
        <v>2271670.35</v>
      </c>
    </row>
    <row r="16" spans="4:19" ht="12.75">
      <c r="D16" s="20" t="s">
        <v>392</v>
      </c>
      <c r="E16" s="31">
        <v>2481</v>
      </c>
      <c r="F16" s="31">
        <v>242300.398</v>
      </c>
      <c r="G16" s="31">
        <v>2340414.12</v>
      </c>
      <c r="H16" s="31">
        <v>3930</v>
      </c>
      <c r="I16" s="31">
        <v>393209.155</v>
      </c>
      <c r="J16" s="31">
        <v>5350422.04</v>
      </c>
      <c r="K16" s="31">
        <v>98</v>
      </c>
      <c r="L16" s="31">
        <v>10701.772</v>
      </c>
      <c r="M16" s="31">
        <v>123724.83</v>
      </c>
      <c r="N16" s="31">
        <v>61</v>
      </c>
      <c r="O16" s="31">
        <v>6076.628</v>
      </c>
      <c r="P16" s="31">
        <v>111699.59</v>
      </c>
      <c r="Q16" s="31">
        <v>6570</v>
      </c>
      <c r="R16" s="31">
        <v>652287.953</v>
      </c>
      <c r="S16" s="31">
        <v>7926260.58</v>
      </c>
    </row>
    <row r="17" spans="4:19" ht="12.75">
      <c r="D17" s="20" t="s">
        <v>393</v>
      </c>
      <c r="E17" s="31">
        <v>3</v>
      </c>
      <c r="F17" s="31">
        <v>240</v>
      </c>
      <c r="G17" s="31">
        <v>7816.3</v>
      </c>
      <c r="H17" s="31">
        <v>66</v>
      </c>
      <c r="I17" s="31">
        <v>6052.57</v>
      </c>
      <c r="J17" s="31">
        <v>128962.98</v>
      </c>
      <c r="K17" s="31">
        <v>492</v>
      </c>
      <c r="L17" s="31">
        <v>41380.438</v>
      </c>
      <c r="M17" s="31">
        <v>1162117.88</v>
      </c>
      <c r="N17" s="31">
        <v>521</v>
      </c>
      <c r="O17" s="31">
        <v>42252.717</v>
      </c>
      <c r="P17" s="31">
        <v>1196089.15</v>
      </c>
      <c r="Q17" s="31">
        <v>1082</v>
      </c>
      <c r="R17" s="31">
        <v>89925.725</v>
      </c>
      <c r="S17" s="31">
        <v>2494986.31</v>
      </c>
    </row>
    <row r="18" spans="4:19" ht="12.75">
      <c r="D18" s="20" t="s">
        <v>394</v>
      </c>
      <c r="E18" s="31"/>
      <c r="F18" s="31"/>
      <c r="G18" s="31"/>
      <c r="H18" s="31"/>
      <c r="I18" s="31"/>
      <c r="J18" s="31"/>
      <c r="K18" s="31"/>
      <c r="L18" s="31"/>
      <c r="M18" s="31"/>
      <c r="N18" s="31">
        <v>11</v>
      </c>
      <c r="O18" s="31">
        <v>235.411</v>
      </c>
      <c r="P18" s="31">
        <v>6882.43</v>
      </c>
      <c r="Q18" s="31">
        <v>11</v>
      </c>
      <c r="R18" s="31">
        <v>235.411</v>
      </c>
      <c r="S18" s="31">
        <v>6882.43</v>
      </c>
    </row>
    <row r="19" spans="1:19" ht="12.75">
      <c r="A19" s="7" t="s">
        <v>363</v>
      </c>
      <c r="B19" s="29" t="s">
        <v>7</v>
      </c>
      <c r="D19" s="20" t="s">
        <v>395</v>
      </c>
      <c r="E19" s="31">
        <v>24</v>
      </c>
      <c r="F19" s="31">
        <v>2513.41</v>
      </c>
      <c r="G19" s="31">
        <v>47161.08</v>
      </c>
      <c r="H19" s="31"/>
      <c r="I19" s="31"/>
      <c r="J19" s="31"/>
      <c r="K19" s="31">
        <v>55</v>
      </c>
      <c r="L19" s="31">
        <v>5390.769</v>
      </c>
      <c r="M19" s="31">
        <v>183329.75</v>
      </c>
      <c r="N19" s="31">
        <v>22</v>
      </c>
      <c r="O19" s="31">
        <v>2134.353</v>
      </c>
      <c r="P19" s="31">
        <v>79232.1</v>
      </c>
      <c r="Q19" s="31">
        <v>101</v>
      </c>
      <c r="R19" s="31">
        <v>10038.532</v>
      </c>
      <c r="S19" s="31">
        <v>309722.93</v>
      </c>
    </row>
    <row r="20" spans="1:19" ht="12.75">
      <c r="A20" s="7" t="s">
        <v>364</v>
      </c>
      <c r="B20" s="29" t="s">
        <v>7</v>
      </c>
      <c r="D20" s="20" t="s">
        <v>396</v>
      </c>
      <c r="E20" s="31">
        <v>436</v>
      </c>
      <c r="F20" s="31">
        <v>40703.778</v>
      </c>
      <c r="G20" s="31">
        <v>636695.89</v>
      </c>
      <c r="H20" s="31">
        <v>95</v>
      </c>
      <c r="I20" s="31">
        <v>9647.423</v>
      </c>
      <c r="J20" s="31">
        <v>313344.74</v>
      </c>
      <c r="K20" s="31"/>
      <c r="L20" s="31"/>
      <c r="M20" s="31"/>
      <c r="N20" s="31">
        <v>1</v>
      </c>
      <c r="O20" s="31">
        <v>7.34</v>
      </c>
      <c r="P20" s="31">
        <v>743.53</v>
      </c>
      <c r="Q20" s="31">
        <v>532</v>
      </c>
      <c r="R20" s="31">
        <v>50358.541</v>
      </c>
      <c r="S20" s="31">
        <v>950784.16</v>
      </c>
    </row>
    <row r="21" spans="1:19" ht="12.75">
      <c r="A21" s="7" t="s">
        <v>357</v>
      </c>
      <c r="B21" s="29" t="s">
        <v>7</v>
      </c>
      <c r="D21" s="20" t="s">
        <v>397</v>
      </c>
      <c r="E21" s="31">
        <v>2365</v>
      </c>
      <c r="F21" s="31">
        <v>235536.96</v>
      </c>
      <c r="G21" s="31">
        <v>8985800.53</v>
      </c>
      <c r="H21" s="31">
        <v>5807</v>
      </c>
      <c r="I21" s="31">
        <v>580792.715</v>
      </c>
      <c r="J21" s="31">
        <v>19361902.82</v>
      </c>
      <c r="K21" s="31">
        <v>2325</v>
      </c>
      <c r="L21" s="31">
        <v>242414.232</v>
      </c>
      <c r="M21" s="31">
        <v>5021544.36</v>
      </c>
      <c r="N21" s="31">
        <v>1507</v>
      </c>
      <c r="O21" s="31">
        <v>156226.432</v>
      </c>
      <c r="P21" s="31">
        <v>4147743.53</v>
      </c>
      <c r="Q21" s="31">
        <v>12004</v>
      </c>
      <c r="R21" s="31">
        <v>1214970.339</v>
      </c>
      <c r="S21" s="31">
        <v>37516991.24</v>
      </c>
    </row>
    <row r="22" spans="1:19" ht="12.75">
      <c r="A22" s="7" t="s">
        <v>365</v>
      </c>
      <c r="B22" s="29" t="s">
        <v>7</v>
      </c>
      <c r="C22" s="3"/>
      <c r="D22" s="20" t="s">
        <v>398</v>
      </c>
      <c r="E22" s="31">
        <v>1</v>
      </c>
      <c r="F22" s="31">
        <v>112.085</v>
      </c>
      <c r="G22" s="31">
        <v>6279.65</v>
      </c>
      <c r="H22" s="31">
        <v>439</v>
      </c>
      <c r="I22" s="31">
        <v>37836.14</v>
      </c>
      <c r="J22" s="31">
        <v>523614.33</v>
      </c>
      <c r="K22" s="31"/>
      <c r="L22" s="31"/>
      <c r="M22" s="31"/>
      <c r="N22" s="31">
        <v>1</v>
      </c>
      <c r="O22" s="31">
        <v>7.559</v>
      </c>
      <c r="P22" s="31">
        <v>740.81</v>
      </c>
      <c r="Q22" s="31">
        <f>440+1</f>
        <v>441</v>
      </c>
      <c r="R22" s="31">
        <f>37868.284+87.5</f>
        <v>37955.784</v>
      </c>
      <c r="S22" s="31">
        <f>530014.63+620.16</f>
        <v>530634.79</v>
      </c>
    </row>
    <row r="23" spans="1:19" ht="12.75">
      <c r="A23" s="7" t="s">
        <v>366</v>
      </c>
      <c r="B23" s="29" t="s">
        <v>7</v>
      </c>
      <c r="C23" s="3"/>
      <c r="D23" s="20" t="s">
        <v>399</v>
      </c>
      <c r="E23" s="31">
        <v>1443</v>
      </c>
      <c r="F23" s="31">
        <v>135649.703</v>
      </c>
      <c r="G23" s="31">
        <v>1163396.16</v>
      </c>
      <c r="H23" s="31">
        <v>6897</v>
      </c>
      <c r="I23" s="31">
        <v>693711.964</v>
      </c>
      <c r="J23" s="31">
        <v>10246920.11</v>
      </c>
      <c r="K23" s="31">
        <v>1657</v>
      </c>
      <c r="L23" s="31">
        <v>143682.275</v>
      </c>
      <c r="M23" s="31">
        <v>2958542.22</v>
      </c>
      <c r="N23" s="31">
        <v>237</v>
      </c>
      <c r="O23" s="31">
        <v>23261.05</v>
      </c>
      <c r="P23" s="31">
        <v>398192.43</v>
      </c>
      <c r="Q23" s="31">
        <v>10234</v>
      </c>
      <c r="R23" s="31">
        <v>996304.992</v>
      </c>
      <c r="S23" s="31">
        <v>14767050.92</v>
      </c>
    </row>
    <row r="24" spans="1:19" ht="12.75">
      <c r="A24" s="7" t="s">
        <v>70</v>
      </c>
      <c r="B24" s="29" t="s">
        <v>7</v>
      </c>
      <c r="D24" s="20" t="s">
        <v>400</v>
      </c>
      <c r="E24" s="31">
        <v>1351</v>
      </c>
      <c r="F24" s="31">
        <v>129270.818</v>
      </c>
      <c r="G24" s="31">
        <v>968823.55</v>
      </c>
      <c r="H24" s="31">
        <v>6691</v>
      </c>
      <c r="I24" s="31">
        <v>680967.557</v>
      </c>
      <c r="J24" s="31">
        <v>9504204.84</v>
      </c>
      <c r="K24" s="31">
        <v>19</v>
      </c>
      <c r="L24" s="31">
        <v>1572.269</v>
      </c>
      <c r="M24" s="31">
        <v>29924.93</v>
      </c>
      <c r="N24" s="31">
        <v>216</v>
      </c>
      <c r="O24" s="31">
        <v>21449.054</v>
      </c>
      <c r="P24" s="31">
        <v>349429.26</v>
      </c>
      <c r="Q24" s="31">
        <v>8277</v>
      </c>
      <c r="R24" s="31">
        <v>833259.698</v>
      </c>
      <c r="S24" s="31">
        <v>10852382.58</v>
      </c>
    </row>
    <row r="25" spans="1:19" ht="12.75">
      <c r="A25" s="7" t="s">
        <v>367</v>
      </c>
      <c r="B25" s="29" t="s">
        <v>7</v>
      </c>
      <c r="D25" s="20" t="s">
        <v>401</v>
      </c>
      <c r="E25" s="31"/>
      <c r="F25" s="31"/>
      <c r="G25" s="31"/>
      <c r="H25" s="31">
        <v>59</v>
      </c>
      <c r="I25" s="31">
        <v>4018.208</v>
      </c>
      <c r="J25" s="31">
        <v>164348.61</v>
      </c>
      <c r="K25" s="31">
        <v>2</v>
      </c>
      <c r="L25" s="31">
        <v>43.69</v>
      </c>
      <c r="M25" s="31">
        <v>472.86</v>
      </c>
      <c r="N25" s="31">
        <v>67</v>
      </c>
      <c r="O25" s="31">
        <v>4877.552</v>
      </c>
      <c r="P25" s="31">
        <v>158851.75</v>
      </c>
      <c r="Q25" s="31">
        <v>128</v>
      </c>
      <c r="R25" s="31">
        <v>8939.45</v>
      </c>
      <c r="S25" s="31">
        <v>323673.22</v>
      </c>
    </row>
    <row r="26" spans="1:19" ht="12.75">
      <c r="A26" s="7" t="s">
        <v>368</v>
      </c>
      <c r="B26" s="29" t="s">
        <v>7</v>
      </c>
      <c r="C26" s="3"/>
      <c r="D26" s="20" t="s">
        <v>402</v>
      </c>
      <c r="E26" s="31"/>
      <c r="F26" s="31"/>
      <c r="G26" s="31"/>
      <c r="H26" s="31">
        <v>2</v>
      </c>
      <c r="I26" s="31">
        <v>43.638</v>
      </c>
      <c r="J26" s="31">
        <v>926.35</v>
      </c>
      <c r="K26" s="31">
        <v>94</v>
      </c>
      <c r="L26" s="31">
        <v>1195.224</v>
      </c>
      <c r="M26" s="31">
        <v>19807.51</v>
      </c>
      <c r="N26" s="31">
        <v>486</v>
      </c>
      <c r="O26" s="31">
        <v>9964.677</v>
      </c>
      <c r="P26" s="31">
        <v>160952.71</v>
      </c>
      <c r="Q26" s="31">
        <v>582</v>
      </c>
      <c r="R26" s="31">
        <v>11203.539</v>
      </c>
      <c r="S26" s="31">
        <v>181686.57</v>
      </c>
    </row>
    <row r="27" spans="1:19" ht="12.75">
      <c r="A27" s="7" t="s">
        <v>369</v>
      </c>
      <c r="B27" s="29" t="s">
        <v>7</v>
      </c>
      <c r="D27" s="20" t="s">
        <v>403</v>
      </c>
      <c r="E27" s="31"/>
      <c r="F27" s="31"/>
      <c r="G27" s="31"/>
      <c r="H27" s="31">
        <v>3</v>
      </c>
      <c r="I27" s="31">
        <v>50.324</v>
      </c>
      <c r="J27" s="31">
        <v>1809.82</v>
      </c>
      <c r="K27" s="31">
        <v>4</v>
      </c>
      <c r="L27" s="31">
        <v>84.356</v>
      </c>
      <c r="M27" s="31">
        <v>1309.55</v>
      </c>
      <c r="N27" s="31">
        <v>73</v>
      </c>
      <c r="O27" s="31">
        <v>1502.993</v>
      </c>
      <c r="P27" s="31">
        <v>49250.13</v>
      </c>
      <c r="Q27" s="31">
        <v>80</v>
      </c>
      <c r="R27" s="31">
        <v>1637.673</v>
      </c>
      <c r="S27" s="31">
        <v>52369.5</v>
      </c>
    </row>
    <row r="28" spans="1:19" ht="12.75">
      <c r="A28" s="7" t="s">
        <v>361</v>
      </c>
      <c r="B28" s="29" t="s">
        <v>7</v>
      </c>
      <c r="D28" s="20" t="s">
        <v>754</v>
      </c>
      <c r="E28" s="31"/>
      <c r="F28" s="31"/>
      <c r="G28" s="31"/>
      <c r="H28" s="31"/>
      <c r="I28" s="31"/>
      <c r="J28" s="31"/>
      <c r="K28" s="31"/>
      <c r="L28" s="31"/>
      <c r="M28" s="31"/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12.75">
      <c r="A29" s="7" t="s">
        <v>354</v>
      </c>
      <c r="B29" s="29" t="s">
        <v>7</v>
      </c>
      <c r="C29" s="3"/>
      <c r="D29" s="20" t="s">
        <v>404</v>
      </c>
      <c r="E29" s="31"/>
      <c r="F29" s="31"/>
      <c r="G29" s="31"/>
      <c r="H29" s="31"/>
      <c r="I29" s="31"/>
      <c r="J29" s="31"/>
      <c r="K29" s="31"/>
      <c r="L29" s="31"/>
      <c r="M29" s="31"/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9" ht="12.75">
      <c r="A30" s="7" t="s">
        <v>353</v>
      </c>
      <c r="B30" s="29" t="s">
        <v>7</v>
      </c>
      <c r="C30" s="3"/>
      <c r="D30" s="20" t="s">
        <v>405</v>
      </c>
      <c r="E30" s="31"/>
      <c r="F30" s="31"/>
      <c r="G30" s="31"/>
      <c r="H30" s="31"/>
      <c r="I30" s="31"/>
      <c r="J30" s="31"/>
      <c r="K30" s="31"/>
      <c r="L30" s="31"/>
      <c r="M30" s="31"/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ht="12.75">
      <c r="A31" s="7" t="s">
        <v>370</v>
      </c>
      <c r="B31" s="29" t="s">
        <v>7</v>
      </c>
      <c r="C31" s="3"/>
      <c r="D31" s="20" t="s">
        <v>738</v>
      </c>
      <c r="E31" s="31"/>
      <c r="F31" s="31"/>
      <c r="G31" s="31"/>
      <c r="H31" s="31"/>
      <c r="I31" s="31"/>
      <c r="J31" s="31"/>
      <c r="K31" s="31"/>
      <c r="L31" s="31"/>
      <c r="M31" s="31"/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spans="1:19" ht="12.75">
      <c r="A32" s="7" t="s">
        <v>358</v>
      </c>
      <c r="B32" s="29" t="s">
        <v>7</v>
      </c>
      <c r="C32" s="3"/>
      <c r="D32" s="20" t="s">
        <v>755</v>
      </c>
      <c r="E32" s="31"/>
      <c r="F32" s="31"/>
      <c r="G32" s="31"/>
      <c r="H32" s="31">
        <v>1</v>
      </c>
      <c r="I32" s="31">
        <v>19.349</v>
      </c>
      <c r="J32" s="31">
        <v>712.69</v>
      </c>
      <c r="K32" s="31"/>
      <c r="L32" s="31"/>
      <c r="M32" s="31"/>
      <c r="N32" s="31"/>
      <c r="O32" s="31"/>
      <c r="P32" s="31"/>
      <c r="Q32" s="31">
        <v>1</v>
      </c>
      <c r="R32" s="31">
        <v>19.349</v>
      </c>
      <c r="S32" s="31">
        <v>712.69</v>
      </c>
    </row>
    <row r="33" spans="1:19" ht="12.75">
      <c r="A33" s="7" t="s">
        <v>371</v>
      </c>
      <c r="B33" s="29" t="s">
        <v>7</v>
      </c>
      <c r="C33" s="3"/>
      <c r="D33" s="20" t="s">
        <v>406</v>
      </c>
      <c r="E33" s="31"/>
      <c r="F33" s="31"/>
      <c r="G33" s="31"/>
      <c r="H33" s="31">
        <v>2</v>
      </c>
      <c r="I33" s="31">
        <v>30.975</v>
      </c>
      <c r="J33" s="31">
        <v>1097.13</v>
      </c>
      <c r="K33" s="31">
        <v>4</v>
      </c>
      <c r="L33" s="31">
        <v>84.356</v>
      </c>
      <c r="M33" s="31">
        <v>1309.55</v>
      </c>
      <c r="N33" s="31">
        <v>73</v>
      </c>
      <c r="O33" s="31">
        <v>1502.993</v>
      </c>
      <c r="P33" s="31">
        <v>49250.13</v>
      </c>
      <c r="Q33" s="31">
        <v>79</v>
      </c>
      <c r="R33" s="31">
        <v>1618.324</v>
      </c>
      <c r="S33" s="31">
        <v>51656.81</v>
      </c>
    </row>
    <row r="34" spans="1:19" ht="12.75">
      <c r="A34" s="7" t="s">
        <v>372</v>
      </c>
      <c r="B34" s="29" t="s">
        <v>7</v>
      </c>
      <c r="C34" s="3"/>
      <c r="D34" s="20" t="s">
        <v>407</v>
      </c>
      <c r="E34" s="31"/>
      <c r="F34" s="31"/>
      <c r="G34" s="31"/>
      <c r="H34" s="31">
        <v>1</v>
      </c>
      <c r="I34" s="31">
        <v>10.35</v>
      </c>
      <c r="J34" s="31">
        <v>569.83</v>
      </c>
      <c r="K34" s="31">
        <v>4</v>
      </c>
      <c r="L34" s="31">
        <v>84.356</v>
      </c>
      <c r="M34" s="31">
        <v>1309.55</v>
      </c>
      <c r="N34" s="31">
        <v>4</v>
      </c>
      <c r="O34" s="31">
        <v>82.682</v>
      </c>
      <c r="P34" s="31">
        <v>1948.35</v>
      </c>
      <c r="Q34" s="31">
        <v>9</v>
      </c>
      <c r="R34" s="31">
        <v>177.388</v>
      </c>
      <c r="S34" s="31">
        <v>3827.73</v>
      </c>
    </row>
    <row r="35" spans="1:19" ht="12.75">
      <c r="A35" s="7" t="s">
        <v>373</v>
      </c>
      <c r="B35" s="29" t="s">
        <v>7</v>
      </c>
      <c r="D35" s="20" t="s">
        <v>408</v>
      </c>
      <c r="E35" s="31">
        <v>21</v>
      </c>
      <c r="F35" s="31">
        <v>1950.399</v>
      </c>
      <c r="G35" s="31">
        <v>107832.81</v>
      </c>
      <c r="H35" s="31">
        <v>144</v>
      </c>
      <c r="I35" s="31">
        <v>13898.097</v>
      </c>
      <c r="J35" s="31">
        <v>465888.57</v>
      </c>
      <c r="K35" s="31">
        <v>18</v>
      </c>
      <c r="L35" s="31">
        <v>704.51</v>
      </c>
      <c r="M35" s="31">
        <v>19299.23</v>
      </c>
      <c r="N35" s="31">
        <v>248</v>
      </c>
      <c r="O35" s="31">
        <v>24250.164</v>
      </c>
      <c r="P35" s="31">
        <v>716210.7</v>
      </c>
      <c r="Q35" s="31">
        <v>431</v>
      </c>
      <c r="R35" s="31">
        <v>40803.17</v>
      </c>
      <c r="S35" s="31">
        <v>1309231.31</v>
      </c>
    </row>
    <row r="36" spans="1:19" ht="12.75">
      <c r="A36" s="7" t="s">
        <v>374</v>
      </c>
      <c r="B36" s="29" t="s">
        <v>7</v>
      </c>
      <c r="D36" s="20" t="s">
        <v>409</v>
      </c>
      <c r="E36" s="31"/>
      <c r="F36" s="31"/>
      <c r="G36" s="31"/>
      <c r="H36" s="31"/>
      <c r="I36" s="31"/>
      <c r="J36" s="31"/>
      <c r="K36" s="31"/>
      <c r="L36" s="31"/>
      <c r="M36" s="31"/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19" ht="12.75">
      <c r="A37" s="7" t="s">
        <v>375</v>
      </c>
      <c r="B37" s="29" t="s">
        <v>7</v>
      </c>
      <c r="D37" s="20" t="s">
        <v>410</v>
      </c>
      <c r="E37" s="31"/>
      <c r="F37" s="31"/>
      <c r="G37" s="31"/>
      <c r="H37" s="31"/>
      <c r="I37" s="31"/>
      <c r="J37" s="31"/>
      <c r="K37" s="31"/>
      <c r="L37" s="31"/>
      <c r="M37" s="31"/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19" ht="12.75">
      <c r="A38" s="7" t="s">
        <v>376</v>
      </c>
      <c r="B38" s="29" t="s">
        <v>7</v>
      </c>
      <c r="D38" s="20" t="s">
        <v>756</v>
      </c>
      <c r="E38" s="31"/>
      <c r="F38" s="31"/>
      <c r="G38" s="31"/>
      <c r="H38" s="31"/>
      <c r="I38" s="31"/>
      <c r="J38" s="31"/>
      <c r="K38" s="31"/>
      <c r="L38" s="31"/>
      <c r="M38" s="31"/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</row>
    <row r="39" spans="1:19" ht="12.75">
      <c r="A39" s="7" t="s">
        <v>377</v>
      </c>
      <c r="B39" s="29" t="s">
        <v>7</v>
      </c>
      <c r="D39" s="20" t="s">
        <v>411</v>
      </c>
      <c r="E39" s="31">
        <v>21</v>
      </c>
      <c r="F39" s="31">
        <v>1950.399</v>
      </c>
      <c r="G39" s="31">
        <v>107832.81</v>
      </c>
      <c r="H39" s="31">
        <v>144</v>
      </c>
      <c r="I39" s="31">
        <v>13898.097</v>
      </c>
      <c r="J39" s="31">
        <v>465888.57</v>
      </c>
      <c r="K39" s="31">
        <v>18</v>
      </c>
      <c r="L39" s="31">
        <v>704.51</v>
      </c>
      <c r="M39" s="31">
        <v>19299.23</v>
      </c>
      <c r="N39" s="31">
        <v>248</v>
      </c>
      <c r="O39" s="31">
        <v>24250.164</v>
      </c>
      <c r="P39" s="31">
        <v>716210.7</v>
      </c>
      <c r="Q39" s="31">
        <v>431</v>
      </c>
      <c r="R39" s="31">
        <v>40803.17</v>
      </c>
      <c r="S39" s="31">
        <v>1309231.31</v>
      </c>
    </row>
    <row r="40" spans="1:19" ht="12.75">
      <c r="A40" s="7" t="s">
        <v>378</v>
      </c>
      <c r="B40" s="29" t="s">
        <v>7</v>
      </c>
      <c r="D40" s="20" t="s">
        <v>412</v>
      </c>
      <c r="E40" s="31">
        <v>7</v>
      </c>
      <c r="F40" s="31">
        <v>677.184</v>
      </c>
      <c r="G40" s="31">
        <v>34694.48</v>
      </c>
      <c r="H40" s="31">
        <v>105</v>
      </c>
      <c r="I40" s="31">
        <v>10104.04</v>
      </c>
      <c r="J40" s="31">
        <v>420254.43</v>
      </c>
      <c r="K40" s="31">
        <v>15</v>
      </c>
      <c r="L40" s="31">
        <v>399.36</v>
      </c>
      <c r="M40" s="31">
        <v>9388.22</v>
      </c>
      <c r="N40" s="31">
        <v>73</v>
      </c>
      <c r="O40" s="31">
        <v>6783.119</v>
      </c>
      <c r="P40" s="31">
        <v>120518.79</v>
      </c>
      <c r="Q40" s="31">
        <v>200</v>
      </c>
      <c r="R40" s="31">
        <v>17963.703</v>
      </c>
      <c r="S40" s="31">
        <v>584855.92</v>
      </c>
    </row>
    <row r="41" spans="1:19" ht="12.75">
      <c r="A41" s="7" t="s">
        <v>76</v>
      </c>
      <c r="B41" s="29" t="s">
        <v>7</v>
      </c>
      <c r="D41" s="20" t="s">
        <v>413</v>
      </c>
      <c r="E41" s="31">
        <v>14</v>
      </c>
      <c r="F41" s="31">
        <v>1273.215</v>
      </c>
      <c r="G41" s="31">
        <v>73138.33</v>
      </c>
      <c r="H41" s="31">
        <v>32</v>
      </c>
      <c r="I41" s="31">
        <v>3088.727</v>
      </c>
      <c r="J41" s="31">
        <v>40094.73</v>
      </c>
      <c r="K41" s="31">
        <v>3</v>
      </c>
      <c r="L41" s="31">
        <v>305.15</v>
      </c>
      <c r="M41" s="31">
        <v>9911.01</v>
      </c>
      <c r="N41" s="31">
        <v>62</v>
      </c>
      <c r="O41" s="31">
        <v>6336.765</v>
      </c>
      <c r="P41" s="31">
        <v>250786.14</v>
      </c>
      <c r="Q41" s="31">
        <v>111</v>
      </c>
      <c r="R41" s="31">
        <v>11003.857</v>
      </c>
      <c r="S41" s="31">
        <v>373930.21</v>
      </c>
    </row>
    <row r="42" spans="1:19" ht="12.75">
      <c r="A42" s="7" t="s">
        <v>379</v>
      </c>
      <c r="B42" s="29" t="s">
        <v>380</v>
      </c>
      <c r="D42" s="20" t="s">
        <v>414</v>
      </c>
      <c r="E42" s="31"/>
      <c r="F42" s="31"/>
      <c r="G42" s="31"/>
      <c r="H42" s="31"/>
      <c r="I42" s="31"/>
      <c r="J42" s="31"/>
      <c r="K42" s="31"/>
      <c r="L42" s="31"/>
      <c r="M42" s="31"/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</row>
    <row r="43" spans="1:19" ht="12.75">
      <c r="A43" s="7" t="s">
        <v>381</v>
      </c>
      <c r="B43" s="29" t="s">
        <v>7</v>
      </c>
      <c r="D43" s="20" t="s">
        <v>415</v>
      </c>
      <c r="E43" s="31"/>
      <c r="F43" s="31"/>
      <c r="G43" s="31"/>
      <c r="H43" s="31"/>
      <c r="I43" s="31"/>
      <c r="J43" s="31"/>
      <c r="K43" s="31"/>
      <c r="L43" s="31"/>
      <c r="M43" s="31"/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4:19" ht="12.75">
      <c r="D44" s="20" t="s">
        <v>416</v>
      </c>
      <c r="E44" s="31"/>
      <c r="F44" s="31"/>
      <c r="G44" s="31"/>
      <c r="H44" s="31"/>
      <c r="I44" s="31"/>
      <c r="J44" s="31"/>
      <c r="K44" s="31"/>
      <c r="L44" s="31"/>
      <c r="M44" s="31"/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</row>
    <row r="45" spans="4:19" ht="12.75">
      <c r="D45" s="20" t="s">
        <v>417</v>
      </c>
      <c r="E45" s="31"/>
      <c r="F45" s="31"/>
      <c r="G45" s="31"/>
      <c r="H45" s="31">
        <v>16</v>
      </c>
      <c r="I45" s="31">
        <v>1431.972</v>
      </c>
      <c r="J45" s="31">
        <v>26426.54</v>
      </c>
      <c r="K45" s="31">
        <v>33</v>
      </c>
      <c r="L45" s="31">
        <v>3063.505</v>
      </c>
      <c r="M45" s="31">
        <v>112207.97</v>
      </c>
      <c r="N45" s="31">
        <v>15</v>
      </c>
      <c r="O45" s="31">
        <v>735.473</v>
      </c>
      <c r="P45" s="31">
        <v>19462.35</v>
      </c>
      <c r="Q45" s="31">
        <v>64</v>
      </c>
      <c r="R45" s="31">
        <v>5230.95</v>
      </c>
      <c r="S45" s="31">
        <v>158096.86</v>
      </c>
    </row>
    <row r="46" spans="4:19" ht="12.75">
      <c r="D46" s="20" t="s">
        <v>418</v>
      </c>
      <c r="E46" s="31"/>
      <c r="F46" s="31"/>
      <c r="G46" s="31"/>
      <c r="H46" s="31">
        <v>16</v>
      </c>
      <c r="I46" s="31">
        <v>1431.972</v>
      </c>
      <c r="J46" s="31">
        <v>26426.54</v>
      </c>
      <c r="K46" s="31">
        <v>33</v>
      </c>
      <c r="L46" s="31">
        <v>3063.505</v>
      </c>
      <c r="M46" s="31">
        <v>112207.97</v>
      </c>
      <c r="N46" s="31">
        <v>15</v>
      </c>
      <c r="O46" s="31">
        <v>735.473</v>
      </c>
      <c r="P46" s="31">
        <v>19462.35</v>
      </c>
      <c r="Q46" s="31">
        <v>64</v>
      </c>
      <c r="R46" s="31">
        <v>5230.95</v>
      </c>
      <c r="S46" s="31">
        <v>158096.86</v>
      </c>
    </row>
    <row r="47" spans="4:19" ht="12.75">
      <c r="D47" s="20" t="s">
        <v>419</v>
      </c>
      <c r="E47" s="31"/>
      <c r="F47" s="31"/>
      <c r="G47" s="31"/>
      <c r="H47" s="31">
        <v>3</v>
      </c>
      <c r="I47" s="31">
        <v>31.575</v>
      </c>
      <c r="J47" s="31">
        <v>3195.08</v>
      </c>
      <c r="K47" s="31"/>
      <c r="L47" s="31"/>
      <c r="M47" s="31"/>
      <c r="N47" s="31">
        <v>5</v>
      </c>
      <c r="O47" s="31">
        <v>77.203</v>
      </c>
      <c r="P47" s="31">
        <v>5696.5</v>
      </c>
      <c r="Q47" s="31">
        <v>8</v>
      </c>
      <c r="R47" s="31">
        <v>108.778</v>
      </c>
      <c r="S47" s="31">
        <v>8891.58</v>
      </c>
    </row>
    <row r="48" spans="4:19" ht="12.75">
      <c r="D48" s="20" t="s">
        <v>739</v>
      </c>
      <c r="E48" s="31"/>
      <c r="F48" s="31"/>
      <c r="G48" s="31"/>
      <c r="H48" s="31">
        <v>2</v>
      </c>
      <c r="I48" s="31">
        <v>9.825</v>
      </c>
      <c r="J48" s="31">
        <v>2681.14</v>
      </c>
      <c r="K48" s="31"/>
      <c r="L48" s="31"/>
      <c r="M48" s="31"/>
      <c r="N48" s="31">
        <v>5</v>
      </c>
      <c r="O48" s="31">
        <v>77.203</v>
      </c>
      <c r="P48" s="31">
        <v>5696.5</v>
      </c>
      <c r="Q48" s="31">
        <v>7</v>
      </c>
      <c r="R48" s="31">
        <v>87.028</v>
      </c>
      <c r="S48" s="31">
        <v>8377.64</v>
      </c>
    </row>
    <row r="49" spans="4:19" ht="12.75">
      <c r="D49" s="20" t="s">
        <v>757</v>
      </c>
      <c r="E49" s="31"/>
      <c r="F49" s="31"/>
      <c r="G49" s="31"/>
      <c r="H49" s="31"/>
      <c r="I49" s="31"/>
      <c r="J49" s="31"/>
      <c r="K49" s="31"/>
      <c r="L49" s="31"/>
      <c r="M49" s="31"/>
      <c r="N49" s="31">
        <v>5</v>
      </c>
      <c r="O49" s="31">
        <v>77.203</v>
      </c>
      <c r="P49" s="31">
        <v>5696.5</v>
      </c>
      <c r="Q49" s="31">
        <v>5</v>
      </c>
      <c r="R49" s="31">
        <v>77.203</v>
      </c>
      <c r="S49" s="31">
        <v>5696.5</v>
      </c>
    </row>
    <row r="50" spans="4:19" ht="12.75">
      <c r="D50" s="20" t="s">
        <v>420</v>
      </c>
      <c r="E50" s="31"/>
      <c r="F50" s="31"/>
      <c r="G50" s="31"/>
      <c r="H50" s="31">
        <v>1</v>
      </c>
      <c r="I50" s="31">
        <v>21.75</v>
      </c>
      <c r="J50" s="31">
        <v>513.94</v>
      </c>
      <c r="K50" s="31"/>
      <c r="L50" s="31"/>
      <c r="M50" s="31"/>
      <c r="N50" s="31"/>
      <c r="O50" s="31"/>
      <c r="P50" s="31"/>
      <c r="Q50" s="31">
        <v>1</v>
      </c>
      <c r="R50" s="31">
        <v>21.75</v>
      </c>
      <c r="S50" s="31">
        <v>513.94</v>
      </c>
    </row>
    <row r="51" spans="4:19" ht="12.75">
      <c r="D51" s="20" t="s">
        <v>421</v>
      </c>
      <c r="E51" s="31"/>
      <c r="F51" s="31"/>
      <c r="G51" s="31"/>
      <c r="H51" s="31"/>
      <c r="I51" s="31"/>
      <c r="J51" s="31"/>
      <c r="K51" s="31"/>
      <c r="L51" s="31"/>
      <c r="M51" s="31"/>
      <c r="N51" s="31">
        <v>3</v>
      </c>
      <c r="O51" s="31">
        <v>63.619</v>
      </c>
      <c r="P51" s="31">
        <v>2118.82</v>
      </c>
      <c r="Q51" s="31">
        <v>3</v>
      </c>
      <c r="R51" s="31">
        <v>63.619</v>
      </c>
      <c r="S51" s="31">
        <v>2118.82</v>
      </c>
    </row>
    <row r="52" spans="4:19" ht="12.75">
      <c r="D52" s="20" t="s">
        <v>422</v>
      </c>
      <c r="E52" s="31"/>
      <c r="F52" s="31"/>
      <c r="G52" s="31"/>
      <c r="H52" s="31"/>
      <c r="I52" s="31"/>
      <c r="J52" s="31"/>
      <c r="K52" s="31"/>
      <c r="L52" s="31"/>
      <c r="M52" s="31"/>
      <c r="N52" s="31">
        <v>3</v>
      </c>
      <c r="O52" s="31">
        <v>63.619</v>
      </c>
      <c r="P52" s="31">
        <v>2118.82</v>
      </c>
      <c r="Q52" s="31">
        <v>3</v>
      </c>
      <c r="R52" s="31">
        <v>63.619</v>
      </c>
      <c r="S52" s="31">
        <v>2118.82</v>
      </c>
    </row>
    <row r="53" spans="4:19" ht="12.75">
      <c r="D53" s="20" t="s">
        <v>423</v>
      </c>
      <c r="E53" s="31"/>
      <c r="F53" s="31"/>
      <c r="G53" s="31"/>
      <c r="H53" s="31"/>
      <c r="I53" s="31"/>
      <c r="J53" s="31"/>
      <c r="K53" s="31"/>
      <c r="L53" s="31"/>
      <c r="M53" s="31"/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</row>
    <row r="54" spans="4:19" ht="12.75">
      <c r="D54" s="20" t="s">
        <v>232</v>
      </c>
      <c r="E54" s="31"/>
      <c r="F54" s="31"/>
      <c r="G54" s="31"/>
      <c r="H54" s="31">
        <v>1</v>
      </c>
      <c r="I54" s="31">
        <v>21.525</v>
      </c>
      <c r="J54" s="31">
        <v>1258.27</v>
      </c>
      <c r="K54" s="31"/>
      <c r="L54" s="31"/>
      <c r="M54" s="31"/>
      <c r="N54" s="31">
        <v>53</v>
      </c>
      <c r="O54" s="31">
        <v>4935.084</v>
      </c>
      <c r="P54" s="31">
        <v>103083.12</v>
      </c>
      <c r="Q54" s="31">
        <f>53+1</f>
        <v>54</v>
      </c>
      <c r="R54" s="31">
        <f>4926.609+30</f>
        <v>4956.609</v>
      </c>
      <c r="S54" s="31">
        <f>104275.39+66</f>
        <v>104341.39</v>
      </c>
    </row>
    <row r="55" spans="4:19" ht="12.75">
      <c r="D55" s="20" t="s">
        <v>424</v>
      </c>
      <c r="E55" s="31"/>
      <c r="F55" s="31"/>
      <c r="G55" s="31"/>
      <c r="H55" s="31"/>
      <c r="I55" s="31"/>
      <c r="J55" s="31"/>
      <c r="K55" s="31"/>
      <c r="L55" s="31"/>
      <c r="M55" s="31"/>
      <c r="N55" s="31">
        <v>5</v>
      </c>
      <c r="O55" s="31">
        <v>434.017</v>
      </c>
      <c r="P55" s="31">
        <v>11339</v>
      </c>
      <c r="Q55" s="31">
        <v>5</v>
      </c>
      <c r="R55" s="31">
        <v>434.017</v>
      </c>
      <c r="S55" s="31">
        <v>11339</v>
      </c>
    </row>
    <row r="56" spans="4:19" ht="12.75">
      <c r="D56" s="20" t="s">
        <v>425</v>
      </c>
      <c r="E56" s="31"/>
      <c r="F56" s="31"/>
      <c r="G56" s="31"/>
      <c r="H56" s="31"/>
      <c r="I56" s="31"/>
      <c r="J56" s="31"/>
      <c r="K56" s="31"/>
      <c r="L56" s="31"/>
      <c r="M56" s="31"/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</row>
    <row r="57" spans="4:19" ht="12.75">
      <c r="D57" s="20" t="s">
        <v>426</v>
      </c>
      <c r="E57" s="31"/>
      <c r="F57" s="31"/>
      <c r="G57" s="31"/>
      <c r="H57" s="31"/>
      <c r="I57" s="31"/>
      <c r="J57" s="31"/>
      <c r="K57" s="31"/>
      <c r="L57" s="31"/>
      <c r="M57" s="31"/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</row>
    <row r="58" spans="4:19" ht="12.75">
      <c r="D58" s="20" t="s">
        <v>427</v>
      </c>
      <c r="E58" s="31"/>
      <c r="F58" s="31"/>
      <c r="G58" s="31"/>
      <c r="H58" s="31"/>
      <c r="I58" s="31"/>
      <c r="J58" s="31"/>
      <c r="K58" s="31"/>
      <c r="L58" s="31"/>
      <c r="M58" s="31"/>
      <c r="N58" s="31">
        <v>33</v>
      </c>
      <c r="O58" s="31">
        <v>3244.686</v>
      </c>
      <c r="P58" s="31">
        <v>60242.26</v>
      </c>
      <c r="Q58" s="31">
        <v>33</v>
      </c>
      <c r="R58" s="31">
        <v>3244.686</v>
      </c>
      <c r="S58" s="31">
        <v>60242.26</v>
      </c>
    </row>
    <row r="59" spans="4:19" ht="12.75">
      <c r="D59" s="20" t="s">
        <v>428</v>
      </c>
      <c r="E59" s="31"/>
      <c r="F59" s="31"/>
      <c r="G59" s="31"/>
      <c r="H59" s="31">
        <v>1</v>
      </c>
      <c r="I59" s="31">
        <v>21.525</v>
      </c>
      <c r="J59" s="31">
        <v>1258.27</v>
      </c>
      <c r="K59" s="31"/>
      <c r="L59" s="31"/>
      <c r="M59" s="31"/>
      <c r="N59" s="31">
        <v>15</v>
      </c>
      <c r="O59" s="31">
        <v>1256.381</v>
      </c>
      <c r="P59" s="31">
        <v>31501.86</v>
      </c>
      <c r="Q59" s="31">
        <f>15+1</f>
        <v>16</v>
      </c>
      <c r="R59" s="31">
        <f>1247.906+30</f>
        <v>1277.906</v>
      </c>
      <c r="S59" s="31">
        <f>32694.13+66</f>
        <v>32760.13</v>
      </c>
    </row>
    <row r="60" spans="4:19" ht="12.75">
      <c r="D60" s="20" t="s">
        <v>233</v>
      </c>
      <c r="E60" s="31">
        <v>1</v>
      </c>
      <c r="F60" s="31">
        <v>117</v>
      </c>
      <c r="G60" s="31">
        <v>1900</v>
      </c>
      <c r="H60" s="31"/>
      <c r="I60" s="31"/>
      <c r="J60" s="31"/>
      <c r="K60" s="31">
        <v>14975</v>
      </c>
      <c r="L60" s="31">
        <v>1761315.689</v>
      </c>
      <c r="M60" s="31">
        <v>7879906.21</v>
      </c>
      <c r="N60" s="31">
        <v>983</v>
      </c>
      <c r="O60" s="31">
        <v>98385.776</v>
      </c>
      <c r="P60" s="31">
        <v>2058228.26</v>
      </c>
      <c r="Q60" s="31">
        <v>15959</v>
      </c>
      <c r="R60" s="31">
        <v>1859818.465</v>
      </c>
      <c r="S60" s="31">
        <v>9940034.47</v>
      </c>
    </row>
    <row r="61" spans="4:19" ht="12.75">
      <c r="D61" s="20" t="s">
        <v>429</v>
      </c>
      <c r="E61" s="31"/>
      <c r="F61" s="31"/>
      <c r="G61" s="31"/>
      <c r="H61" s="31"/>
      <c r="I61" s="31"/>
      <c r="J61" s="31"/>
      <c r="K61" s="31"/>
      <c r="L61" s="31"/>
      <c r="M61" s="31"/>
      <c r="N61" s="31">
        <v>21</v>
      </c>
      <c r="O61" s="31">
        <v>2064.22</v>
      </c>
      <c r="P61" s="31">
        <v>50113.93</v>
      </c>
      <c r="Q61" s="31">
        <v>21</v>
      </c>
      <c r="R61" s="31">
        <v>2064.22</v>
      </c>
      <c r="S61" s="31">
        <v>50113.93</v>
      </c>
    </row>
    <row r="62" spans="4:19" ht="12.75">
      <c r="D62" s="20" t="s">
        <v>430</v>
      </c>
      <c r="E62" s="31"/>
      <c r="F62" s="31"/>
      <c r="G62" s="31"/>
      <c r="H62" s="31"/>
      <c r="I62" s="31"/>
      <c r="J62" s="31"/>
      <c r="K62" s="31"/>
      <c r="L62" s="31"/>
      <c r="M62" s="31"/>
      <c r="N62" s="31">
        <v>21</v>
      </c>
      <c r="O62" s="31">
        <v>2064.22</v>
      </c>
      <c r="P62" s="31">
        <v>50113.93</v>
      </c>
      <c r="Q62" s="31">
        <v>21</v>
      </c>
      <c r="R62" s="31">
        <v>2064.22</v>
      </c>
      <c r="S62" s="31">
        <v>50113.93</v>
      </c>
    </row>
    <row r="63" spans="4:19" ht="12.75">
      <c r="D63" s="20" t="s">
        <v>431</v>
      </c>
      <c r="E63" s="31">
        <v>1</v>
      </c>
      <c r="F63" s="31">
        <v>117</v>
      </c>
      <c r="G63" s="31">
        <v>1900</v>
      </c>
      <c r="H63" s="31"/>
      <c r="I63" s="31"/>
      <c r="J63" s="31"/>
      <c r="K63" s="31">
        <v>14975</v>
      </c>
      <c r="L63" s="31">
        <v>1761315.689</v>
      </c>
      <c r="M63" s="31">
        <v>7879906.21</v>
      </c>
      <c r="N63" s="31">
        <v>962</v>
      </c>
      <c r="O63" s="31">
        <v>96321.556</v>
      </c>
      <c r="P63" s="31">
        <v>2008114.33</v>
      </c>
      <c r="Q63" s="31">
        <v>15938</v>
      </c>
      <c r="R63" s="31">
        <v>1857754.245</v>
      </c>
      <c r="S63" s="31">
        <v>9889920.54</v>
      </c>
    </row>
    <row r="64" spans="4:19" ht="12.75">
      <c r="D64" s="20" t="s">
        <v>432</v>
      </c>
      <c r="E64" s="31">
        <v>1</v>
      </c>
      <c r="F64" s="31">
        <v>117</v>
      </c>
      <c r="G64" s="31">
        <v>1900</v>
      </c>
      <c r="H64" s="31"/>
      <c r="I64" s="31"/>
      <c r="J64" s="31"/>
      <c r="K64" s="31">
        <v>14975</v>
      </c>
      <c r="L64" s="31">
        <v>1761315.689</v>
      </c>
      <c r="M64" s="31">
        <v>7879906.21</v>
      </c>
      <c r="N64" s="31">
        <v>962</v>
      </c>
      <c r="O64" s="31">
        <v>96321.556</v>
      </c>
      <c r="P64" s="31">
        <v>2008114.33</v>
      </c>
      <c r="Q64" s="31">
        <v>15938</v>
      </c>
      <c r="R64" s="31">
        <v>1857754.245</v>
      </c>
      <c r="S64" s="31">
        <v>9889920.54</v>
      </c>
    </row>
    <row r="65" spans="4:19" ht="12.75">
      <c r="D65" s="20" t="s">
        <v>235</v>
      </c>
      <c r="E65" s="31">
        <v>6941</v>
      </c>
      <c r="F65" s="31">
        <v>661262.578</v>
      </c>
      <c r="G65" s="31">
        <v>21174557.52</v>
      </c>
      <c r="H65" s="31">
        <v>4569</v>
      </c>
      <c r="I65" s="31">
        <v>423212.982</v>
      </c>
      <c r="J65" s="31">
        <v>13161049.38</v>
      </c>
      <c r="K65" s="31">
        <v>3605</v>
      </c>
      <c r="L65" s="31">
        <v>345956.019</v>
      </c>
      <c r="M65" s="31">
        <v>6522559.87</v>
      </c>
      <c r="N65" s="31">
        <v>6142</v>
      </c>
      <c r="O65" s="31">
        <v>570443.335</v>
      </c>
      <c r="P65" s="31">
        <v>11822984.41</v>
      </c>
      <c r="Q65" s="31">
        <v>21257</v>
      </c>
      <c r="R65" s="31">
        <v>2000874.914</v>
      </c>
      <c r="S65" s="31">
        <v>52681151.18</v>
      </c>
    </row>
    <row r="66" spans="4:19" ht="12.75">
      <c r="D66" s="20" t="s">
        <v>433</v>
      </c>
      <c r="E66" s="31">
        <v>6941</v>
      </c>
      <c r="F66" s="31">
        <v>661262.578</v>
      </c>
      <c r="G66" s="31">
        <v>21174557.52</v>
      </c>
      <c r="H66" s="31">
        <v>4138</v>
      </c>
      <c r="I66" s="31">
        <v>389908.643</v>
      </c>
      <c r="J66" s="31">
        <v>12750006.87</v>
      </c>
      <c r="K66" s="31">
        <v>3605</v>
      </c>
      <c r="L66" s="31">
        <v>345956.019</v>
      </c>
      <c r="M66" s="31">
        <v>6522559.87</v>
      </c>
      <c r="N66" s="31">
        <v>5641</v>
      </c>
      <c r="O66" s="31">
        <v>531103.268</v>
      </c>
      <c r="P66" s="31">
        <v>10887276.25</v>
      </c>
      <c r="Q66" s="31">
        <v>20325</v>
      </c>
      <c r="R66" s="31">
        <v>1928230.508</v>
      </c>
      <c r="S66" s="31">
        <v>51334400.51</v>
      </c>
    </row>
    <row r="67" spans="4:19" ht="12.75">
      <c r="D67" s="20" t="s">
        <v>434</v>
      </c>
      <c r="E67" s="31"/>
      <c r="F67" s="31"/>
      <c r="G67" s="31"/>
      <c r="H67" s="31">
        <v>431</v>
      </c>
      <c r="I67" s="31">
        <v>33304.339</v>
      </c>
      <c r="J67" s="31">
        <v>411042.51</v>
      </c>
      <c r="K67" s="31"/>
      <c r="L67" s="31"/>
      <c r="M67" s="31"/>
      <c r="N67" s="31">
        <v>501</v>
      </c>
      <c r="O67" s="31">
        <v>39340.067</v>
      </c>
      <c r="P67" s="31">
        <v>935708.16</v>
      </c>
      <c r="Q67" s="31">
        <v>932</v>
      </c>
      <c r="R67" s="31">
        <v>72644.406</v>
      </c>
      <c r="S67" s="31">
        <v>1346750.67</v>
      </c>
    </row>
    <row r="68" spans="4:19" ht="12.75">
      <c r="D68" s="20" t="s">
        <v>236</v>
      </c>
      <c r="E68" s="31">
        <v>1192</v>
      </c>
      <c r="F68" s="31">
        <v>130907.704</v>
      </c>
      <c r="G68" s="31">
        <v>3606229.66</v>
      </c>
      <c r="H68" s="31">
        <v>10025</v>
      </c>
      <c r="I68" s="31">
        <v>1100668.359</v>
      </c>
      <c r="J68" s="31">
        <v>23547891.23</v>
      </c>
      <c r="K68" s="31">
        <v>1794</v>
      </c>
      <c r="L68" s="31">
        <v>171398.6</v>
      </c>
      <c r="M68" s="31">
        <v>2965831.21</v>
      </c>
      <c r="N68" s="31">
        <v>3189</v>
      </c>
      <c r="O68" s="31">
        <v>320664.388</v>
      </c>
      <c r="P68" s="31">
        <v>5489017.08</v>
      </c>
      <c r="Q68" s="31">
        <v>16200</v>
      </c>
      <c r="R68" s="31">
        <v>1723639.051</v>
      </c>
      <c r="S68" s="31">
        <v>35608969.18</v>
      </c>
    </row>
    <row r="69" spans="4:19" ht="12.75">
      <c r="D69" s="20" t="s">
        <v>758</v>
      </c>
      <c r="E69" s="31"/>
      <c r="F69" s="31"/>
      <c r="G69" s="31"/>
      <c r="H69" s="31">
        <v>1</v>
      </c>
      <c r="I69" s="31">
        <v>15.913</v>
      </c>
      <c r="J69" s="31">
        <v>690.99</v>
      </c>
      <c r="K69" s="31"/>
      <c r="L69" s="31"/>
      <c r="M69" s="31"/>
      <c r="N69" s="31">
        <v>3</v>
      </c>
      <c r="O69" s="31">
        <v>132.737</v>
      </c>
      <c r="P69" s="31">
        <v>4520.69</v>
      </c>
      <c r="Q69" s="31">
        <v>4</v>
      </c>
      <c r="R69" s="31">
        <v>148.65</v>
      </c>
      <c r="S69" s="31">
        <v>5211.68</v>
      </c>
    </row>
    <row r="70" spans="4:19" ht="12.75">
      <c r="D70" s="20" t="s">
        <v>435</v>
      </c>
      <c r="E70" s="31">
        <v>7</v>
      </c>
      <c r="F70" s="31">
        <v>630</v>
      </c>
      <c r="G70" s="31">
        <v>5504.87</v>
      </c>
      <c r="H70" s="31">
        <v>402</v>
      </c>
      <c r="I70" s="31">
        <v>39150.45</v>
      </c>
      <c r="J70" s="31">
        <v>561710.64</v>
      </c>
      <c r="K70" s="31"/>
      <c r="L70" s="31"/>
      <c r="M70" s="31"/>
      <c r="N70" s="31">
        <v>26</v>
      </c>
      <c r="O70" s="31">
        <v>2524.8</v>
      </c>
      <c r="P70" s="31">
        <v>40573.52</v>
      </c>
      <c r="Q70" s="31">
        <v>435</v>
      </c>
      <c r="R70" s="31">
        <v>42305.25</v>
      </c>
      <c r="S70" s="31">
        <v>607789.03</v>
      </c>
    </row>
    <row r="71" spans="4:19" ht="12.75">
      <c r="D71" s="20" t="s">
        <v>759</v>
      </c>
      <c r="E71" s="31"/>
      <c r="F71" s="31"/>
      <c r="G71" s="31"/>
      <c r="H71" s="31">
        <v>3</v>
      </c>
      <c r="I71" s="31">
        <v>64.02</v>
      </c>
      <c r="J71" s="31">
        <v>1578.27</v>
      </c>
      <c r="K71" s="31"/>
      <c r="L71" s="31"/>
      <c r="M71" s="31"/>
      <c r="N71" s="31">
        <v>25</v>
      </c>
      <c r="O71" s="31">
        <v>2507</v>
      </c>
      <c r="P71" s="31">
        <v>40063.99</v>
      </c>
      <c r="Q71" s="31">
        <v>28</v>
      </c>
      <c r="R71" s="31">
        <v>2571.02</v>
      </c>
      <c r="S71" s="31">
        <v>41642.26</v>
      </c>
    </row>
    <row r="72" spans="4:19" ht="12.75">
      <c r="D72" s="20" t="s">
        <v>436</v>
      </c>
      <c r="E72" s="31">
        <v>7</v>
      </c>
      <c r="F72" s="31">
        <v>630</v>
      </c>
      <c r="G72" s="31">
        <v>5504.87</v>
      </c>
      <c r="H72" s="31">
        <v>399</v>
      </c>
      <c r="I72" s="31">
        <v>39086.43</v>
      </c>
      <c r="J72" s="31">
        <v>560132.37</v>
      </c>
      <c r="K72" s="31"/>
      <c r="L72" s="31"/>
      <c r="M72" s="31"/>
      <c r="N72" s="31">
        <v>0</v>
      </c>
      <c r="O72" s="31">
        <v>0</v>
      </c>
      <c r="P72" s="31">
        <v>0</v>
      </c>
      <c r="Q72" s="31">
        <v>406</v>
      </c>
      <c r="R72" s="31">
        <v>39716.43</v>
      </c>
      <c r="S72" s="31">
        <v>565637.24</v>
      </c>
    </row>
    <row r="73" spans="4:19" ht="12.75">
      <c r="D73" s="20" t="s">
        <v>437</v>
      </c>
      <c r="E73" s="31">
        <v>1180</v>
      </c>
      <c r="F73" s="31">
        <v>129918.814</v>
      </c>
      <c r="G73" s="31">
        <v>3595395.73</v>
      </c>
      <c r="H73" s="31">
        <v>9291</v>
      </c>
      <c r="I73" s="31">
        <v>1030962.954</v>
      </c>
      <c r="J73" s="31">
        <v>22320210.76</v>
      </c>
      <c r="K73" s="31">
        <v>796</v>
      </c>
      <c r="L73" s="31">
        <v>73308.7</v>
      </c>
      <c r="M73" s="31">
        <v>1676782.67</v>
      </c>
      <c r="N73" s="31">
        <v>774</v>
      </c>
      <c r="O73" s="31">
        <v>80063.98</v>
      </c>
      <c r="P73" s="31">
        <v>1976929.82</v>
      </c>
      <c r="Q73" s="31">
        <v>12041</v>
      </c>
      <c r="R73" s="31">
        <v>1314254.448</v>
      </c>
      <c r="S73" s="31">
        <v>29569318.98</v>
      </c>
    </row>
    <row r="74" spans="4:19" ht="12.75">
      <c r="D74" s="20" t="s">
        <v>740</v>
      </c>
      <c r="E74" s="31"/>
      <c r="F74" s="31"/>
      <c r="G74" s="31"/>
      <c r="H74" s="31"/>
      <c r="I74" s="31"/>
      <c r="J74" s="31"/>
      <c r="K74" s="31">
        <v>40</v>
      </c>
      <c r="L74" s="31">
        <v>858.498</v>
      </c>
      <c r="M74" s="31">
        <v>11271.47</v>
      </c>
      <c r="N74" s="31">
        <v>0</v>
      </c>
      <c r="O74" s="31">
        <v>0</v>
      </c>
      <c r="P74" s="31">
        <v>0</v>
      </c>
      <c r="Q74" s="31">
        <v>40</v>
      </c>
      <c r="R74" s="31">
        <v>858.498</v>
      </c>
      <c r="S74" s="31">
        <v>11271.47</v>
      </c>
    </row>
    <row r="75" spans="4:19" ht="12.75">
      <c r="D75" s="20" t="s">
        <v>438</v>
      </c>
      <c r="E75" s="31">
        <v>5</v>
      </c>
      <c r="F75" s="31">
        <v>335</v>
      </c>
      <c r="G75" s="31">
        <v>6183.64</v>
      </c>
      <c r="H75" s="31">
        <v>78</v>
      </c>
      <c r="I75" s="31">
        <v>5731.62</v>
      </c>
      <c r="J75" s="31">
        <v>45661.51</v>
      </c>
      <c r="K75" s="31">
        <v>44</v>
      </c>
      <c r="L75" s="31">
        <v>1337.158</v>
      </c>
      <c r="M75" s="31">
        <v>14571.35</v>
      </c>
      <c r="N75" s="31">
        <v>4</v>
      </c>
      <c r="O75" s="31">
        <v>224.731</v>
      </c>
      <c r="P75" s="31">
        <v>2010.37</v>
      </c>
      <c r="Q75" s="31">
        <v>131</v>
      </c>
      <c r="R75" s="31">
        <v>7628.509</v>
      </c>
      <c r="S75" s="31">
        <v>68426.87</v>
      </c>
    </row>
    <row r="76" spans="4:19" ht="12.75">
      <c r="D76" s="20" t="s">
        <v>439</v>
      </c>
      <c r="E76" s="31">
        <v>1175</v>
      </c>
      <c r="F76" s="31">
        <v>129583.814</v>
      </c>
      <c r="G76" s="31">
        <v>3589212.09</v>
      </c>
      <c r="H76" s="31">
        <v>9213</v>
      </c>
      <c r="I76" s="31">
        <v>1025231.334</v>
      </c>
      <c r="J76" s="31">
        <v>22274549.25</v>
      </c>
      <c r="K76" s="31">
        <v>712</v>
      </c>
      <c r="L76" s="31">
        <v>71113.044</v>
      </c>
      <c r="M76" s="31">
        <v>1650939.85</v>
      </c>
      <c r="N76" s="31">
        <v>770</v>
      </c>
      <c r="O76" s="31">
        <v>79839.249</v>
      </c>
      <c r="P76" s="31">
        <v>1974919.45</v>
      </c>
      <c r="Q76" s="31">
        <v>11870</v>
      </c>
      <c r="R76" s="31">
        <v>1305767.441</v>
      </c>
      <c r="S76" s="31">
        <v>29489620.64</v>
      </c>
    </row>
    <row r="77" spans="4:19" ht="12.75">
      <c r="D77" s="20" t="s">
        <v>440</v>
      </c>
      <c r="E77" s="31">
        <v>5</v>
      </c>
      <c r="F77" s="31">
        <v>358.89</v>
      </c>
      <c r="G77" s="31">
        <v>5329.06</v>
      </c>
      <c r="H77" s="31">
        <v>303</v>
      </c>
      <c r="I77" s="31">
        <v>28589.414</v>
      </c>
      <c r="J77" s="31">
        <v>628011.66</v>
      </c>
      <c r="K77" s="31"/>
      <c r="L77" s="31"/>
      <c r="M77" s="31"/>
      <c r="N77" s="31">
        <v>35</v>
      </c>
      <c r="O77" s="31">
        <v>765.388</v>
      </c>
      <c r="P77" s="31">
        <v>43595.61</v>
      </c>
      <c r="Q77" s="31">
        <v>343</v>
      </c>
      <c r="R77" s="31">
        <v>29713.692</v>
      </c>
      <c r="S77" s="31">
        <v>676936.33</v>
      </c>
    </row>
    <row r="78" spans="4:19" ht="12.75">
      <c r="D78" s="20" t="s">
        <v>760</v>
      </c>
      <c r="E78" s="31">
        <v>5</v>
      </c>
      <c r="F78" s="31">
        <v>358.89</v>
      </c>
      <c r="G78" s="31">
        <v>5329.06</v>
      </c>
      <c r="H78" s="31">
        <v>297</v>
      </c>
      <c r="I78" s="31">
        <v>28460</v>
      </c>
      <c r="J78" s="31">
        <v>623872.11</v>
      </c>
      <c r="K78" s="31"/>
      <c r="L78" s="31"/>
      <c r="M78" s="31"/>
      <c r="N78" s="31">
        <v>32</v>
      </c>
      <c r="O78" s="31">
        <v>703</v>
      </c>
      <c r="P78" s="31">
        <v>41883.94</v>
      </c>
      <c r="Q78" s="31">
        <v>334</v>
      </c>
      <c r="R78" s="31">
        <v>29521.89</v>
      </c>
      <c r="S78" s="31">
        <v>671085.11</v>
      </c>
    </row>
    <row r="79" spans="4:19" ht="12.75">
      <c r="D79" s="20" t="s">
        <v>761</v>
      </c>
      <c r="E79" s="31"/>
      <c r="F79" s="31"/>
      <c r="G79" s="31"/>
      <c r="H79" s="31"/>
      <c r="I79" s="31"/>
      <c r="J79" s="31"/>
      <c r="K79" s="31"/>
      <c r="L79" s="31"/>
      <c r="M79" s="31"/>
      <c r="N79" s="31">
        <v>1</v>
      </c>
      <c r="O79" s="31">
        <v>20.78</v>
      </c>
      <c r="P79" s="31">
        <v>510.58</v>
      </c>
      <c r="Q79" s="31">
        <v>1</v>
      </c>
      <c r="R79" s="31">
        <v>20.78</v>
      </c>
      <c r="S79" s="31">
        <v>510.58</v>
      </c>
    </row>
    <row r="80" spans="4:19" ht="12.75">
      <c r="D80" s="20" t="s">
        <v>441</v>
      </c>
      <c r="E80" s="31"/>
      <c r="F80" s="31"/>
      <c r="G80" s="31"/>
      <c r="H80" s="31">
        <v>20</v>
      </c>
      <c r="I80" s="31">
        <v>1787.985</v>
      </c>
      <c r="J80" s="31">
        <v>32788.06</v>
      </c>
      <c r="K80" s="31">
        <v>849</v>
      </c>
      <c r="L80" s="31">
        <v>86561.301</v>
      </c>
      <c r="M80" s="31">
        <v>1055455.83</v>
      </c>
      <c r="N80" s="31">
        <v>2301</v>
      </c>
      <c r="O80" s="31">
        <v>234274.491</v>
      </c>
      <c r="P80" s="31">
        <v>3353923.95</v>
      </c>
      <c r="Q80" s="31">
        <v>3170</v>
      </c>
      <c r="R80" s="31">
        <v>322623.777</v>
      </c>
      <c r="S80" s="31">
        <v>4442167.84</v>
      </c>
    </row>
    <row r="81" spans="4:19" ht="12.75">
      <c r="D81" s="20" t="s">
        <v>442</v>
      </c>
      <c r="E81" s="31"/>
      <c r="F81" s="31"/>
      <c r="G81" s="31"/>
      <c r="H81" s="31"/>
      <c r="I81" s="31"/>
      <c r="J81" s="31"/>
      <c r="K81" s="31"/>
      <c r="L81" s="31"/>
      <c r="M81" s="31"/>
      <c r="N81" s="31">
        <v>2</v>
      </c>
      <c r="O81" s="31">
        <v>42.75</v>
      </c>
      <c r="P81" s="31">
        <v>1020.11</v>
      </c>
      <c r="Q81" s="31">
        <v>2</v>
      </c>
      <c r="R81" s="31">
        <v>42.75</v>
      </c>
      <c r="S81" s="31">
        <v>1020.11</v>
      </c>
    </row>
    <row r="82" spans="4:19" ht="12.75">
      <c r="D82" s="20" t="s">
        <v>741</v>
      </c>
      <c r="E82" s="31"/>
      <c r="F82" s="31"/>
      <c r="G82" s="31"/>
      <c r="H82" s="31"/>
      <c r="I82" s="31"/>
      <c r="J82" s="31"/>
      <c r="K82" s="31"/>
      <c r="L82" s="31"/>
      <c r="M82" s="31"/>
      <c r="N82" s="31">
        <v>1</v>
      </c>
      <c r="O82" s="31">
        <v>19.5</v>
      </c>
      <c r="P82" s="31">
        <v>1369.95</v>
      </c>
      <c r="Q82" s="31">
        <v>1</v>
      </c>
      <c r="R82" s="31">
        <v>19.5</v>
      </c>
      <c r="S82" s="31">
        <v>1369.95</v>
      </c>
    </row>
    <row r="83" spans="4:19" ht="12.75">
      <c r="D83" s="20" t="s">
        <v>742</v>
      </c>
      <c r="E83" s="31"/>
      <c r="F83" s="31"/>
      <c r="G83" s="31"/>
      <c r="H83" s="31">
        <v>3</v>
      </c>
      <c r="I83" s="31">
        <v>63</v>
      </c>
      <c r="J83" s="31">
        <v>1970.2</v>
      </c>
      <c r="K83" s="31"/>
      <c r="L83" s="31"/>
      <c r="M83" s="31"/>
      <c r="N83" s="31"/>
      <c r="O83" s="31"/>
      <c r="P83" s="31"/>
      <c r="Q83" s="31">
        <v>3</v>
      </c>
      <c r="R83" s="31">
        <v>63</v>
      </c>
      <c r="S83" s="31">
        <v>1970.2</v>
      </c>
    </row>
    <row r="84" spans="4:19" ht="12.75">
      <c r="D84" s="20" t="s">
        <v>443</v>
      </c>
      <c r="E84" s="31"/>
      <c r="F84" s="31"/>
      <c r="G84" s="31"/>
      <c r="H84" s="31"/>
      <c r="I84" s="31"/>
      <c r="J84" s="31"/>
      <c r="K84" s="31">
        <v>836</v>
      </c>
      <c r="L84" s="31">
        <v>85314.455</v>
      </c>
      <c r="M84" s="31">
        <v>1037567.15</v>
      </c>
      <c r="N84" s="31">
        <v>997</v>
      </c>
      <c r="O84" s="31">
        <v>103081.776</v>
      </c>
      <c r="P84" s="31">
        <v>816176.91</v>
      </c>
      <c r="Q84" s="31">
        <v>1833</v>
      </c>
      <c r="R84" s="31">
        <v>188396.231</v>
      </c>
      <c r="S84" s="31">
        <v>1853744.06</v>
      </c>
    </row>
    <row r="85" spans="4:19" ht="12.75">
      <c r="D85" s="20" t="s">
        <v>444</v>
      </c>
      <c r="E85" s="31"/>
      <c r="F85" s="31"/>
      <c r="G85" s="31"/>
      <c r="H85" s="31">
        <v>17</v>
      </c>
      <c r="I85" s="31">
        <v>1724.985</v>
      </c>
      <c r="J85" s="31">
        <v>30817.86</v>
      </c>
      <c r="K85" s="31">
        <v>13</v>
      </c>
      <c r="L85" s="31">
        <v>1246.846</v>
      </c>
      <c r="M85" s="31">
        <v>17888.68</v>
      </c>
      <c r="N85" s="31">
        <v>1292</v>
      </c>
      <c r="O85" s="31">
        <v>130348.885</v>
      </c>
      <c r="P85" s="31">
        <v>2508398.32</v>
      </c>
      <c r="Q85" s="31">
        <v>1322</v>
      </c>
      <c r="R85" s="31">
        <v>133320.716</v>
      </c>
      <c r="S85" s="31">
        <v>2557104.86</v>
      </c>
    </row>
    <row r="86" spans="4:19" ht="12.75">
      <c r="D86" s="20" t="s">
        <v>445</v>
      </c>
      <c r="E86" s="31"/>
      <c r="F86" s="31"/>
      <c r="G86" s="31"/>
      <c r="H86" s="31">
        <v>8</v>
      </c>
      <c r="I86" s="31">
        <v>161.643</v>
      </c>
      <c r="J86" s="31">
        <v>4479.12</v>
      </c>
      <c r="K86" s="31">
        <v>149</v>
      </c>
      <c r="L86" s="31">
        <v>11528.599</v>
      </c>
      <c r="M86" s="31">
        <v>233592.71</v>
      </c>
      <c r="N86" s="31">
        <v>50</v>
      </c>
      <c r="O86" s="31">
        <v>2902.992</v>
      </c>
      <c r="P86" s="31">
        <v>69473.49</v>
      </c>
      <c r="Q86" s="31">
        <v>207</v>
      </c>
      <c r="R86" s="31">
        <v>14593.234</v>
      </c>
      <c r="S86" s="31">
        <v>307545.32</v>
      </c>
    </row>
    <row r="87" spans="4:19" ht="12.75">
      <c r="D87" s="20" t="s">
        <v>446</v>
      </c>
      <c r="E87" s="31"/>
      <c r="F87" s="31"/>
      <c r="G87" s="31"/>
      <c r="H87" s="31"/>
      <c r="I87" s="31"/>
      <c r="J87" s="31"/>
      <c r="K87" s="31">
        <v>1</v>
      </c>
      <c r="L87" s="31">
        <v>28.8</v>
      </c>
      <c r="M87" s="31">
        <v>771.32</v>
      </c>
      <c r="N87" s="31">
        <v>10</v>
      </c>
      <c r="O87" s="31">
        <v>990</v>
      </c>
      <c r="P87" s="31">
        <v>26064.15</v>
      </c>
      <c r="Q87" s="31">
        <v>11</v>
      </c>
      <c r="R87" s="31">
        <v>1018.8</v>
      </c>
      <c r="S87" s="31">
        <v>26835.47</v>
      </c>
    </row>
    <row r="88" spans="4:19" ht="12.75">
      <c r="D88" s="20" t="s">
        <v>743</v>
      </c>
      <c r="E88" s="31"/>
      <c r="F88" s="31"/>
      <c r="G88" s="31"/>
      <c r="H88" s="31"/>
      <c r="I88" s="31"/>
      <c r="J88" s="31"/>
      <c r="K88" s="31"/>
      <c r="L88" s="31"/>
      <c r="M88" s="31"/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</row>
    <row r="89" spans="4:19" ht="12.75">
      <c r="D89" s="20" t="s">
        <v>762</v>
      </c>
      <c r="E89" s="31"/>
      <c r="F89" s="31"/>
      <c r="G89" s="31"/>
      <c r="H89" s="31"/>
      <c r="I89" s="31"/>
      <c r="J89" s="31"/>
      <c r="K89" s="31"/>
      <c r="L89" s="31"/>
      <c r="M89" s="31"/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</row>
    <row r="90" spans="4:19" ht="12.75">
      <c r="D90" s="20" t="s">
        <v>241</v>
      </c>
      <c r="E90" s="31"/>
      <c r="F90" s="31"/>
      <c r="G90" s="31"/>
      <c r="H90" s="31">
        <v>1</v>
      </c>
      <c r="I90" s="31">
        <v>21.79</v>
      </c>
      <c r="J90" s="31">
        <v>524.05</v>
      </c>
      <c r="K90" s="31"/>
      <c r="L90" s="31"/>
      <c r="M90" s="31"/>
      <c r="N90" s="31">
        <v>1</v>
      </c>
      <c r="O90" s="31">
        <v>6.325</v>
      </c>
      <c r="P90" s="31">
        <v>1240.74</v>
      </c>
      <c r="Q90" s="31">
        <v>2</v>
      </c>
      <c r="R90" s="31">
        <v>28.115</v>
      </c>
      <c r="S90" s="31">
        <v>1764.79</v>
      </c>
    </row>
    <row r="91" spans="4:19" ht="12.75">
      <c r="D91" s="20" t="s">
        <v>447</v>
      </c>
      <c r="E91" s="31"/>
      <c r="F91" s="31"/>
      <c r="G91" s="31"/>
      <c r="H91" s="31">
        <v>1</v>
      </c>
      <c r="I91" s="31">
        <v>21.79</v>
      </c>
      <c r="J91" s="31">
        <v>524.05</v>
      </c>
      <c r="K91" s="31"/>
      <c r="L91" s="31"/>
      <c r="M91" s="31"/>
      <c r="N91" s="31">
        <v>0</v>
      </c>
      <c r="O91" s="31">
        <v>0</v>
      </c>
      <c r="P91" s="31">
        <v>0</v>
      </c>
      <c r="Q91" s="31">
        <v>1</v>
      </c>
      <c r="R91" s="31">
        <v>21.79</v>
      </c>
      <c r="S91" s="31">
        <v>524.05</v>
      </c>
    </row>
    <row r="92" spans="4:19" ht="12.75">
      <c r="D92" s="20" t="s">
        <v>786</v>
      </c>
      <c r="E92" s="31"/>
      <c r="F92" s="31"/>
      <c r="G92" s="31"/>
      <c r="H92" s="31"/>
      <c r="I92" s="31"/>
      <c r="J92" s="31"/>
      <c r="K92" s="31"/>
      <c r="L92" s="31"/>
      <c r="M92" s="31"/>
      <c r="N92" s="31">
        <v>1</v>
      </c>
      <c r="O92" s="31">
        <v>6.325</v>
      </c>
      <c r="P92" s="31">
        <v>1240.74</v>
      </c>
      <c r="Q92" s="31">
        <v>1</v>
      </c>
      <c r="R92" s="31">
        <v>6.325</v>
      </c>
      <c r="S92" s="31">
        <v>1240.74</v>
      </c>
    </row>
    <row r="93" spans="4:19" ht="12.75">
      <c r="D93" s="20" t="s">
        <v>448</v>
      </c>
      <c r="E93" s="31"/>
      <c r="F93" s="31"/>
      <c r="G93" s="31"/>
      <c r="H93" s="31"/>
      <c r="I93" s="31"/>
      <c r="J93" s="31"/>
      <c r="K93" s="31"/>
      <c r="L93" s="31"/>
      <c r="M93" s="31"/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</row>
    <row r="94" spans="4:19" ht="12.75">
      <c r="D94" s="20" t="s">
        <v>9</v>
      </c>
      <c r="E94" s="31">
        <v>1167</v>
      </c>
      <c r="F94" s="31">
        <v>109448.319</v>
      </c>
      <c r="G94" s="31">
        <v>3076429.59</v>
      </c>
      <c r="H94" s="31">
        <v>12217</v>
      </c>
      <c r="I94" s="31">
        <v>1071946.523</v>
      </c>
      <c r="J94" s="31">
        <v>20397114.97</v>
      </c>
      <c r="K94" s="31">
        <f>2291+1</f>
        <v>2292</v>
      </c>
      <c r="L94" s="31">
        <f>182040.247+39.55</f>
        <v>182079.797</v>
      </c>
      <c r="M94" s="31">
        <f>4011366.56+1584.56</f>
        <v>4012951.12</v>
      </c>
      <c r="N94" s="31">
        <f>5205+1</f>
        <v>5206</v>
      </c>
      <c r="O94" s="31">
        <f>449542.455+89.8</f>
        <v>449632.255</v>
      </c>
      <c r="P94" s="31">
        <f>10292483.71+53.34+2711.63+154.47</f>
        <v>10295403.150000002</v>
      </c>
      <c r="Q94" s="31">
        <f>20880+1+1</f>
        <v>20882</v>
      </c>
      <c r="R94" s="31">
        <f>1812977.544+89.8+39.55</f>
        <v>1813106.894</v>
      </c>
      <c r="S94" s="31">
        <f>37777394.83+53.34+2711.63+154.47+1584.56</f>
        <v>37781898.830000006</v>
      </c>
    </row>
    <row r="95" spans="4:19" ht="12.75">
      <c r="D95" s="20" t="s">
        <v>449</v>
      </c>
      <c r="E95" s="31"/>
      <c r="F95" s="31"/>
      <c r="G95" s="31"/>
      <c r="H95" s="31">
        <v>148</v>
      </c>
      <c r="I95" s="31">
        <v>10664.606</v>
      </c>
      <c r="J95" s="31">
        <v>234548.53</v>
      </c>
      <c r="K95" s="31">
        <v>142</v>
      </c>
      <c r="L95" s="31">
        <v>12280.9</v>
      </c>
      <c r="M95" s="31">
        <v>138447.54</v>
      </c>
      <c r="N95" s="31">
        <f>59+1</f>
        <v>60</v>
      </c>
      <c r="O95" s="31">
        <f>5350.937+89.8</f>
        <v>5440.737</v>
      </c>
      <c r="P95" s="31">
        <f>97418.71+53.34+2711.63</f>
        <v>100183.68000000001</v>
      </c>
      <c r="Q95" s="31">
        <f>349+1</f>
        <v>350</v>
      </c>
      <c r="R95" s="31">
        <f>28296.443+89.8</f>
        <v>28386.243</v>
      </c>
      <c r="S95" s="31">
        <f>470414.78+53.34+2711.63</f>
        <v>473179.75000000006</v>
      </c>
    </row>
    <row r="96" spans="4:19" ht="12.75">
      <c r="D96" s="20" t="s">
        <v>450</v>
      </c>
      <c r="E96" s="31"/>
      <c r="F96" s="31"/>
      <c r="G96" s="31"/>
      <c r="H96" s="31"/>
      <c r="I96" s="31"/>
      <c r="J96" s="31"/>
      <c r="K96" s="31"/>
      <c r="L96" s="31"/>
      <c r="M96" s="31"/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</row>
    <row r="97" spans="4:19" ht="12.75">
      <c r="D97" s="20" t="s">
        <v>451</v>
      </c>
      <c r="E97" s="31"/>
      <c r="F97" s="31"/>
      <c r="G97" s="31"/>
      <c r="H97" s="31">
        <v>52</v>
      </c>
      <c r="I97" s="31">
        <v>2430.693</v>
      </c>
      <c r="J97" s="31">
        <v>84017.72</v>
      </c>
      <c r="K97" s="31">
        <v>3</v>
      </c>
      <c r="L97" s="31">
        <v>86.339</v>
      </c>
      <c r="M97" s="31">
        <v>1373.16</v>
      </c>
      <c r="N97" s="31">
        <v>0</v>
      </c>
      <c r="O97" s="31">
        <v>0</v>
      </c>
      <c r="P97" s="31">
        <v>0</v>
      </c>
      <c r="Q97" s="31">
        <v>55</v>
      </c>
      <c r="R97" s="31">
        <v>2517.032</v>
      </c>
      <c r="S97" s="31">
        <v>85390.88</v>
      </c>
    </row>
    <row r="98" spans="4:19" ht="12.75">
      <c r="D98" s="20" t="s">
        <v>452</v>
      </c>
      <c r="E98" s="31"/>
      <c r="F98" s="31"/>
      <c r="G98" s="31"/>
      <c r="H98" s="31">
        <v>5</v>
      </c>
      <c r="I98" s="31">
        <v>311.216</v>
      </c>
      <c r="J98" s="31">
        <v>7417.68</v>
      </c>
      <c r="K98" s="31">
        <v>50</v>
      </c>
      <c r="L98" s="31">
        <v>4517.791</v>
      </c>
      <c r="M98" s="31">
        <v>38116.32</v>
      </c>
      <c r="N98" s="31">
        <v>7</v>
      </c>
      <c r="O98" s="31">
        <v>648.775</v>
      </c>
      <c r="P98" s="31">
        <v>18341.58</v>
      </c>
      <c r="Q98" s="31">
        <v>62</v>
      </c>
      <c r="R98" s="31">
        <v>5477.782</v>
      </c>
      <c r="S98" s="31">
        <v>63875.58</v>
      </c>
    </row>
    <row r="99" spans="4:19" ht="12.75">
      <c r="D99" s="20" t="s">
        <v>453</v>
      </c>
      <c r="E99" s="31"/>
      <c r="F99" s="31"/>
      <c r="G99" s="31"/>
      <c r="H99" s="31">
        <v>84</v>
      </c>
      <c r="I99" s="31">
        <v>7786.42</v>
      </c>
      <c r="J99" s="31">
        <v>138971.22</v>
      </c>
      <c r="K99" s="31">
        <v>89</v>
      </c>
      <c r="L99" s="31">
        <v>7676.77</v>
      </c>
      <c r="M99" s="31">
        <v>98958.06</v>
      </c>
      <c r="N99" s="31">
        <v>51</v>
      </c>
      <c r="O99" s="31">
        <v>4748.05</v>
      </c>
      <c r="P99" s="31">
        <v>79378.45</v>
      </c>
      <c r="Q99" s="31">
        <v>224</v>
      </c>
      <c r="R99" s="31">
        <v>20211.24</v>
      </c>
      <c r="S99" s="31">
        <v>317307.73</v>
      </c>
    </row>
    <row r="100" spans="4:19" ht="12.75">
      <c r="D100" s="20" t="s">
        <v>454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</row>
    <row r="101" spans="4:19" ht="12.75">
      <c r="D101" s="20" t="s">
        <v>455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4:19" ht="12.75">
      <c r="D102" s="20" t="s">
        <v>456</v>
      </c>
      <c r="E102" s="31"/>
      <c r="F102" s="31"/>
      <c r="G102" s="31"/>
      <c r="H102" s="31">
        <v>6</v>
      </c>
      <c r="I102" s="31">
        <v>115.727</v>
      </c>
      <c r="J102" s="31">
        <v>3627.97</v>
      </c>
      <c r="K102" s="31"/>
      <c r="L102" s="31"/>
      <c r="M102" s="31"/>
      <c r="N102" s="31">
        <v>0</v>
      </c>
      <c r="O102" s="31">
        <v>0</v>
      </c>
      <c r="P102" s="31">
        <v>0</v>
      </c>
      <c r="Q102" s="31">
        <v>6</v>
      </c>
      <c r="R102" s="31">
        <v>115.727</v>
      </c>
      <c r="S102" s="31">
        <v>3627.97</v>
      </c>
    </row>
    <row r="103" spans="4:19" ht="12.75">
      <c r="D103" s="20" t="s">
        <v>457</v>
      </c>
      <c r="E103" s="31"/>
      <c r="F103" s="31"/>
      <c r="G103" s="31"/>
      <c r="H103" s="31">
        <v>1</v>
      </c>
      <c r="I103" s="31">
        <v>20.55</v>
      </c>
      <c r="J103" s="31">
        <v>513.94</v>
      </c>
      <c r="K103" s="31"/>
      <c r="L103" s="31"/>
      <c r="M103" s="31"/>
      <c r="N103" s="31">
        <v>2</v>
      </c>
      <c r="O103" s="31">
        <v>43.912</v>
      </c>
      <c r="P103" s="31">
        <v>2463.65</v>
      </c>
      <c r="Q103" s="31">
        <v>3</v>
      </c>
      <c r="R103" s="31">
        <v>64.462</v>
      </c>
      <c r="S103" s="31">
        <v>2977.59</v>
      </c>
    </row>
    <row r="104" spans="4:19" ht="12.75">
      <c r="D104" s="20" t="s">
        <v>458</v>
      </c>
      <c r="E104" s="31"/>
      <c r="F104" s="31"/>
      <c r="G104" s="31"/>
      <c r="H104" s="31">
        <v>75</v>
      </c>
      <c r="I104" s="31">
        <v>1502.315</v>
      </c>
      <c r="J104" s="31">
        <v>39108.51</v>
      </c>
      <c r="K104" s="31">
        <v>36</v>
      </c>
      <c r="L104" s="31">
        <v>2625.697</v>
      </c>
      <c r="M104" s="31">
        <v>44186.18</v>
      </c>
      <c r="N104" s="31">
        <v>7</v>
      </c>
      <c r="O104" s="31">
        <v>144.276</v>
      </c>
      <c r="P104" s="31">
        <v>4482.94</v>
      </c>
      <c r="Q104" s="31">
        <v>118</v>
      </c>
      <c r="R104" s="31">
        <v>4272.288</v>
      </c>
      <c r="S104" s="31">
        <v>87777.63</v>
      </c>
    </row>
    <row r="105" spans="4:19" ht="12.75">
      <c r="D105" s="20" t="s">
        <v>459</v>
      </c>
      <c r="E105" s="31"/>
      <c r="F105" s="31"/>
      <c r="G105" s="31"/>
      <c r="H105" s="31"/>
      <c r="I105" s="31"/>
      <c r="J105" s="31"/>
      <c r="K105" s="31">
        <v>2</v>
      </c>
      <c r="L105" s="31">
        <v>62.148</v>
      </c>
      <c r="M105" s="31">
        <v>3704.84</v>
      </c>
      <c r="N105" s="31">
        <v>0</v>
      </c>
      <c r="O105" s="31">
        <v>0</v>
      </c>
      <c r="P105" s="31">
        <v>0</v>
      </c>
      <c r="Q105" s="31">
        <v>2</v>
      </c>
      <c r="R105" s="31">
        <v>62.148</v>
      </c>
      <c r="S105" s="31">
        <v>3704.84</v>
      </c>
    </row>
    <row r="106" spans="4:19" ht="12.75">
      <c r="D106" s="20" t="s">
        <v>460</v>
      </c>
      <c r="E106" s="31"/>
      <c r="F106" s="31"/>
      <c r="G106" s="31"/>
      <c r="H106" s="31">
        <v>56</v>
      </c>
      <c r="I106" s="31">
        <v>1141.838</v>
      </c>
      <c r="J106" s="31">
        <v>26146.91</v>
      </c>
      <c r="K106" s="31"/>
      <c r="L106" s="31"/>
      <c r="M106" s="31"/>
      <c r="N106" s="31">
        <v>2</v>
      </c>
      <c r="O106" s="31">
        <v>43.704</v>
      </c>
      <c r="P106" s="31">
        <v>1438.59</v>
      </c>
      <c r="Q106" s="31">
        <v>58</v>
      </c>
      <c r="R106" s="31">
        <v>1185.542</v>
      </c>
      <c r="S106" s="31">
        <v>27585.5</v>
      </c>
    </row>
    <row r="107" spans="4:19" ht="12.75">
      <c r="D107" s="20" t="s">
        <v>461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</row>
    <row r="108" spans="4:19" ht="12.75">
      <c r="D108" s="20" t="s">
        <v>462</v>
      </c>
      <c r="E108" s="31"/>
      <c r="F108" s="31"/>
      <c r="G108" s="31"/>
      <c r="H108" s="31">
        <v>19</v>
      </c>
      <c r="I108" s="31">
        <v>360.477</v>
      </c>
      <c r="J108" s="31">
        <v>12961.6</v>
      </c>
      <c r="K108" s="31">
        <v>34</v>
      </c>
      <c r="L108" s="31">
        <v>2563.549</v>
      </c>
      <c r="M108" s="31">
        <v>40481.34</v>
      </c>
      <c r="N108" s="31">
        <v>5</v>
      </c>
      <c r="O108" s="31">
        <v>100.572</v>
      </c>
      <c r="P108" s="31">
        <v>3044.35</v>
      </c>
      <c r="Q108" s="31">
        <v>58</v>
      </c>
      <c r="R108" s="31">
        <v>3024.598</v>
      </c>
      <c r="S108" s="31">
        <v>56487.29</v>
      </c>
    </row>
    <row r="109" spans="4:19" ht="12.75">
      <c r="D109" s="20" t="s">
        <v>787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</row>
    <row r="110" spans="4:19" ht="12.75">
      <c r="D110" s="20" t="s">
        <v>463</v>
      </c>
      <c r="E110" s="31"/>
      <c r="F110" s="31"/>
      <c r="G110" s="31"/>
      <c r="H110" s="31">
        <v>324</v>
      </c>
      <c r="I110" s="31">
        <v>13262.581</v>
      </c>
      <c r="J110" s="31">
        <v>477456.43</v>
      </c>
      <c r="K110" s="31">
        <v>325</v>
      </c>
      <c r="L110" s="31">
        <v>21643.012</v>
      </c>
      <c r="M110" s="31">
        <v>534734.02</v>
      </c>
      <c r="N110" s="31">
        <v>751</v>
      </c>
      <c r="O110" s="31">
        <v>51677.278</v>
      </c>
      <c r="P110" s="31">
        <v>1286240.1</v>
      </c>
      <c r="Q110" s="31">
        <v>1400</v>
      </c>
      <c r="R110" s="31">
        <v>86582.871</v>
      </c>
      <c r="S110" s="31">
        <v>2298430.55</v>
      </c>
    </row>
    <row r="111" spans="4:19" ht="12.75">
      <c r="D111" s="20" t="s">
        <v>464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</row>
    <row r="112" spans="4:19" ht="12.75">
      <c r="D112" s="20" t="s">
        <v>465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>
        <v>19</v>
      </c>
      <c r="O112" s="31">
        <v>283.787</v>
      </c>
      <c r="P112" s="31">
        <v>4980.35</v>
      </c>
      <c r="Q112" s="31">
        <v>19</v>
      </c>
      <c r="R112" s="31">
        <v>283.787</v>
      </c>
      <c r="S112" s="31">
        <v>4980.35</v>
      </c>
    </row>
    <row r="113" spans="4:19" ht="12.75">
      <c r="D113" s="20" t="s">
        <v>466</v>
      </c>
      <c r="E113" s="31"/>
      <c r="F113" s="31"/>
      <c r="G113" s="31"/>
      <c r="H113" s="31">
        <v>179</v>
      </c>
      <c r="I113" s="31">
        <v>8419.603</v>
      </c>
      <c r="J113" s="31">
        <v>304975.89</v>
      </c>
      <c r="K113" s="31">
        <v>193</v>
      </c>
      <c r="L113" s="31">
        <v>13587.707</v>
      </c>
      <c r="M113" s="31">
        <v>306076.71</v>
      </c>
      <c r="N113" s="31">
        <v>91</v>
      </c>
      <c r="O113" s="31">
        <v>4940.339</v>
      </c>
      <c r="P113" s="31">
        <v>121158.11</v>
      </c>
      <c r="Q113" s="31">
        <v>463</v>
      </c>
      <c r="R113" s="31">
        <v>26947.649</v>
      </c>
      <c r="S113" s="31">
        <v>732210.71</v>
      </c>
    </row>
    <row r="114" spans="4:19" ht="12.75">
      <c r="D114" s="20" t="s">
        <v>467</v>
      </c>
      <c r="E114" s="31"/>
      <c r="F114" s="31"/>
      <c r="G114" s="31"/>
      <c r="H114" s="31">
        <v>30</v>
      </c>
      <c r="I114" s="31">
        <v>672.674</v>
      </c>
      <c r="J114" s="31">
        <v>29095.05</v>
      </c>
      <c r="K114" s="31">
        <v>1</v>
      </c>
      <c r="L114" s="31">
        <v>21.9</v>
      </c>
      <c r="M114" s="31">
        <v>282.4</v>
      </c>
      <c r="N114" s="31">
        <v>24</v>
      </c>
      <c r="O114" s="31">
        <v>463.151</v>
      </c>
      <c r="P114" s="31">
        <v>23180.94</v>
      </c>
      <c r="Q114" s="31">
        <v>55</v>
      </c>
      <c r="R114" s="31">
        <v>1157.725</v>
      </c>
      <c r="S114" s="31">
        <v>52558.39</v>
      </c>
    </row>
    <row r="115" spans="4:19" ht="12.75">
      <c r="D115" s="20" t="s">
        <v>468</v>
      </c>
      <c r="E115" s="31"/>
      <c r="F115" s="31"/>
      <c r="G115" s="31"/>
      <c r="H115" s="31">
        <v>68</v>
      </c>
      <c r="I115" s="31">
        <v>1259.466</v>
      </c>
      <c r="J115" s="31">
        <v>50004.62</v>
      </c>
      <c r="K115" s="31">
        <v>2</v>
      </c>
      <c r="L115" s="31">
        <v>32.288</v>
      </c>
      <c r="M115" s="31">
        <v>1004.56</v>
      </c>
      <c r="N115" s="31">
        <v>12</v>
      </c>
      <c r="O115" s="31">
        <v>251.38</v>
      </c>
      <c r="P115" s="31">
        <v>10238.6</v>
      </c>
      <c r="Q115" s="31">
        <v>82</v>
      </c>
      <c r="R115" s="31">
        <v>1543.134</v>
      </c>
      <c r="S115" s="31">
        <v>61247.78</v>
      </c>
    </row>
    <row r="116" spans="4:19" ht="12.75">
      <c r="D116" s="20" t="s">
        <v>469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</row>
    <row r="117" spans="4:19" ht="12.75">
      <c r="D117" s="20" t="s">
        <v>470</v>
      </c>
      <c r="E117" s="31"/>
      <c r="F117" s="31"/>
      <c r="G117" s="31"/>
      <c r="H117" s="31">
        <v>44</v>
      </c>
      <c r="I117" s="31">
        <v>2785.574</v>
      </c>
      <c r="J117" s="31">
        <v>88473.9</v>
      </c>
      <c r="K117" s="31">
        <v>123</v>
      </c>
      <c r="L117" s="31">
        <v>7925.579</v>
      </c>
      <c r="M117" s="31">
        <v>225485.81</v>
      </c>
      <c r="N117" s="31">
        <v>604</v>
      </c>
      <c r="O117" s="31">
        <v>45728.467</v>
      </c>
      <c r="P117" s="31">
        <v>1125312.15</v>
      </c>
      <c r="Q117" s="31">
        <v>771</v>
      </c>
      <c r="R117" s="31">
        <v>56439.62</v>
      </c>
      <c r="S117" s="31">
        <v>1439271.86</v>
      </c>
    </row>
    <row r="118" spans="4:19" ht="12.75">
      <c r="D118" s="20" t="s">
        <v>471</v>
      </c>
      <c r="E118" s="31"/>
      <c r="F118" s="31"/>
      <c r="G118" s="31"/>
      <c r="H118" s="31"/>
      <c r="I118" s="31"/>
      <c r="J118" s="31"/>
      <c r="K118" s="31">
        <v>6</v>
      </c>
      <c r="L118" s="31">
        <v>75.538</v>
      </c>
      <c r="M118" s="31">
        <v>1884.54</v>
      </c>
      <c r="N118" s="31">
        <v>1</v>
      </c>
      <c r="O118" s="31">
        <v>10.154</v>
      </c>
      <c r="P118" s="31">
        <v>1369.95</v>
      </c>
      <c r="Q118" s="31">
        <v>7</v>
      </c>
      <c r="R118" s="31">
        <v>85.692</v>
      </c>
      <c r="S118" s="31">
        <v>3254.49</v>
      </c>
    </row>
    <row r="119" spans="4:19" ht="12.75">
      <c r="D119" s="20" t="s">
        <v>472</v>
      </c>
      <c r="E119" s="31"/>
      <c r="F119" s="31"/>
      <c r="G119" s="31"/>
      <c r="H119" s="31">
        <v>3</v>
      </c>
      <c r="I119" s="31">
        <v>125.264</v>
      </c>
      <c r="J119" s="31">
        <v>4906.97</v>
      </c>
      <c r="K119" s="31"/>
      <c r="L119" s="31"/>
      <c r="M119" s="31"/>
      <c r="N119" s="31"/>
      <c r="O119" s="31"/>
      <c r="P119" s="31"/>
      <c r="Q119" s="31">
        <v>3</v>
      </c>
      <c r="R119" s="31">
        <v>125.264</v>
      </c>
      <c r="S119" s="31">
        <v>4906.97</v>
      </c>
    </row>
    <row r="120" spans="4:19" ht="12.75">
      <c r="D120" s="20" t="s">
        <v>473</v>
      </c>
      <c r="E120" s="31">
        <v>600</v>
      </c>
      <c r="F120" s="31">
        <v>59302.33</v>
      </c>
      <c r="G120" s="31">
        <v>1435975.99</v>
      </c>
      <c r="H120" s="31">
        <v>3528</v>
      </c>
      <c r="I120" s="31">
        <v>307661.564</v>
      </c>
      <c r="J120" s="31">
        <v>4723547.55</v>
      </c>
      <c r="K120" s="31">
        <v>431</v>
      </c>
      <c r="L120" s="31">
        <v>39996.632</v>
      </c>
      <c r="M120" s="31">
        <v>751861.07</v>
      </c>
      <c r="N120" s="31">
        <v>525</v>
      </c>
      <c r="O120" s="31">
        <v>42470.76</v>
      </c>
      <c r="P120" s="31">
        <v>782435.23</v>
      </c>
      <c r="Q120" s="31">
        <v>5084</v>
      </c>
      <c r="R120" s="31">
        <v>449431.286</v>
      </c>
      <c r="S120" s="31">
        <v>7693819.84</v>
      </c>
    </row>
    <row r="121" spans="4:19" ht="12.75">
      <c r="D121" s="20" t="s">
        <v>474</v>
      </c>
      <c r="E121" s="31">
        <v>463</v>
      </c>
      <c r="F121" s="31">
        <v>46654.181</v>
      </c>
      <c r="G121" s="31">
        <v>869774.9</v>
      </c>
      <c r="H121" s="31">
        <v>977</v>
      </c>
      <c r="I121" s="31">
        <v>94782.443</v>
      </c>
      <c r="J121" s="31">
        <v>1806342.71</v>
      </c>
      <c r="K121" s="31">
        <v>176</v>
      </c>
      <c r="L121" s="31">
        <v>15827.885</v>
      </c>
      <c r="M121" s="31">
        <v>399318.82</v>
      </c>
      <c r="N121" s="31">
        <v>100</v>
      </c>
      <c r="O121" s="31">
        <v>8899.78</v>
      </c>
      <c r="P121" s="31">
        <v>193221.03</v>
      </c>
      <c r="Q121" s="31">
        <v>1716</v>
      </c>
      <c r="R121" s="31">
        <v>166164.289</v>
      </c>
      <c r="S121" s="31">
        <v>3268657.46</v>
      </c>
    </row>
    <row r="122" spans="4:19" ht="12.75">
      <c r="D122" s="20" t="s">
        <v>475</v>
      </c>
      <c r="E122" s="31">
        <v>307</v>
      </c>
      <c r="F122" s="31">
        <v>31368.706</v>
      </c>
      <c r="G122" s="31">
        <v>743998.56</v>
      </c>
      <c r="H122" s="31">
        <v>681</v>
      </c>
      <c r="I122" s="31">
        <v>67493.295</v>
      </c>
      <c r="J122" s="31">
        <v>1268062.21</v>
      </c>
      <c r="K122" s="31">
        <v>61</v>
      </c>
      <c r="L122" s="31">
        <v>6384.838</v>
      </c>
      <c r="M122" s="31">
        <v>161967.88</v>
      </c>
      <c r="N122" s="31">
        <v>29</v>
      </c>
      <c r="O122" s="31">
        <v>2726.128</v>
      </c>
      <c r="P122" s="31">
        <v>42312.54</v>
      </c>
      <c r="Q122" s="31">
        <v>1078</v>
      </c>
      <c r="R122" s="31">
        <v>107972.967</v>
      </c>
      <c r="S122" s="31">
        <v>2216341.19</v>
      </c>
    </row>
    <row r="123" spans="4:19" ht="12.75">
      <c r="D123" s="20" t="s">
        <v>476</v>
      </c>
      <c r="E123" s="31">
        <v>2</v>
      </c>
      <c r="F123" s="31">
        <v>94.45</v>
      </c>
      <c r="G123" s="31">
        <v>3084.36</v>
      </c>
      <c r="H123" s="31">
        <v>80</v>
      </c>
      <c r="I123" s="31">
        <v>6867.831</v>
      </c>
      <c r="J123" s="31">
        <v>230768.37</v>
      </c>
      <c r="K123" s="31">
        <v>2</v>
      </c>
      <c r="L123" s="31">
        <v>93.975</v>
      </c>
      <c r="M123" s="31">
        <v>3063.1</v>
      </c>
      <c r="N123" s="31">
        <v>9</v>
      </c>
      <c r="O123" s="31">
        <v>542.959</v>
      </c>
      <c r="P123" s="31">
        <v>21227.61</v>
      </c>
      <c r="Q123" s="31">
        <v>93</v>
      </c>
      <c r="R123" s="31">
        <v>7599.215</v>
      </c>
      <c r="S123" s="31">
        <v>258143.44</v>
      </c>
    </row>
    <row r="124" spans="4:19" ht="12.75">
      <c r="D124" s="20" t="s">
        <v>477</v>
      </c>
      <c r="E124" s="31">
        <v>10</v>
      </c>
      <c r="F124" s="31">
        <v>915.315</v>
      </c>
      <c r="G124" s="31">
        <v>37475.05</v>
      </c>
      <c r="H124" s="31">
        <v>409</v>
      </c>
      <c r="I124" s="31">
        <v>35584.89</v>
      </c>
      <c r="J124" s="31">
        <v>579344.37</v>
      </c>
      <c r="K124" s="31">
        <v>21</v>
      </c>
      <c r="L124" s="31">
        <v>2020.957</v>
      </c>
      <c r="M124" s="31">
        <v>40120.48</v>
      </c>
      <c r="N124" s="31">
        <v>42</v>
      </c>
      <c r="O124" s="31">
        <v>2843.863</v>
      </c>
      <c r="P124" s="31">
        <v>51258.29</v>
      </c>
      <c r="Q124" s="31">
        <v>482</v>
      </c>
      <c r="R124" s="31">
        <v>41365.025</v>
      </c>
      <c r="S124" s="31">
        <v>708198.19</v>
      </c>
    </row>
    <row r="125" spans="4:19" ht="12.75">
      <c r="D125" s="20" t="s">
        <v>478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</row>
    <row r="126" spans="4:19" ht="12.75">
      <c r="D126" s="20" t="s">
        <v>479</v>
      </c>
      <c r="E126" s="31"/>
      <c r="F126" s="31"/>
      <c r="G126" s="31"/>
      <c r="H126" s="31">
        <v>215</v>
      </c>
      <c r="I126" s="31">
        <v>3278.95</v>
      </c>
      <c r="J126" s="31">
        <v>195279.14</v>
      </c>
      <c r="K126" s="31"/>
      <c r="L126" s="31"/>
      <c r="M126" s="31"/>
      <c r="N126" s="31">
        <v>11</v>
      </c>
      <c r="O126" s="31">
        <v>279.083</v>
      </c>
      <c r="P126" s="31">
        <v>12588.1</v>
      </c>
      <c r="Q126" s="31">
        <v>226</v>
      </c>
      <c r="R126" s="31">
        <v>3558.033</v>
      </c>
      <c r="S126" s="31">
        <v>207867.24</v>
      </c>
    </row>
    <row r="127" spans="4:19" ht="12.75">
      <c r="D127" s="20" t="s">
        <v>480</v>
      </c>
      <c r="E127" s="31"/>
      <c r="F127" s="31"/>
      <c r="G127" s="31"/>
      <c r="H127" s="31">
        <v>6</v>
      </c>
      <c r="I127" s="31">
        <v>127.219</v>
      </c>
      <c r="J127" s="31">
        <v>3224.65</v>
      </c>
      <c r="K127" s="31">
        <v>40</v>
      </c>
      <c r="L127" s="31">
        <v>4048.5</v>
      </c>
      <c r="M127" s="31">
        <v>65028.72</v>
      </c>
      <c r="N127" s="31">
        <v>197</v>
      </c>
      <c r="O127" s="31">
        <v>16580.883</v>
      </c>
      <c r="P127" s="31">
        <v>286704.97</v>
      </c>
      <c r="Q127" s="31">
        <v>243</v>
      </c>
      <c r="R127" s="31">
        <v>20756.602</v>
      </c>
      <c r="S127" s="31">
        <v>354958.34</v>
      </c>
    </row>
    <row r="128" spans="4:19" ht="12.75">
      <c r="D128" s="20" t="s">
        <v>481</v>
      </c>
      <c r="E128" s="31"/>
      <c r="F128" s="31"/>
      <c r="G128" s="31"/>
      <c r="H128" s="31">
        <v>76</v>
      </c>
      <c r="I128" s="31">
        <v>1187.023</v>
      </c>
      <c r="J128" s="31">
        <v>101425.08</v>
      </c>
      <c r="K128" s="31"/>
      <c r="L128" s="31"/>
      <c r="M128" s="31"/>
      <c r="N128" s="31">
        <v>0</v>
      </c>
      <c r="O128" s="31">
        <v>0</v>
      </c>
      <c r="P128" s="31">
        <v>0</v>
      </c>
      <c r="Q128" s="31">
        <v>76</v>
      </c>
      <c r="R128" s="31">
        <v>1187.023</v>
      </c>
      <c r="S128" s="31">
        <v>101425.08</v>
      </c>
    </row>
    <row r="129" spans="4:19" ht="12.75">
      <c r="D129" s="20" t="s">
        <v>482</v>
      </c>
      <c r="E129" s="31">
        <v>127</v>
      </c>
      <c r="F129" s="31">
        <v>11732.834</v>
      </c>
      <c r="G129" s="31">
        <v>528726.04</v>
      </c>
      <c r="H129" s="31">
        <v>1786</v>
      </c>
      <c r="I129" s="31">
        <v>168806.579</v>
      </c>
      <c r="J129" s="31">
        <v>1891528.38</v>
      </c>
      <c r="K129" s="31">
        <v>194</v>
      </c>
      <c r="L129" s="31">
        <v>18099.29</v>
      </c>
      <c r="M129" s="31">
        <v>247393.05</v>
      </c>
      <c r="N129" s="31">
        <v>146</v>
      </c>
      <c r="O129" s="31">
        <v>13309.031</v>
      </c>
      <c r="P129" s="31">
        <v>220008.41</v>
      </c>
      <c r="Q129" s="31">
        <v>2253</v>
      </c>
      <c r="R129" s="31">
        <v>211947.734</v>
      </c>
      <c r="S129" s="31">
        <v>2887655.88</v>
      </c>
    </row>
    <row r="130" spans="4:19" ht="12.75">
      <c r="D130" s="20" t="s">
        <v>483</v>
      </c>
      <c r="E130" s="31"/>
      <c r="F130" s="31"/>
      <c r="G130" s="31"/>
      <c r="H130" s="31">
        <v>943</v>
      </c>
      <c r="I130" s="31">
        <v>94363.044</v>
      </c>
      <c r="J130" s="31">
        <v>847435.19</v>
      </c>
      <c r="K130" s="31">
        <v>137</v>
      </c>
      <c r="L130" s="31">
        <v>13542.65</v>
      </c>
      <c r="M130" s="31">
        <v>171456.03</v>
      </c>
      <c r="N130" s="31">
        <v>13</v>
      </c>
      <c r="O130" s="31">
        <v>1297.22</v>
      </c>
      <c r="P130" s="31">
        <v>45628.59</v>
      </c>
      <c r="Q130" s="31">
        <v>1093</v>
      </c>
      <c r="R130" s="31">
        <v>109202.914</v>
      </c>
      <c r="S130" s="31">
        <v>1064519.81</v>
      </c>
    </row>
    <row r="131" spans="4:19" ht="12.75">
      <c r="D131" s="20" t="s">
        <v>484</v>
      </c>
      <c r="E131" s="31">
        <v>106</v>
      </c>
      <c r="F131" s="31">
        <v>9744.05</v>
      </c>
      <c r="G131" s="31">
        <v>457403</v>
      </c>
      <c r="H131" s="31">
        <v>471</v>
      </c>
      <c r="I131" s="31">
        <v>42230.679</v>
      </c>
      <c r="J131" s="31">
        <v>521460.88</v>
      </c>
      <c r="K131" s="31">
        <v>8</v>
      </c>
      <c r="L131" s="31">
        <v>242.885</v>
      </c>
      <c r="M131" s="31">
        <v>4454.1</v>
      </c>
      <c r="N131" s="31">
        <v>123</v>
      </c>
      <c r="O131" s="31">
        <v>11194.146</v>
      </c>
      <c r="P131" s="31">
        <v>149459.17</v>
      </c>
      <c r="Q131" s="31">
        <v>708</v>
      </c>
      <c r="R131" s="31">
        <v>63411.76</v>
      </c>
      <c r="S131" s="31">
        <v>1132777.15</v>
      </c>
    </row>
    <row r="132" spans="4:19" ht="12.75">
      <c r="D132" s="20" t="s">
        <v>485</v>
      </c>
      <c r="E132" s="31"/>
      <c r="F132" s="31"/>
      <c r="G132" s="31"/>
      <c r="H132" s="31">
        <v>97</v>
      </c>
      <c r="I132" s="31">
        <v>7929.063</v>
      </c>
      <c r="J132" s="31">
        <v>100175.23</v>
      </c>
      <c r="K132" s="31"/>
      <c r="L132" s="31"/>
      <c r="M132" s="31"/>
      <c r="N132" s="31"/>
      <c r="O132" s="31"/>
      <c r="P132" s="31"/>
      <c r="Q132" s="31">
        <v>97</v>
      </c>
      <c r="R132" s="31">
        <v>7929.063</v>
      </c>
      <c r="S132" s="31">
        <v>100175.23</v>
      </c>
    </row>
    <row r="133" spans="4:19" ht="12.75">
      <c r="D133" s="20" t="s">
        <v>486</v>
      </c>
      <c r="E133" s="31"/>
      <c r="F133" s="31"/>
      <c r="G133" s="31"/>
      <c r="H133" s="31">
        <v>57</v>
      </c>
      <c r="I133" s="31">
        <v>3852.702</v>
      </c>
      <c r="J133" s="31">
        <v>145059.11</v>
      </c>
      <c r="K133" s="31"/>
      <c r="L133" s="31"/>
      <c r="M133" s="31"/>
      <c r="N133" s="31">
        <v>29</v>
      </c>
      <c r="O133" s="31">
        <v>558.12</v>
      </c>
      <c r="P133" s="31">
        <v>18654.43</v>
      </c>
      <c r="Q133" s="31">
        <v>86</v>
      </c>
      <c r="R133" s="31">
        <v>4410.822</v>
      </c>
      <c r="S133" s="31">
        <v>163713.54</v>
      </c>
    </row>
    <row r="134" spans="4:19" ht="12.75">
      <c r="D134" s="20" t="s">
        <v>487</v>
      </c>
      <c r="E134" s="31"/>
      <c r="F134" s="31"/>
      <c r="G134" s="31"/>
      <c r="H134" s="31">
        <v>2</v>
      </c>
      <c r="I134" s="31">
        <v>41.758</v>
      </c>
      <c r="J134" s="31">
        <v>1344.11</v>
      </c>
      <c r="K134" s="31"/>
      <c r="L134" s="31"/>
      <c r="M134" s="31"/>
      <c r="N134" s="31"/>
      <c r="O134" s="31"/>
      <c r="P134" s="31"/>
      <c r="Q134" s="31">
        <v>2</v>
      </c>
      <c r="R134" s="31">
        <v>41.758</v>
      </c>
      <c r="S134" s="31">
        <v>1344.11</v>
      </c>
    </row>
    <row r="135" spans="4:19" ht="12.75">
      <c r="D135" s="20" t="s">
        <v>488</v>
      </c>
      <c r="E135" s="31"/>
      <c r="F135" s="31"/>
      <c r="G135" s="31"/>
      <c r="H135" s="31">
        <v>48</v>
      </c>
      <c r="I135" s="31">
        <v>3582.222</v>
      </c>
      <c r="J135" s="31">
        <v>63214.86</v>
      </c>
      <c r="K135" s="31">
        <v>7</v>
      </c>
      <c r="L135" s="31">
        <v>128.879</v>
      </c>
      <c r="M135" s="31">
        <v>1655.02</v>
      </c>
      <c r="N135" s="31">
        <v>12</v>
      </c>
      <c r="O135" s="31">
        <v>92.667</v>
      </c>
      <c r="P135" s="31">
        <v>9493.04</v>
      </c>
      <c r="Q135" s="31">
        <v>67</v>
      </c>
      <c r="R135" s="31">
        <v>3803.768</v>
      </c>
      <c r="S135" s="31">
        <v>74362.92</v>
      </c>
    </row>
    <row r="136" spans="4:19" ht="12.75">
      <c r="D136" s="20" t="s">
        <v>489</v>
      </c>
      <c r="E136" s="31"/>
      <c r="F136" s="31"/>
      <c r="G136" s="31"/>
      <c r="H136" s="31">
        <v>3</v>
      </c>
      <c r="I136" s="31">
        <v>63.967</v>
      </c>
      <c r="J136" s="31">
        <v>2058.97</v>
      </c>
      <c r="K136" s="31">
        <v>130</v>
      </c>
      <c r="L136" s="31">
        <v>10486.889</v>
      </c>
      <c r="M136" s="31">
        <v>185701.62</v>
      </c>
      <c r="N136" s="31">
        <v>184</v>
      </c>
      <c r="O136" s="31">
        <v>20017.003</v>
      </c>
      <c r="P136" s="31">
        <v>317121.5</v>
      </c>
      <c r="Q136" s="31">
        <v>317</v>
      </c>
      <c r="R136" s="31">
        <v>30567.859</v>
      </c>
      <c r="S136" s="31">
        <v>504882.09</v>
      </c>
    </row>
    <row r="137" spans="4:19" ht="12.75">
      <c r="D137" s="20" t="s">
        <v>490</v>
      </c>
      <c r="E137" s="31"/>
      <c r="F137" s="31"/>
      <c r="G137" s="31"/>
      <c r="H137" s="31">
        <v>1</v>
      </c>
      <c r="I137" s="31">
        <v>21.75</v>
      </c>
      <c r="J137" s="31">
        <v>917.48</v>
      </c>
      <c r="K137" s="31">
        <v>54</v>
      </c>
      <c r="L137" s="31">
        <v>5014.093</v>
      </c>
      <c r="M137" s="31">
        <v>86934.78</v>
      </c>
      <c r="N137" s="31">
        <v>4</v>
      </c>
      <c r="O137" s="31">
        <v>385.32</v>
      </c>
      <c r="P137" s="31">
        <v>8685.12</v>
      </c>
      <c r="Q137" s="31">
        <v>59</v>
      </c>
      <c r="R137" s="31">
        <v>5421.163</v>
      </c>
      <c r="S137" s="31">
        <v>96537.38</v>
      </c>
    </row>
    <row r="138" spans="4:19" ht="12.75">
      <c r="D138" s="20" t="s">
        <v>763</v>
      </c>
      <c r="E138" s="31"/>
      <c r="F138" s="31"/>
      <c r="G138" s="31"/>
      <c r="H138" s="31">
        <v>1</v>
      </c>
      <c r="I138" s="31">
        <v>21.75</v>
      </c>
      <c r="J138" s="31">
        <v>917.48</v>
      </c>
      <c r="K138" s="31"/>
      <c r="L138" s="31"/>
      <c r="M138" s="31"/>
      <c r="N138" s="31"/>
      <c r="O138" s="31"/>
      <c r="P138" s="31"/>
      <c r="Q138" s="31">
        <v>1</v>
      </c>
      <c r="R138" s="31">
        <v>21.75</v>
      </c>
      <c r="S138" s="31">
        <v>917.48</v>
      </c>
    </row>
    <row r="139" spans="4:19" ht="12.75">
      <c r="D139" s="20" t="s">
        <v>491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>
        <v>1</v>
      </c>
      <c r="O139" s="31">
        <v>96.545</v>
      </c>
      <c r="P139" s="31">
        <v>5115.52</v>
      </c>
      <c r="Q139" s="31">
        <v>1</v>
      </c>
      <c r="R139" s="31">
        <v>96.545</v>
      </c>
      <c r="S139" s="31">
        <v>5115.52</v>
      </c>
    </row>
    <row r="140" spans="4:19" ht="12.75">
      <c r="D140" s="20" t="s">
        <v>492</v>
      </c>
      <c r="E140" s="31"/>
      <c r="F140" s="31"/>
      <c r="G140" s="31"/>
      <c r="H140" s="31"/>
      <c r="I140" s="31"/>
      <c r="J140" s="31"/>
      <c r="K140" s="31">
        <v>43</v>
      </c>
      <c r="L140" s="31">
        <v>3968.593</v>
      </c>
      <c r="M140" s="31">
        <v>72584.07</v>
      </c>
      <c r="N140" s="31">
        <v>0</v>
      </c>
      <c r="O140" s="31">
        <v>0</v>
      </c>
      <c r="P140" s="31">
        <v>0</v>
      </c>
      <c r="Q140" s="31">
        <v>43</v>
      </c>
      <c r="R140" s="31">
        <v>3968.593</v>
      </c>
      <c r="S140" s="31">
        <v>72584.07</v>
      </c>
    </row>
    <row r="141" spans="4:19" ht="12.75">
      <c r="D141" s="20" t="s">
        <v>493</v>
      </c>
      <c r="E141" s="31"/>
      <c r="F141" s="31"/>
      <c r="G141" s="31"/>
      <c r="H141" s="31">
        <v>2</v>
      </c>
      <c r="I141" s="31">
        <v>42.217</v>
      </c>
      <c r="J141" s="31">
        <v>1141.49</v>
      </c>
      <c r="K141" s="31">
        <v>76</v>
      </c>
      <c r="L141" s="31">
        <v>5472.796</v>
      </c>
      <c r="M141" s="31">
        <v>98766.84</v>
      </c>
      <c r="N141" s="31">
        <v>180</v>
      </c>
      <c r="O141" s="31">
        <v>19631.683</v>
      </c>
      <c r="P141" s="31">
        <v>308436.38</v>
      </c>
      <c r="Q141" s="31">
        <v>258</v>
      </c>
      <c r="R141" s="31">
        <v>25146.696</v>
      </c>
      <c r="S141" s="31">
        <v>408344.71</v>
      </c>
    </row>
    <row r="142" spans="4:19" ht="12.75">
      <c r="D142" s="20" t="s">
        <v>494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>
        <v>10</v>
      </c>
      <c r="O142" s="31">
        <v>896.333</v>
      </c>
      <c r="P142" s="31">
        <v>18338.67</v>
      </c>
      <c r="Q142" s="31">
        <v>10</v>
      </c>
      <c r="R142" s="31">
        <v>896.333</v>
      </c>
      <c r="S142" s="31">
        <v>18338.67</v>
      </c>
    </row>
    <row r="143" spans="4:19" ht="12.75">
      <c r="D143" s="20" t="s">
        <v>495</v>
      </c>
      <c r="E143" s="31"/>
      <c r="F143" s="31"/>
      <c r="G143" s="31"/>
      <c r="H143" s="31">
        <v>19</v>
      </c>
      <c r="I143" s="31">
        <v>181.518</v>
      </c>
      <c r="J143" s="31">
        <v>17916.33</v>
      </c>
      <c r="K143" s="31">
        <v>2</v>
      </c>
      <c r="L143" s="31">
        <v>15.705</v>
      </c>
      <c r="M143" s="31">
        <v>591.31</v>
      </c>
      <c r="N143" s="31">
        <v>46</v>
      </c>
      <c r="O143" s="31">
        <v>911.952</v>
      </c>
      <c r="P143" s="31">
        <v>24129.2</v>
      </c>
      <c r="Q143" s="31">
        <v>67</v>
      </c>
      <c r="R143" s="31">
        <v>1109.175</v>
      </c>
      <c r="S143" s="31">
        <v>42636.84</v>
      </c>
    </row>
    <row r="144" spans="4:19" ht="12.75">
      <c r="D144" s="20" t="s">
        <v>496</v>
      </c>
      <c r="E144" s="31">
        <v>188</v>
      </c>
      <c r="F144" s="31">
        <v>18840.574</v>
      </c>
      <c r="G144" s="31">
        <v>496610.39</v>
      </c>
      <c r="H144" s="31">
        <v>2709</v>
      </c>
      <c r="I144" s="31">
        <v>250052.911</v>
      </c>
      <c r="J144" s="31">
        <v>4390992.86</v>
      </c>
      <c r="K144" s="31">
        <v>436</v>
      </c>
      <c r="L144" s="31">
        <v>25388.821</v>
      </c>
      <c r="M144" s="31">
        <v>702382.59</v>
      </c>
      <c r="N144" s="31">
        <v>172</v>
      </c>
      <c r="O144" s="31">
        <v>8989.877</v>
      </c>
      <c r="P144" s="31">
        <f>337737.09+154.47</f>
        <v>337891.56</v>
      </c>
      <c r="Q144" s="31">
        <v>3505</v>
      </c>
      <c r="R144" s="31">
        <v>303272.183</v>
      </c>
      <c r="S144" s="31">
        <f>5927722.93+154.47</f>
        <v>5927877.399999999</v>
      </c>
    </row>
    <row r="145" spans="4:19" ht="12.75">
      <c r="D145" s="20" t="s">
        <v>497</v>
      </c>
      <c r="E145" s="31"/>
      <c r="F145" s="31"/>
      <c r="G145" s="31"/>
      <c r="H145" s="31">
        <v>8</v>
      </c>
      <c r="I145" s="31">
        <v>159.856</v>
      </c>
      <c r="J145" s="31">
        <v>5538.98</v>
      </c>
      <c r="K145" s="31">
        <v>3</v>
      </c>
      <c r="L145" s="31">
        <v>63.393</v>
      </c>
      <c r="M145" s="31">
        <v>850.11</v>
      </c>
      <c r="N145" s="31">
        <v>4</v>
      </c>
      <c r="O145" s="31">
        <v>72.254</v>
      </c>
      <c r="P145" s="31">
        <v>2044.44</v>
      </c>
      <c r="Q145" s="31">
        <v>15</v>
      </c>
      <c r="R145" s="31">
        <v>295.503</v>
      </c>
      <c r="S145" s="31">
        <v>8433.53</v>
      </c>
    </row>
    <row r="146" spans="4:19" ht="12.75">
      <c r="D146" s="20" t="s">
        <v>498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>
        <v>12</v>
      </c>
      <c r="O146" s="31">
        <v>844.918</v>
      </c>
      <c r="P146" s="31">
        <v>14908.67</v>
      </c>
      <c r="Q146" s="31">
        <v>12</v>
      </c>
      <c r="R146" s="31">
        <v>844.918</v>
      </c>
      <c r="S146" s="31">
        <v>14908.67</v>
      </c>
    </row>
    <row r="147" spans="4:19" ht="12.75">
      <c r="D147" s="20" t="s">
        <v>499</v>
      </c>
      <c r="E147" s="31">
        <v>25</v>
      </c>
      <c r="F147" s="31">
        <v>2128.973</v>
      </c>
      <c r="G147" s="31">
        <v>40073.76</v>
      </c>
      <c r="H147" s="31">
        <v>438</v>
      </c>
      <c r="I147" s="31">
        <v>38770.534</v>
      </c>
      <c r="J147" s="31">
        <v>737402.29</v>
      </c>
      <c r="K147" s="31">
        <v>278</v>
      </c>
      <c r="L147" s="31">
        <v>22072.625</v>
      </c>
      <c r="M147" s="31">
        <v>651064.07</v>
      </c>
      <c r="N147" s="31">
        <v>90</v>
      </c>
      <c r="O147" s="31">
        <v>5465.44</v>
      </c>
      <c r="P147" s="31">
        <v>200671.2</v>
      </c>
      <c r="Q147" s="31">
        <v>831</v>
      </c>
      <c r="R147" s="31">
        <v>68437.572</v>
      </c>
      <c r="S147" s="31">
        <v>1629211.32</v>
      </c>
    </row>
    <row r="148" spans="4:19" ht="12.75">
      <c r="D148" s="20" t="s">
        <v>500</v>
      </c>
      <c r="E148" s="31"/>
      <c r="F148" s="31"/>
      <c r="G148" s="31"/>
      <c r="H148" s="31">
        <v>47</v>
      </c>
      <c r="I148" s="31">
        <v>932.563</v>
      </c>
      <c r="J148" s="31">
        <v>24659.32</v>
      </c>
      <c r="K148" s="31">
        <v>50</v>
      </c>
      <c r="L148" s="31">
        <v>1005.621</v>
      </c>
      <c r="M148" s="31">
        <v>14470.3</v>
      </c>
      <c r="N148" s="31">
        <v>14</v>
      </c>
      <c r="O148" s="31">
        <v>283.646</v>
      </c>
      <c r="P148" s="31">
        <v>8693.62</v>
      </c>
      <c r="Q148" s="31">
        <v>111</v>
      </c>
      <c r="R148" s="31">
        <v>2221.83</v>
      </c>
      <c r="S148" s="31">
        <v>47823.24</v>
      </c>
    </row>
    <row r="149" spans="4:19" ht="12.75">
      <c r="D149" s="20" t="s">
        <v>501</v>
      </c>
      <c r="E149" s="31"/>
      <c r="F149" s="31"/>
      <c r="G149" s="31"/>
      <c r="H149" s="31">
        <v>75</v>
      </c>
      <c r="I149" s="31">
        <v>1591.096</v>
      </c>
      <c r="J149" s="31">
        <v>61296.03</v>
      </c>
      <c r="K149" s="31">
        <v>102</v>
      </c>
      <c r="L149" s="31">
        <v>2103.495</v>
      </c>
      <c r="M149" s="31">
        <v>32239.11</v>
      </c>
      <c r="N149" s="31">
        <v>49</v>
      </c>
      <c r="O149" s="31">
        <v>2259.314</v>
      </c>
      <c r="P149" s="31">
        <v>108025.92</v>
      </c>
      <c r="Q149" s="31">
        <v>226</v>
      </c>
      <c r="R149" s="31">
        <v>5953.905</v>
      </c>
      <c r="S149" s="31">
        <v>201561.06</v>
      </c>
    </row>
    <row r="150" spans="4:19" ht="12.75">
      <c r="D150" s="20" t="s">
        <v>502</v>
      </c>
      <c r="E150" s="31">
        <v>163</v>
      </c>
      <c r="F150" s="31">
        <v>16711.601</v>
      </c>
      <c r="G150" s="31">
        <v>456536.63</v>
      </c>
      <c r="H150" s="31">
        <v>2091</v>
      </c>
      <c r="I150" s="31">
        <v>207623.568</v>
      </c>
      <c r="J150" s="31">
        <v>3509910.22</v>
      </c>
      <c r="K150" s="31">
        <v>1</v>
      </c>
      <c r="L150" s="31">
        <v>101.012</v>
      </c>
      <c r="M150" s="31">
        <v>1780.26</v>
      </c>
      <c r="N150" s="31">
        <v>0</v>
      </c>
      <c r="O150" s="31">
        <v>0</v>
      </c>
      <c r="P150" s="31">
        <v>0</v>
      </c>
      <c r="Q150" s="31">
        <v>2255</v>
      </c>
      <c r="R150" s="31">
        <v>224436.181</v>
      </c>
      <c r="S150" s="31">
        <v>3968227.11</v>
      </c>
    </row>
    <row r="151" spans="4:19" ht="12.75">
      <c r="D151" s="20" t="s">
        <v>503</v>
      </c>
      <c r="E151" s="31"/>
      <c r="F151" s="31"/>
      <c r="G151" s="31"/>
      <c r="H151" s="31">
        <v>48</v>
      </c>
      <c r="I151" s="31">
        <v>959.379</v>
      </c>
      <c r="J151" s="31">
        <v>51792.7</v>
      </c>
      <c r="K151" s="31">
        <v>2</v>
      </c>
      <c r="L151" s="31">
        <v>42.675</v>
      </c>
      <c r="M151" s="31">
        <v>1978.74</v>
      </c>
      <c r="N151" s="31">
        <v>3</v>
      </c>
      <c r="O151" s="31">
        <v>64.305</v>
      </c>
      <c r="P151" s="31">
        <v>3547.71</v>
      </c>
      <c r="Q151" s="31">
        <v>53</v>
      </c>
      <c r="R151" s="31">
        <v>1066.359</v>
      </c>
      <c r="S151" s="31">
        <v>57319.15</v>
      </c>
    </row>
    <row r="152" spans="4:19" ht="12.75">
      <c r="D152" s="20" t="s">
        <v>504</v>
      </c>
      <c r="E152" s="31"/>
      <c r="F152" s="31"/>
      <c r="G152" s="31"/>
      <c r="H152" s="31">
        <v>2</v>
      </c>
      <c r="I152" s="31">
        <v>15.915</v>
      </c>
      <c r="J152" s="31">
        <v>393.32</v>
      </c>
      <c r="K152" s="31"/>
      <c r="L152" s="31"/>
      <c r="M152" s="31"/>
      <c r="N152" s="31">
        <v>0</v>
      </c>
      <c r="O152" s="31">
        <v>0</v>
      </c>
      <c r="P152" s="31">
        <v>0</v>
      </c>
      <c r="Q152" s="31">
        <v>2</v>
      </c>
      <c r="R152" s="31">
        <v>15.915</v>
      </c>
      <c r="S152" s="31">
        <f>238.85+154.47</f>
        <v>393.32</v>
      </c>
    </row>
    <row r="153" spans="3:19" ht="12.75">
      <c r="C153">
        <f>1</f>
        <v>1</v>
      </c>
      <c r="D153" s="20" t="s">
        <v>505</v>
      </c>
      <c r="E153" s="31">
        <v>379</v>
      </c>
      <c r="F153" s="31">
        <v>31305.415</v>
      </c>
      <c r="G153" s="31">
        <v>1143843.21</v>
      </c>
      <c r="H153" s="31">
        <v>5363</v>
      </c>
      <c r="I153" s="31">
        <v>484974.839</v>
      </c>
      <c r="J153" s="31">
        <v>10448270.93</v>
      </c>
      <c r="K153" s="31">
        <f>782+1</f>
        <v>783</v>
      </c>
      <c r="L153" s="31">
        <f>69473.712+39.55</f>
        <v>69513.262</v>
      </c>
      <c r="M153" s="31">
        <f>1651807.21+1584.56</f>
        <v>1653391.77</v>
      </c>
      <c r="N153" s="31">
        <v>3449</v>
      </c>
      <c r="O153" s="31">
        <v>319887.705</v>
      </c>
      <c r="P153" s="31">
        <v>7433425.9</v>
      </c>
      <c r="Q153" s="31">
        <f>9973+1</f>
        <v>9974</v>
      </c>
      <c r="R153" s="31">
        <f>905641.671+39.55</f>
        <v>905681.221</v>
      </c>
      <c r="S153" s="31">
        <f>20677347.25+1584.56</f>
        <v>20678931.81</v>
      </c>
    </row>
    <row r="154" spans="4:19" ht="12.75">
      <c r="D154" s="20" t="s">
        <v>506</v>
      </c>
      <c r="E154" s="31"/>
      <c r="F154" s="31"/>
      <c r="G154" s="31"/>
      <c r="H154" s="31">
        <v>1</v>
      </c>
      <c r="I154" s="31">
        <v>102.625</v>
      </c>
      <c r="J154" s="31">
        <v>5737.07</v>
      </c>
      <c r="K154" s="31">
        <v>11</v>
      </c>
      <c r="L154" s="31">
        <v>1075.45</v>
      </c>
      <c r="M154" s="31">
        <v>31781.31</v>
      </c>
      <c r="N154" s="31"/>
      <c r="O154" s="31"/>
      <c r="P154" s="31"/>
      <c r="Q154" s="31">
        <v>12</v>
      </c>
      <c r="R154" s="31">
        <v>1178.075</v>
      </c>
      <c r="S154" s="31">
        <v>37518.38</v>
      </c>
    </row>
    <row r="155" spans="4:19" ht="12.75">
      <c r="D155" s="20" t="s">
        <v>507</v>
      </c>
      <c r="E155" s="31"/>
      <c r="F155" s="31"/>
      <c r="G155" s="31"/>
      <c r="H155" s="31">
        <v>238</v>
      </c>
      <c r="I155" s="31">
        <v>23468.471</v>
      </c>
      <c r="J155" s="31">
        <v>571587.97</v>
      </c>
      <c r="K155" s="31"/>
      <c r="L155" s="31"/>
      <c r="M155" s="31"/>
      <c r="N155" s="31">
        <v>41</v>
      </c>
      <c r="O155" s="31">
        <v>3752.816</v>
      </c>
      <c r="P155" s="31">
        <v>72693.12</v>
      </c>
      <c r="Q155" s="31">
        <f>278+1</f>
        <v>279</v>
      </c>
      <c r="R155" s="31">
        <f>27181.737+39.55</f>
        <v>27221.287</v>
      </c>
      <c r="S155" s="31">
        <f>642696.53+1584.56</f>
        <v>644281.0900000001</v>
      </c>
    </row>
    <row r="156" spans="4:19" ht="12.75">
      <c r="D156" s="20" t="s">
        <v>508</v>
      </c>
      <c r="E156" s="31">
        <v>185</v>
      </c>
      <c r="F156" s="31">
        <v>18777.208</v>
      </c>
      <c r="G156" s="31">
        <v>756034.87</v>
      </c>
      <c r="H156" s="31">
        <v>2204</v>
      </c>
      <c r="I156" s="31">
        <v>229660.717</v>
      </c>
      <c r="J156" s="31">
        <v>4156013.91</v>
      </c>
      <c r="K156" s="31">
        <v>83</v>
      </c>
      <c r="L156" s="31">
        <v>8680.797</v>
      </c>
      <c r="M156" s="31">
        <v>173423.2</v>
      </c>
      <c r="N156" s="31">
        <v>164</v>
      </c>
      <c r="O156" s="31">
        <v>17057.181</v>
      </c>
      <c r="P156" s="31">
        <v>223424.96</v>
      </c>
      <c r="Q156" s="31">
        <v>2636</v>
      </c>
      <c r="R156" s="31">
        <v>274175.903</v>
      </c>
      <c r="S156" s="31">
        <v>5308896.94</v>
      </c>
    </row>
    <row r="157" spans="4:19" ht="12.75">
      <c r="D157" s="20" t="s">
        <v>509</v>
      </c>
      <c r="E157" s="31">
        <v>150</v>
      </c>
      <c r="F157" s="31">
        <v>12007.705</v>
      </c>
      <c r="G157" s="31">
        <v>368407.25</v>
      </c>
      <c r="H157" s="31">
        <v>2147</v>
      </c>
      <c r="I157" s="31">
        <v>209559.959</v>
      </c>
      <c r="J157" s="31">
        <v>5108260.79</v>
      </c>
      <c r="K157" s="31">
        <v>552</v>
      </c>
      <c r="L157" s="31">
        <v>54424.014</v>
      </c>
      <c r="M157" s="31">
        <v>1316820.05</v>
      </c>
      <c r="N157" s="31">
        <v>3108</v>
      </c>
      <c r="O157" s="31">
        <v>296165.953</v>
      </c>
      <c r="P157" s="31">
        <v>7010825.46</v>
      </c>
      <c r="Q157" s="31">
        <v>5957</v>
      </c>
      <c r="R157" s="31">
        <v>572157.631</v>
      </c>
      <c r="S157" s="31">
        <v>13804313.55</v>
      </c>
    </row>
    <row r="158" spans="4:19" ht="12.75">
      <c r="D158" s="20" t="s">
        <v>510</v>
      </c>
      <c r="E158" s="31"/>
      <c r="F158" s="31"/>
      <c r="G158" s="31"/>
      <c r="H158" s="31">
        <v>1</v>
      </c>
      <c r="I158" s="31">
        <v>12</v>
      </c>
      <c r="J158" s="31">
        <v>919.38</v>
      </c>
      <c r="K158" s="31"/>
      <c r="L158" s="31"/>
      <c r="M158" s="31"/>
      <c r="N158" s="31">
        <v>10</v>
      </c>
      <c r="O158" s="31">
        <v>883.849</v>
      </c>
      <c r="P158" s="31">
        <v>25729.15</v>
      </c>
      <c r="Q158" s="31">
        <v>11</v>
      </c>
      <c r="R158" s="31">
        <v>895.849</v>
      </c>
      <c r="S158" s="31">
        <v>26648.53</v>
      </c>
    </row>
    <row r="159" spans="4:19" ht="12.75">
      <c r="D159" s="20" t="s">
        <v>744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>
        <v>4</v>
      </c>
      <c r="O159" s="31">
        <v>81.169</v>
      </c>
      <c r="P159" s="31">
        <v>4011.06</v>
      </c>
      <c r="Q159" s="31">
        <v>4</v>
      </c>
      <c r="R159" s="31">
        <v>81.169</v>
      </c>
      <c r="S159" s="31">
        <v>4011.06</v>
      </c>
    </row>
    <row r="160" spans="4:19" ht="12.75">
      <c r="D160" s="20" t="s">
        <v>511</v>
      </c>
      <c r="E160" s="31"/>
      <c r="F160" s="31"/>
      <c r="G160" s="31"/>
      <c r="H160" s="31">
        <v>8</v>
      </c>
      <c r="I160" s="31">
        <v>129.263</v>
      </c>
      <c r="J160" s="31">
        <v>9141.09</v>
      </c>
      <c r="K160" s="31"/>
      <c r="L160" s="31"/>
      <c r="M160" s="31"/>
      <c r="N160" s="31">
        <v>5</v>
      </c>
      <c r="O160" s="31">
        <v>80.668</v>
      </c>
      <c r="P160" s="31">
        <v>3133.93</v>
      </c>
      <c r="Q160" s="31">
        <v>13</v>
      </c>
      <c r="R160" s="31">
        <v>209.931</v>
      </c>
      <c r="S160" s="31">
        <v>12275.02</v>
      </c>
    </row>
    <row r="161" spans="4:19" ht="12.75">
      <c r="D161" s="20" t="s">
        <v>764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</row>
    <row r="162" spans="4:19" ht="12.75">
      <c r="D162" s="20" t="s">
        <v>512</v>
      </c>
      <c r="E162" s="31"/>
      <c r="F162" s="31"/>
      <c r="G162" s="31"/>
      <c r="H162" s="31">
        <v>3</v>
      </c>
      <c r="I162" s="31">
        <v>58</v>
      </c>
      <c r="J162" s="31">
        <v>1387.04</v>
      </c>
      <c r="K162" s="31"/>
      <c r="L162" s="31"/>
      <c r="M162" s="31"/>
      <c r="N162" s="31">
        <v>27</v>
      </c>
      <c r="O162" s="31">
        <v>216.085</v>
      </c>
      <c r="P162" s="31">
        <v>32142.42</v>
      </c>
      <c r="Q162" s="31">
        <v>30</v>
      </c>
      <c r="R162" s="31">
        <v>274.085</v>
      </c>
      <c r="S162" s="31">
        <v>33529.46</v>
      </c>
    </row>
    <row r="163" spans="4:19" ht="12.75">
      <c r="D163" s="20" t="s">
        <v>242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>
        <v>2</v>
      </c>
      <c r="O163" s="31">
        <v>41.185</v>
      </c>
      <c r="P163" s="31">
        <v>883.82</v>
      </c>
      <c r="Q163" s="31">
        <v>2</v>
      </c>
      <c r="R163" s="31">
        <v>41.185</v>
      </c>
      <c r="S163" s="31">
        <v>883.82</v>
      </c>
    </row>
    <row r="164" spans="4:19" ht="12.75">
      <c r="D164" s="20" t="s">
        <v>513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>
        <v>2</v>
      </c>
      <c r="O164" s="31">
        <v>41.185</v>
      </c>
      <c r="P164" s="31">
        <v>883.82</v>
      </c>
      <c r="Q164" s="31">
        <v>2</v>
      </c>
      <c r="R164" s="31">
        <v>41.185</v>
      </c>
      <c r="S164" s="31">
        <v>883.82</v>
      </c>
    </row>
    <row r="165" spans="4:19" ht="12.75">
      <c r="D165" s="20" t="s">
        <v>243</v>
      </c>
      <c r="E165" s="31"/>
      <c r="F165" s="31"/>
      <c r="G165" s="31"/>
      <c r="H165" s="31">
        <v>45</v>
      </c>
      <c r="I165" s="31">
        <v>569.25</v>
      </c>
      <c r="J165" s="31">
        <v>52823.1</v>
      </c>
      <c r="K165" s="31">
        <v>13</v>
      </c>
      <c r="L165" s="31">
        <v>251.11</v>
      </c>
      <c r="M165" s="31">
        <v>5183.92</v>
      </c>
      <c r="N165" s="31">
        <v>144</v>
      </c>
      <c r="O165" s="31">
        <v>3322.588</v>
      </c>
      <c r="P165" s="31">
        <v>150734.87</v>
      </c>
      <c r="Q165" s="31">
        <v>202</v>
      </c>
      <c r="R165" s="31">
        <v>4142.948</v>
      </c>
      <c r="S165" s="31">
        <v>208741.89</v>
      </c>
    </row>
    <row r="166" spans="4:19" ht="12.75">
      <c r="D166" s="20" t="s">
        <v>514</v>
      </c>
      <c r="E166" s="31"/>
      <c r="F166" s="31"/>
      <c r="G166" s="31"/>
      <c r="H166" s="31">
        <v>4</v>
      </c>
      <c r="I166" s="31">
        <v>43.705</v>
      </c>
      <c r="J166" s="31">
        <v>3807.85</v>
      </c>
      <c r="K166" s="31"/>
      <c r="L166" s="31"/>
      <c r="M166" s="31"/>
      <c r="N166" s="31">
        <v>13</v>
      </c>
      <c r="O166" s="31">
        <v>208.809</v>
      </c>
      <c r="P166" s="31">
        <v>12711.66</v>
      </c>
      <c r="Q166" s="31">
        <v>17</v>
      </c>
      <c r="R166" s="31">
        <v>252.514</v>
      </c>
      <c r="S166" s="31">
        <v>16519.51</v>
      </c>
    </row>
    <row r="167" spans="4:19" ht="12.75">
      <c r="D167" s="20" t="s">
        <v>765</v>
      </c>
      <c r="E167" s="31"/>
      <c r="F167" s="31"/>
      <c r="G167" s="31"/>
      <c r="H167" s="31">
        <v>4</v>
      </c>
      <c r="I167" s="31">
        <v>26.352</v>
      </c>
      <c r="J167" s="31">
        <v>5086.9</v>
      </c>
      <c r="K167" s="31"/>
      <c r="L167" s="31"/>
      <c r="M167" s="31"/>
      <c r="N167" s="31">
        <v>13</v>
      </c>
      <c r="O167" s="31">
        <v>148.546</v>
      </c>
      <c r="P167" s="31">
        <v>12305.5</v>
      </c>
      <c r="Q167" s="31">
        <v>17</v>
      </c>
      <c r="R167" s="31">
        <v>174.898</v>
      </c>
      <c r="S167" s="31">
        <v>17392.4</v>
      </c>
    </row>
    <row r="168" spans="4:19" ht="12.75">
      <c r="D168" s="20" t="s">
        <v>515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>
        <v>2</v>
      </c>
      <c r="O168" s="31">
        <v>10.022</v>
      </c>
      <c r="P168" s="31">
        <v>2250.48</v>
      </c>
      <c r="Q168" s="31">
        <v>2</v>
      </c>
      <c r="R168" s="31">
        <v>10.022</v>
      </c>
      <c r="S168" s="31">
        <v>2250.48</v>
      </c>
    </row>
    <row r="169" spans="4:19" ht="12.75">
      <c r="D169" s="20" t="s">
        <v>516</v>
      </c>
      <c r="E169" s="31"/>
      <c r="F169" s="31"/>
      <c r="G169" s="31"/>
      <c r="H169" s="31">
        <v>16</v>
      </c>
      <c r="I169" s="31">
        <v>221.579</v>
      </c>
      <c r="J169" s="31">
        <v>18489.78</v>
      </c>
      <c r="K169" s="31">
        <v>3</v>
      </c>
      <c r="L169" s="31">
        <v>42.324</v>
      </c>
      <c r="M169" s="31">
        <v>1537.68</v>
      </c>
      <c r="N169" s="31">
        <v>16</v>
      </c>
      <c r="O169" s="31">
        <v>256.681</v>
      </c>
      <c r="P169" s="31">
        <v>15536.42</v>
      </c>
      <c r="Q169" s="31">
        <v>35</v>
      </c>
      <c r="R169" s="31">
        <v>520.584</v>
      </c>
      <c r="S169" s="31">
        <v>35563.88</v>
      </c>
    </row>
    <row r="170" spans="4:19" ht="12.75">
      <c r="D170" s="20" t="s">
        <v>766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>
        <v>1</v>
      </c>
      <c r="O170" s="31">
        <v>21.444</v>
      </c>
      <c r="P170" s="31">
        <v>514.1</v>
      </c>
      <c r="Q170" s="31">
        <v>1</v>
      </c>
      <c r="R170" s="31">
        <v>21.444</v>
      </c>
      <c r="S170" s="31">
        <v>514.1</v>
      </c>
    </row>
    <row r="171" spans="4:19" ht="12.75">
      <c r="D171" s="20" t="s">
        <v>517</v>
      </c>
      <c r="E171" s="31"/>
      <c r="F171" s="31"/>
      <c r="G171" s="31"/>
      <c r="H171" s="31">
        <v>21</v>
      </c>
      <c r="I171" s="31">
        <v>277.614</v>
      </c>
      <c r="J171" s="31">
        <v>25438.57</v>
      </c>
      <c r="K171" s="31">
        <v>10</v>
      </c>
      <c r="L171" s="31">
        <v>208.786</v>
      </c>
      <c r="M171" s="31">
        <v>3646.24</v>
      </c>
      <c r="N171" s="31">
        <v>99</v>
      </c>
      <c r="O171" s="31">
        <v>2677.086</v>
      </c>
      <c r="P171" s="31">
        <v>107416.71</v>
      </c>
      <c r="Q171" s="31">
        <v>130</v>
      </c>
      <c r="R171" s="31">
        <v>3163.486</v>
      </c>
      <c r="S171" s="31">
        <v>136501.52</v>
      </c>
    </row>
    <row r="172" spans="4:19" ht="12.75">
      <c r="D172" s="20" t="s">
        <v>745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</row>
    <row r="173" spans="4:19" ht="12.75">
      <c r="D173" s="20" t="s">
        <v>244</v>
      </c>
      <c r="E173" s="31">
        <v>13</v>
      </c>
      <c r="F173" s="31">
        <v>231.679</v>
      </c>
      <c r="G173" s="31">
        <v>6945.87</v>
      </c>
      <c r="H173" s="31">
        <v>449</v>
      </c>
      <c r="I173" s="31">
        <v>5755.329</v>
      </c>
      <c r="J173" s="31">
        <v>320937.67</v>
      </c>
      <c r="K173" s="31">
        <v>112</v>
      </c>
      <c r="L173" s="31">
        <v>2160.812</v>
      </c>
      <c r="M173" s="31">
        <v>36010.55</v>
      </c>
      <c r="N173" s="31">
        <v>66</v>
      </c>
      <c r="O173" s="31">
        <v>1073.728</v>
      </c>
      <c r="P173" s="31">
        <v>40574.14</v>
      </c>
      <c r="Q173" s="31">
        <v>640</v>
      </c>
      <c r="R173" s="31">
        <v>9221.548</v>
      </c>
      <c r="S173" s="31">
        <v>404468.23</v>
      </c>
    </row>
    <row r="174" spans="4:19" ht="12.75">
      <c r="D174" s="20" t="s">
        <v>518</v>
      </c>
      <c r="E174" s="31"/>
      <c r="F174" s="31"/>
      <c r="G174" s="31"/>
      <c r="H174" s="31">
        <v>16</v>
      </c>
      <c r="I174" s="31">
        <v>260.826</v>
      </c>
      <c r="J174" s="31">
        <v>9859.83</v>
      </c>
      <c r="K174" s="31"/>
      <c r="L174" s="31"/>
      <c r="M174" s="31"/>
      <c r="N174" s="31">
        <v>6</v>
      </c>
      <c r="O174" s="31">
        <v>91.358</v>
      </c>
      <c r="P174" s="31">
        <v>2938.76</v>
      </c>
      <c r="Q174" s="31">
        <v>22</v>
      </c>
      <c r="R174" s="31">
        <v>352.184</v>
      </c>
      <c r="S174" s="31">
        <v>12798.59</v>
      </c>
    </row>
    <row r="175" spans="4:19" ht="12.75">
      <c r="D175" s="20" t="s">
        <v>767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>
        <v>1</v>
      </c>
      <c r="O175" s="31">
        <v>15.438</v>
      </c>
      <c r="P175" s="31">
        <v>1388</v>
      </c>
      <c r="Q175" s="31">
        <v>1</v>
      </c>
      <c r="R175" s="31">
        <v>15.438</v>
      </c>
      <c r="S175" s="31">
        <v>1388</v>
      </c>
    </row>
    <row r="176" spans="4:19" ht="12.75">
      <c r="D176" s="20" t="s">
        <v>519</v>
      </c>
      <c r="E176" s="31">
        <v>13</v>
      </c>
      <c r="F176" s="31">
        <v>231.679</v>
      </c>
      <c r="G176" s="31">
        <v>6945.87</v>
      </c>
      <c r="H176" s="31">
        <v>433</v>
      </c>
      <c r="I176" s="31">
        <v>5494.503</v>
      </c>
      <c r="J176" s="31">
        <v>311077.84</v>
      </c>
      <c r="K176" s="31">
        <v>112</v>
      </c>
      <c r="L176" s="31">
        <v>2160.812</v>
      </c>
      <c r="M176" s="31">
        <v>36010.55</v>
      </c>
      <c r="N176" s="31">
        <v>59</v>
      </c>
      <c r="O176" s="31">
        <v>966.932</v>
      </c>
      <c r="P176" s="31">
        <v>36247.38</v>
      </c>
      <c r="Q176" s="31">
        <v>617</v>
      </c>
      <c r="R176" s="31">
        <v>8853.926</v>
      </c>
      <c r="S176" s="31">
        <v>390281.64</v>
      </c>
    </row>
    <row r="177" spans="4:19" ht="12.75">
      <c r="D177" s="20" t="s">
        <v>245</v>
      </c>
      <c r="E177" s="31">
        <v>10</v>
      </c>
      <c r="F177" s="31">
        <v>556.998</v>
      </c>
      <c r="G177" s="31">
        <v>17433.24</v>
      </c>
      <c r="H177" s="31">
        <v>253</v>
      </c>
      <c r="I177" s="31">
        <v>14270.121</v>
      </c>
      <c r="J177" s="31">
        <v>375782.56</v>
      </c>
      <c r="K177" s="31">
        <v>1568</v>
      </c>
      <c r="L177" s="31">
        <v>105297.46</v>
      </c>
      <c r="M177" s="31">
        <v>2782473.69</v>
      </c>
      <c r="N177" s="31">
        <v>2045</v>
      </c>
      <c r="O177" s="31">
        <v>154663.138</v>
      </c>
      <c r="P177" s="31">
        <v>3208265.78</v>
      </c>
      <c r="Q177" s="31">
        <v>3876</v>
      </c>
      <c r="R177" s="31">
        <v>274787.717</v>
      </c>
      <c r="S177" s="31">
        <v>6383955.27</v>
      </c>
    </row>
    <row r="178" spans="4:19" ht="12.75">
      <c r="D178" s="20" t="s">
        <v>520</v>
      </c>
      <c r="E178" s="31"/>
      <c r="F178" s="31"/>
      <c r="G178" s="31"/>
      <c r="H178" s="31">
        <v>36</v>
      </c>
      <c r="I178" s="31">
        <v>3023.522</v>
      </c>
      <c r="J178" s="31">
        <v>98482.78</v>
      </c>
      <c r="K178" s="31">
        <v>7</v>
      </c>
      <c r="L178" s="31">
        <v>563.896</v>
      </c>
      <c r="M178" s="31">
        <v>14679.69</v>
      </c>
      <c r="N178" s="31">
        <v>37</v>
      </c>
      <c r="O178" s="31">
        <v>3459.951</v>
      </c>
      <c r="P178" s="31">
        <v>99523.79</v>
      </c>
      <c r="Q178" s="31">
        <v>80</v>
      </c>
      <c r="R178" s="31">
        <v>7047.369</v>
      </c>
      <c r="S178" s="31">
        <v>212686.26</v>
      </c>
    </row>
    <row r="179" spans="4:19" ht="12.75">
      <c r="D179" s="20" t="s">
        <v>521</v>
      </c>
      <c r="E179" s="31"/>
      <c r="F179" s="31"/>
      <c r="G179" s="31"/>
      <c r="H179" s="31"/>
      <c r="I179" s="31"/>
      <c r="J179" s="31"/>
      <c r="K179" s="31">
        <v>3</v>
      </c>
      <c r="L179" s="31">
        <v>280.91</v>
      </c>
      <c r="M179" s="31">
        <v>5876.11</v>
      </c>
      <c r="N179" s="31">
        <v>0</v>
      </c>
      <c r="O179" s="31">
        <v>0</v>
      </c>
      <c r="P179" s="31">
        <v>0</v>
      </c>
      <c r="Q179" s="31">
        <v>3</v>
      </c>
      <c r="R179" s="31">
        <v>280.91</v>
      </c>
      <c r="S179" s="31">
        <v>5876.11</v>
      </c>
    </row>
    <row r="180" spans="4:19" ht="12.75">
      <c r="D180" s="20" t="s">
        <v>522</v>
      </c>
      <c r="E180" s="31"/>
      <c r="F180" s="31"/>
      <c r="G180" s="31"/>
      <c r="H180" s="31">
        <v>6</v>
      </c>
      <c r="I180" s="31">
        <v>118.1</v>
      </c>
      <c r="J180" s="31">
        <v>5974.13</v>
      </c>
      <c r="K180" s="31"/>
      <c r="L180" s="31"/>
      <c r="M180" s="31"/>
      <c r="N180" s="31"/>
      <c r="O180" s="31"/>
      <c r="P180" s="31"/>
      <c r="Q180" s="31">
        <v>6</v>
      </c>
      <c r="R180" s="31">
        <v>118.1</v>
      </c>
      <c r="S180" s="31">
        <v>5974.13</v>
      </c>
    </row>
    <row r="181" spans="4:19" ht="12.75">
      <c r="D181" s="20" t="s">
        <v>523</v>
      </c>
      <c r="E181" s="31"/>
      <c r="F181" s="31"/>
      <c r="G181" s="31"/>
      <c r="H181" s="31"/>
      <c r="I181" s="31"/>
      <c r="J181" s="31"/>
      <c r="K181" s="31">
        <v>4</v>
      </c>
      <c r="L181" s="31">
        <v>272.296</v>
      </c>
      <c r="M181" s="31">
        <v>10547.71</v>
      </c>
      <c r="N181" s="31">
        <v>8</v>
      </c>
      <c r="O181" s="31">
        <v>499.551</v>
      </c>
      <c r="P181" s="31">
        <v>36847.59</v>
      </c>
      <c r="Q181" s="31">
        <v>12</v>
      </c>
      <c r="R181" s="31">
        <v>771.847</v>
      </c>
      <c r="S181" s="31">
        <v>47395.3</v>
      </c>
    </row>
    <row r="182" spans="4:19" ht="12.75">
      <c r="D182" s="20" t="s">
        <v>524</v>
      </c>
      <c r="E182" s="31">
        <v>6</v>
      </c>
      <c r="F182" s="31">
        <v>195</v>
      </c>
      <c r="G182" s="31">
        <v>10439.5</v>
      </c>
      <c r="H182" s="31">
        <v>48</v>
      </c>
      <c r="I182" s="31">
        <v>1051.76</v>
      </c>
      <c r="J182" s="31">
        <v>35141.61</v>
      </c>
      <c r="K182" s="31">
        <v>1062</v>
      </c>
      <c r="L182" s="31">
        <v>70650.416</v>
      </c>
      <c r="M182" s="31">
        <v>1906205.83</v>
      </c>
      <c r="N182" s="31">
        <v>1453</v>
      </c>
      <c r="O182" s="31">
        <v>107880.498</v>
      </c>
      <c r="P182" s="31">
        <v>2372671.6</v>
      </c>
      <c r="Q182" s="31">
        <v>2569</v>
      </c>
      <c r="R182" s="31">
        <v>179777.674</v>
      </c>
      <c r="S182" s="31">
        <v>4324458.54</v>
      </c>
    </row>
    <row r="183" spans="4:19" ht="12.75">
      <c r="D183" s="20" t="s">
        <v>525</v>
      </c>
      <c r="E183" s="31">
        <v>6</v>
      </c>
      <c r="F183" s="31">
        <v>195</v>
      </c>
      <c r="G183" s="31">
        <v>10439.5</v>
      </c>
      <c r="H183" s="31">
        <v>47</v>
      </c>
      <c r="I183" s="31">
        <v>1046.01</v>
      </c>
      <c r="J183" s="31">
        <v>34615.52</v>
      </c>
      <c r="K183" s="31">
        <v>759</v>
      </c>
      <c r="L183" s="31">
        <v>64345.125</v>
      </c>
      <c r="M183" s="31">
        <v>1750124.02</v>
      </c>
      <c r="N183" s="31">
        <v>1246</v>
      </c>
      <c r="O183" s="31">
        <v>103549.999</v>
      </c>
      <c r="P183" s="31">
        <v>2283606.91</v>
      </c>
      <c r="Q183" s="31">
        <v>2058</v>
      </c>
      <c r="R183" s="31">
        <v>169136.134</v>
      </c>
      <c r="S183" s="31">
        <v>4078785.95</v>
      </c>
    </row>
    <row r="184" spans="4:19" ht="12.75">
      <c r="D184" s="20" t="s">
        <v>526</v>
      </c>
      <c r="E184" s="31"/>
      <c r="F184" s="31"/>
      <c r="G184" s="31"/>
      <c r="H184" s="31">
        <v>1</v>
      </c>
      <c r="I184" s="31">
        <v>5.75</v>
      </c>
      <c r="J184" s="31">
        <v>526.09</v>
      </c>
      <c r="K184" s="31">
        <v>303</v>
      </c>
      <c r="L184" s="31">
        <v>6305.291</v>
      </c>
      <c r="M184" s="31">
        <v>156081.81</v>
      </c>
      <c r="N184" s="31">
        <v>207</v>
      </c>
      <c r="O184" s="31">
        <v>4330.499</v>
      </c>
      <c r="P184" s="31">
        <v>89064.69</v>
      </c>
      <c r="Q184" s="31">
        <v>511</v>
      </c>
      <c r="R184" s="31">
        <v>10641.54</v>
      </c>
      <c r="S184" s="31">
        <v>245672.59</v>
      </c>
    </row>
    <row r="185" spans="4:19" ht="12.75">
      <c r="D185" s="20" t="s">
        <v>527</v>
      </c>
      <c r="E185" s="31"/>
      <c r="F185" s="31"/>
      <c r="G185" s="31"/>
      <c r="H185" s="31">
        <v>41</v>
      </c>
      <c r="I185" s="31">
        <v>804.26</v>
      </c>
      <c r="J185" s="31">
        <v>36937.06</v>
      </c>
      <c r="K185" s="31">
        <v>166</v>
      </c>
      <c r="L185" s="31">
        <v>9878.264</v>
      </c>
      <c r="M185" s="31">
        <v>240273.98</v>
      </c>
      <c r="N185" s="31">
        <v>282</v>
      </c>
      <c r="O185" s="31">
        <v>20516.127</v>
      </c>
      <c r="P185" s="31">
        <v>464546.78</v>
      </c>
      <c r="Q185" s="31">
        <v>489</v>
      </c>
      <c r="R185" s="31">
        <v>31198.651</v>
      </c>
      <c r="S185" s="31">
        <v>741757.82</v>
      </c>
    </row>
    <row r="186" spans="4:19" ht="12.75">
      <c r="D186" s="20" t="s">
        <v>528</v>
      </c>
      <c r="E186" s="31"/>
      <c r="F186" s="31"/>
      <c r="G186" s="31"/>
      <c r="H186" s="31">
        <v>27</v>
      </c>
      <c r="I186" s="31">
        <v>545.509</v>
      </c>
      <c r="J186" s="31">
        <v>20539.67</v>
      </c>
      <c r="K186" s="31"/>
      <c r="L186" s="31"/>
      <c r="M186" s="31"/>
      <c r="N186" s="31">
        <v>31</v>
      </c>
      <c r="O186" s="31">
        <v>477.41</v>
      </c>
      <c r="P186" s="31">
        <v>23531.01</v>
      </c>
      <c r="Q186" s="31">
        <v>58</v>
      </c>
      <c r="R186" s="31">
        <v>1022.919</v>
      </c>
      <c r="S186" s="31">
        <v>44070.68</v>
      </c>
    </row>
    <row r="187" spans="4:19" ht="12.75">
      <c r="D187" s="20" t="s">
        <v>529</v>
      </c>
      <c r="E187" s="31"/>
      <c r="F187" s="31"/>
      <c r="G187" s="31"/>
      <c r="H187" s="31">
        <v>2</v>
      </c>
      <c r="I187" s="31">
        <v>40.958</v>
      </c>
      <c r="J187" s="31">
        <v>1028.35</v>
      </c>
      <c r="K187" s="31">
        <v>109</v>
      </c>
      <c r="L187" s="31">
        <v>5336.799</v>
      </c>
      <c r="M187" s="31">
        <v>146038.62</v>
      </c>
      <c r="N187" s="31">
        <v>111</v>
      </c>
      <c r="O187" s="31">
        <v>7885.768</v>
      </c>
      <c r="P187" s="31">
        <v>155425.23</v>
      </c>
      <c r="Q187" s="31">
        <v>222</v>
      </c>
      <c r="R187" s="31">
        <v>13263.525</v>
      </c>
      <c r="S187" s="31">
        <v>302492.2</v>
      </c>
    </row>
    <row r="188" spans="4:19" ht="12.75">
      <c r="D188" s="20" t="s">
        <v>530</v>
      </c>
      <c r="E188" s="31"/>
      <c r="F188" s="31"/>
      <c r="G188" s="31"/>
      <c r="H188" s="31">
        <v>9</v>
      </c>
      <c r="I188" s="31">
        <v>123.733</v>
      </c>
      <c r="J188" s="31">
        <v>9671.3</v>
      </c>
      <c r="K188" s="31"/>
      <c r="L188" s="31"/>
      <c r="M188" s="31"/>
      <c r="N188" s="31">
        <v>8</v>
      </c>
      <c r="O188" s="31">
        <v>174.805</v>
      </c>
      <c r="P188" s="31">
        <v>4837.12</v>
      </c>
      <c r="Q188" s="31">
        <v>17</v>
      </c>
      <c r="R188" s="31">
        <v>298.538</v>
      </c>
      <c r="S188" s="31">
        <v>14508.42</v>
      </c>
    </row>
    <row r="189" spans="4:19" ht="12.75">
      <c r="D189" s="20" t="s">
        <v>531</v>
      </c>
      <c r="E189" s="31">
        <v>4</v>
      </c>
      <c r="F189" s="31">
        <v>361.998</v>
      </c>
      <c r="G189" s="31">
        <v>6993.74</v>
      </c>
      <c r="H189" s="31">
        <v>119</v>
      </c>
      <c r="I189" s="31">
        <v>9266.846</v>
      </c>
      <c r="J189" s="31">
        <v>195549.81</v>
      </c>
      <c r="K189" s="31">
        <v>333</v>
      </c>
      <c r="L189" s="31">
        <v>24204.884</v>
      </c>
      <c r="M189" s="31">
        <v>621314.19</v>
      </c>
      <c r="N189" s="31">
        <v>265</v>
      </c>
      <c r="O189" s="31">
        <v>22631.757</v>
      </c>
      <c r="P189" s="31">
        <v>266686.49</v>
      </c>
      <c r="Q189" s="31">
        <v>721</v>
      </c>
      <c r="R189" s="31">
        <v>56465.485</v>
      </c>
      <c r="S189" s="31">
        <v>1090544.23</v>
      </c>
    </row>
    <row r="190" spans="4:19" ht="12.75">
      <c r="D190" s="20" t="s">
        <v>532</v>
      </c>
      <c r="E190" s="31"/>
      <c r="F190" s="31"/>
      <c r="G190" s="31"/>
      <c r="H190" s="31">
        <v>65</v>
      </c>
      <c r="I190" s="31">
        <v>6494.423</v>
      </c>
      <c r="J190" s="31">
        <v>104180.99</v>
      </c>
      <c r="K190" s="31">
        <v>29</v>
      </c>
      <c r="L190" s="31">
        <v>2706.224</v>
      </c>
      <c r="M190" s="31">
        <v>80297.26</v>
      </c>
      <c r="N190" s="31">
        <v>59</v>
      </c>
      <c r="O190" s="31">
        <v>5857.411</v>
      </c>
      <c r="P190" s="31">
        <v>10050.14</v>
      </c>
      <c r="Q190" s="31">
        <v>153</v>
      </c>
      <c r="R190" s="31">
        <v>15058.058</v>
      </c>
      <c r="S190" s="31">
        <v>194528.39</v>
      </c>
    </row>
    <row r="191" spans="4:19" ht="12.75">
      <c r="D191" s="20" t="s">
        <v>246</v>
      </c>
      <c r="E191" s="31">
        <v>1</v>
      </c>
      <c r="F191" s="31">
        <v>9.948</v>
      </c>
      <c r="G191" s="31">
        <v>537.24</v>
      </c>
      <c r="H191" s="31">
        <v>110</v>
      </c>
      <c r="I191" s="31">
        <v>1227.914</v>
      </c>
      <c r="J191" s="31">
        <v>107940.36</v>
      </c>
      <c r="K191" s="31">
        <v>643</v>
      </c>
      <c r="L191" s="31">
        <v>12105.129</v>
      </c>
      <c r="M191" s="31">
        <v>170525.26</v>
      </c>
      <c r="N191" s="31">
        <v>102</v>
      </c>
      <c r="O191" s="31">
        <v>721.992</v>
      </c>
      <c r="P191" s="31">
        <v>88886.93</v>
      </c>
      <c r="Q191" s="31">
        <v>856</v>
      </c>
      <c r="R191" s="31">
        <v>14064.983</v>
      </c>
      <c r="S191" s="31">
        <v>367889.79</v>
      </c>
    </row>
    <row r="192" spans="4:19" ht="12.75">
      <c r="D192" s="20" t="s">
        <v>533</v>
      </c>
      <c r="E192" s="31"/>
      <c r="F192" s="31"/>
      <c r="G192" s="31"/>
      <c r="H192" s="31">
        <v>23</v>
      </c>
      <c r="I192" s="31">
        <v>166.422</v>
      </c>
      <c r="J192" s="31">
        <v>25393.19</v>
      </c>
      <c r="K192" s="31">
        <v>44</v>
      </c>
      <c r="L192" s="31">
        <v>881.617</v>
      </c>
      <c r="M192" s="31">
        <v>12007.64</v>
      </c>
      <c r="N192" s="31">
        <v>68</v>
      </c>
      <c r="O192" s="31">
        <v>509.014</v>
      </c>
      <c r="P192" s="31">
        <v>68034.84</v>
      </c>
      <c r="Q192" s="31">
        <v>135</v>
      </c>
      <c r="R192" s="31">
        <v>1557.053</v>
      </c>
      <c r="S192" s="31">
        <v>105435.67</v>
      </c>
    </row>
    <row r="193" spans="4:19" ht="12.75">
      <c r="D193" s="20" t="s">
        <v>768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>
        <v>6</v>
      </c>
      <c r="O193" s="31">
        <v>53.281</v>
      </c>
      <c r="P193" s="31">
        <v>1628.74</v>
      </c>
      <c r="Q193" s="31">
        <v>6</v>
      </c>
      <c r="R193" s="31">
        <v>53.281</v>
      </c>
      <c r="S193" s="31">
        <v>1628.74</v>
      </c>
    </row>
    <row r="194" spans="4:19" ht="12.75">
      <c r="D194" s="20" t="s">
        <v>534</v>
      </c>
      <c r="E194" s="31">
        <v>1</v>
      </c>
      <c r="F194" s="31">
        <v>9.948</v>
      </c>
      <c r="G194" s="31">
        <v>537.24</v>
      </c>
      <c r="H194" s="31">
        <v>58</v>
      </c>
      <c r="I194" s="31">
        <v>620.772</v>
      </c>
      <c r="J194" s="31">
        <v>48896.51</v>
      </c>
      <c r="K194" s="31">
        <v>2</v>
      </c>
      <c r="L194" s="31">
        <v>24.799</v>
      </c>
      <c r="M194" s="31">
        <v>908.11</v>
      </c>
      <c r="N194" s="31">
        <v>22</v>
      </c>
      <c r="O194" s="31">
        <v>114.962</v>
      </c>
      <c r="P194" s="31">
        <v>13461.71</v>
      </c>
      <c r="Q194" s="31">
        <v>83</v>
      </c>
      <c r="R194" s="31">
        <v>770.481</v>
      </c>
      <c r="S194" s="31">
        <v>63803.57</v>
      </c>
    </row>
    <row r="195" spans="4:19" ht="12.75">
      <c r="D195" s="20" t="s">
        <v>535</v>
      </c>
      <c r="E195" s="31"/>
      <c r="F195" s="31"/>
      <c r="G195" s="31"/>
      <c r="H195" s="31">
        <v>29</v>
      </c>
      <c r="I195" s="31">
        <v>440.72</v>
      </c>
      <c r="J195" s="31">
        <v>33650.66</v>
      </c>
      <c r="K195" s="31">
        <v>1</v>
      </c>
      <c r="L195" s="31">
        <v>8.691</v>
      </c>
      <c r="M195" s="31">
        <v>614.68</v>
      </c>
      <c r="N195" s="31">
        <v>5</v>
      </c>
      <c r="O195" s="31">
        <v>24.985</v>
      </c>
      <c r="P195" s="31">
        <v>4406.85</v>
      </c>
      <c r="Q195" s="31">
        <v>35</v>
      </c>
      <c r="R195" s="31">
        <v>474.396</v>
      </c>
      <c r="S195" s="31">
        <v>38672.19</v>
      </c>
    </row>
    <row r="196" spans="4:19" ht="12.75">
      <c r="D196" s="20" t="s">
        <v>247</v>
      </c>
      <c r="E196" s="31">
        <v>42</v>
      </c>
      <c r="F196" s="31">
        <f>3297.992+25</f>
        <v>3322.992</v>
      </c>
      <c r="G196" s="31">
        <v>179905.93</v>
      </c>
      <c r="H196" s="31">
        <v>936</v>
      </c>
      <c r="I196" s="31">
        <v>27576.187</v>
      </c>
      <c r="J196" s="31">
        <v>908438.82</v>
      </c>
      <c r="K196" s="31">
        <v>3306</v>
      </c>
      <c r="L196" s="31">
        <v>221483.799</v>
      </c>
      <c r="M196" s="31">
        <v>6018031.93</v>
      </c>
      <c r="N196" s="31">
        <v>2359</v>
      </c>
      <c r="O196" s="31">
        <v>187875.217</v>
      </c>
      <c r="P196" s="31">
        <v>3816146.64</v>
      </c>
      <c r="Q196" s="31">
        <v>6643</v>
      </c>
      <c r="R196" s="31">
        <f>440233.195+24.5</f>
        <v>440257.695</v>
      </c>
      <c r="S196" s="31">
        <v>10922523.32</v>
      </c>
    </row>
    <row r="197" spans="4:19" ht="12.75">
      <c r="D197" s="20" t="s">
        <v>536</v>
      </c>
      <c r="E197" s="31">
        <v>6</v>
      </c>
      <c r="F197" s="31">
        <v>682.889</v>
      </c>
      <c r="G197" s="31">
        <v>17666.91</v>
      </c>
      <c r="H197" s="31">
        <v>134</v>
      </c>
      <c r="I197" s="31">
        <v>10697.214</v>
      </c>
      <c r="J197" s="31">
        <v>153079.39</v>
      </c>
      <c r="K197" s="31">
        <v>444</v>
      </c>
      <c r="L197" s="31">
        <v>37735.317</v>
      </c>
      <c r="M197" s="31">
        <v>795298.65</v>
      </c>
      <c r="N197" s="31">
        <v>1206</v>
      </c>
      <c r="O197" s="31">
        <v>110957.015</v>
      </c>
      <c r="P197" s="31">
        <v>2269520.76</v>
      </c>
      <c r="Q197" s="31">
        <v>1790</v>
      </c>
      <c r="R197" s="31">
        <v>160072.435</v>
      </c>
      <c r="S197" s="31">
        <v>3235565.71</v>
      </c>
    </row>
    <row r="198" spans="4:19" ht="12.75">
      <c r="D198" s="20" t="s">
        <v>537</v>
      </c>
      <c r="E198" s="31">
        <v>6</v>
      </c>
      <c r="F198" s="31">
        <v>682.889</v>
      </c>
      <c r="G198" s="31">
        <v>17666.91</v>
      </c>
      <c r="H198" s="31">
        <v>134</v>
      </c>
      <c r="I198" s="31">
        <v>10697.214</v>
      </c>
      <c r="J198" s="31">
        <v>153079.39</v>
      </c>
      <c r="K198" s="31">
        <v>444</v>
      </c>
      <c r="L198" s="31">
        <v>37735.317</v>
      </c>
      <c r="M198" s="31">
        <v>795298.65</v>
      </c>
      <c r="N198" s="31">
        <v>1166</v>
      </c>
      <c r="O198" s="31">
        <v>107229.063</v>
      </c>
      <c r="P198" s="31">
        <v>2182169.12</v>
      </c>
      <c r="Q198" s="31">
        <v>1750</v>
      </c>
      <c r="R198" s="31">
        <v>156344.483</v>
      </c>
      <c r="S198" s="31">
        <v>3148214.07</v>
      </c>
    </row>
    <row r="199" spans="4:19" ht="12.75">
      <c r="D199" s="20" t="s">
        <v>538</v>
      </c>
      <c r="E199" s="31">
        <v>35</v>
      </c>
      <c r="F199" s="31">
        <f>2533.544+24.5</f>
        <v>2558.044</v>
      </c>
      <c r="G199" s="31">
        <v>159516.67</v>
      </c>
      <c r="H199" s="31">
        <v>209</v>
      </c>
      <c r="I199" s="31">
        <v>7858.749</v>
      </c>
      <c r="J199" s="31">
        <v>216702.43</v>
      </c>
      <c r="K199" s="31">
        <v>1953</v>
      </c>
      <c r="L199" s="31">
        <v>119884.116</v>
      </c>
      <c r="M199" s="31">
        <v>3250545.33</v>
      </c>
      <c r="N199" s="31">
        <v>930</v>
      </c>
      <c r="O199" s="31">
        <v>70537.088</v>
      </c>
      <c r="P199" s="31">
        <v>1308808.73</v>
      </c>
      <c r="Q199" s="31">
        <v>3127</v>
      </c>
      <c r="R199" s="31">
        <f>200813.497+24.5</f>
        <v>200837.997</v>
      </c>
      <c r="S199" s="31">
        <v>4935573.16</v>
      </c>
    </row>
    <row r="200" spans="4:19" ht="12.75">
      <c r="D200" s="20" t="s">
        <v>539</v>
      </c>
      <c r="E200" s="31">
        <v>1</v>
      </c>
      <c r="F200" s="31">
        <v>91.071</v>
      </c>
      <c r="G200" s="31">
        <v>1397</v>
      </c>
      <c r="H200" s="31">
        <v>22</v>
      </c>
      <c r="I200" s="31">
        <v>458.148</v>
      </c>
      <c r="J200" s="31">
        <v>11168.49</v>
      </c>
      <c r="K200" s="31">
        <v>714</v>
      </c>
      <c r="L200" s="31">
        <v>35728.3</v>
      </c>
      <c r="M200" s="31">
        <v>1027087.17</v>
      </c>
      <c r="N200" s="31">
        <v>682</v>
      </c>
      <c r="O200" s="31">
        <v>54620.097</v>
      </c>
      <c r="P200" s="31">
        <v>1094047.15</v>
      </c>
      <c r="Q200" s="31">
        <v>1419</v>
      </c>
      <c r="R200" s="31">
        <v>90897.616</v>
      </c>
      <c r="S200" s="31">
        <v>2133699.81</v>
      </c>
    </row>
    <row r="201" spans="4:19" ht="12.75">
      <c r="D201" s="20" t="s">
        <v>540</v>
      </c>
      <c r="E201" s="31">
        <v>6</v>
      </c>
      <c r="F201" s="31">
        <v>0</v>
      </c>
      <c r="G201" s="31">
        <v>3221.68</v>
      </c>
      <c r="H201" s="31"/>
      <c r="I201" s="31"/>
      <c r="J201" s="31"/>
      <c r="K201" s="31">
        <v>109</v>
      </c>
      <c r="L201" s="31">
        <v>10107.617</v>
      </c>
      <c r="M201" s="31">
        <v>208794.88</v>
      </c>
      <c r="N201" s="31">
        <v>126</v>
      </c>
      <c r="O201" s="31">
        <v>12279.138</v>
      </c>
      <c r="P201" s="31">
        <v>137662.95</v>
      </c>
      <c r="Q201" s="31">
        <v>241</v>
      </c>
      <c r="R201" s="31">
        <f>22362.255+24.5</f>
        <v>22386.755</v>
      </c>
      <c r="S201" s="31">
        <v>349679.51</v>
      </c>
    </row>
    <row r="202" spans="4:19" ht="12.75">
      <c r="D202" s="20" t="s">
        <v>541</v>
      </c>
      <c r="E202" s="31">
        <v>27</v>
      </c>
      <c r="F202" s="31">
        <v>2446.441</v>
      </c>
      <c r="G202" s="31">
        <v>154360.75</v>
      </c>
      <c r="H202" s="31">
        <v>49</v>
      </c>
      <c r="I202" s="31">
        <v>4643.954</v>
      </c>
      <c r="J202" s="31">
        <v>115967.74</v>
      </c>
      <c r="K202" s="31">
        <v>802</v>
      </c>
      <c r="L202" s="31">
        <v>67291.196</v>
      </c>
      <c r="M202" s="31">
        <v>1914591.61</v>
      </c>
      <c r="N202" s="31">
        <v>27</v>
      </c>
      <c r="O202" s="31">
        <v>1915.436</v>
      </c>
      <c r="P202" s="31">
        <v>27272.72</v>
      </c>
      <c r="Q202" s="31">
        <v>905</v>
      </c>
      <c r="R202" s="31">
        <v>76297.027</v>
      </c>
      <c r="S202" s="31">
        <v>2212192.82</v>
      </c>
    </row>
    <row r="203" spans="4:19" ht="12.75">
      <c r="D203" s="20" t="s">
        <v>542</v>
      </c>
      <c r="E203" s="31"/>
      <c r="F203" s="31"/>
      <c r="G203" s="31"/>
      <c r="H203" s="31">
        <v>5</v>
      </c>
      <c r="I203" s="31">
        <v>70.805</v>
      </c>
      <c r="J203" s="31">
        <v>6743.84</v>
      </c>
      <c r="K203" s="31">
        <v>6</v>
      </c>
      <c r="L203" s="31">
        <v>122.61</v>
      </c>
      <c r="M203" s="31">
        <v>3103.45</v>
      </c>
      <c r="N203" s="31">
        <v>5</v>
      </c>
      <c r="O203" s="31">
        <v>101.139</v>
      </c>
      <c r="P203" s="31">
        <v>2208.41</v>
      </c>
      <c r="Q203" s="31">
        <v>16</v>
      </c>
      <c r="R203" s="31">
        <v>294.554</v>
      </c>
      <c r="S203" s="31">
        <v>12055.7</v>
      </c>
    </row>
    <row r="204" spans="4:19" ht="12.75">
      <c r="D204" s="20" t="s">
        <v>543</v>
      </c>
      <c r="E204" s="31">
        <v>1</v>
      </c>
      <c r="F204" s="31">
        <v>20.532</v>
      </c>
      <c r="G204" s="31">
        <v>537.24</v>
      </c>
      <c r="H204" s="31">
        <v>33</v>
      </c>
      <c r="I204" s="31">
        <v>679.248</v>
      </c>
      <c r="J204" s="31">
        <v>20745.86</v>
      </c>
      <c r="K204" s="31">
        <v>184</v>
      </c>
      <c r="L204" s="31">
        <v>3791.814</v>
      </c>
      <c r="M204" s="31">
        <v>57665.26</v>
      </c>
      <c r="N204" s="31">
        <v>65</v>
      </c>
      <c r="O204" s="31">
        <v>1262.229</v>
      </c>
      <c r="P204" s="31">
        <v>22646.77</v>
      </c>
      <c r="Q204" s="31">
        <v>283</v>
      </c>
      <c r="R204" s="31">
        <v>5753.823</v>
      </c>
      <c r="S204" s="31">
        <v>101595.13</v>
      </c>
    </row>
    <row r="205" spans="4:19" ht="12.75">
      <c r="D205" s="20" t="s">
        <v>544</v>
      </c>
      <c r="E205" s="31"/>
      <c r="F205" s="31"/>
      <c r="G205" s="31"/>
      <c r="H205" s="31">
        <v>1</v>
      </c>
      <c r="I205" s="31">
        <v>7.75</v>
      </c>
      <c r="J205" s="31">
        <v>1332.28</v>
      </c>
      <c r="K205" s="31"/>
      <c r="L205" s="31"/>
      <c r="M205" s="31"/>
      <c r="N205" s="31">
        <v>0</v>
      </c>
      <c r="O205" s="31">
        <v>0</v>
      </c>
      <c r="P205" s="31">
        <v>0</v>
      </c>
      <c r="Q205" s="31">
        <v>1</v>
      </c>
      <c r="R205" s="31">
        <v>7.75</v>
      </c>
      <c r="S205" s="31">
        <v>1332.28</v>
      </c>
    </row>
    <row r="206" spans="4:19" ht="12.75">
      <c r="D206" s="20" t="s">
        <v>545</v>
      </c>
      <c r="E206" s="31">
        <v>1</v>
      </c>
      <c r="F206" s="31">
        <v>81.559</v>
      </c>
      <c r="G206" s="31">
        <v>2722.35</v>
      </c>
      <c r="H206" s="31">
        <v>18</v>
      </c>
      <c r="I206" s="31">
        <v>335.672</v>
      </c>
      <c r="J206" s="31">
        <v>26088.65</v>
      </c>
      <c r="K206" s="31">
        <v>874</v>
      </c>
      <c r="L206" s="31">
        <v>63280.194</v>
      </c>
      <c r="M206" s="31">
        <v>1959551.83</v>
      </c>
      <c r="N206" s="31">
        <v>67</v>
      </c>
      <c r="O206" s="31">
        <v>4054.037</v>
      </c>
      <c r="P206" s="31">
        <v>134755.37</v>
      </c>
      <c r="Q206" s="31">
        <v>960</v>
      </c>
      <c r="R206" s="31">
        <v>67751.462</v>
      </c>
      <c r="S206" s="31">
        <v>2123118.2</v>
      </c>
    </row>
    <row r="207" spans="4:19" ht="12.75">
      <c r="D207" s="20" t="s">
        <v>546</v>
      </c>
      <c r="E207" s="31"/>
      <c r="F207" s="31"/>
      <c r="G207" s="31"/>
      <c r="H207" s="31">
        <v>399</v>
      </c>
      <c r="I207" s="31">
        <v>7458.614</v>
      </c>
      <c r="J207" s="31">
        <v>296482.1</v>
      </c>
      <c r="K207" s="31">
        <v>2</v>
      </c>
      <c r="L207" s="31">
        <v>32.237</v>
      </c>
      <c r="M207" s="31">
        <v>607.2</v>
      </c>
      <c r="N207" s="31">
        <v>34</v>
      </c>
      <c r="O207" s="31">
        <v>548.568</v>
      </c>
      <c r="P207" s="31">
        <v>28455.5</v>
      </c>
      <c r="Q207" s="31">
        <v>435</v>
      </c>
      <c r="R207" s="31">
        <v>8039.419</v>
      </c>
      <c r="S207" s="31">
        <v>325544.8</v>
      </c>
    </row>
    <row r="208" spans="4:19" ht="12.75">
      <c r="D208" s="20" t="s">
        <v>547</v>
      </c>
      <c r="E208" s="31"/>
      <c r="F208" s="31"/>
      <c r="G208" s="31"/>
      <c r="H208" s="31">
        <v>12</v>
      </c>
      <c r="I208" s="31">
        <v>154.457</v>
      </c>
      <c r="J208" s="31">
        <v>11449.43</v>
      </c>
      <c r="K208" s="31"/>
      <c r="L208" s="31"/>
      <c r="M208" s="31"/>
      <c r="N208" s="31">
        <v>1</v>
      </c>
      <c r="O208" s="31">
        <v>15.095</v>
      </c>
      <c r="P208" s="31">
        <v>1242.68</v>
      </c>
      <c r="Q208" s="31">
        <v>13</v>
      </c>
      <c r="R208" s="31">
        <v>169.552</v>
      </c>
      <c r="S208" s="31">
        <v>12692.11</v>
      </c>
    </row>
    <row r="209" spans="4:19" ht="12.75">
      <c r="D209" s="20" t="s">
        <v>548</v>
      </c>
      <c r="E209" s="31"/>
      <c r="F209" s="31"/>
      <c r="G209" s="31"/>
      <c r="H209" s="31">
        <v>38</v>
      </c>
      <c r="I209" s="31">
        <v>375.968</v>
      </c>
      <c r="J209" s="31">
        <v>48100.59</v>
      </c>
      <c r="K209" s="31"/>
      <c r="L209" s="31"/>
      <c r="M209" s="31"/>
      <c r="N209" s="31">
        <v>24</v>
      </c>
      <c r="O209" s="31">
        <v>330.649</v>
      </c>
      <c r="P209" s="31">
        <v>23314.93</v>
      </c>
      <c r="Q209" s="31">
        <v>62</v>
      </c>
      <c r="R209" s="31">
        <v>706.617</v>
      </c>
      <c r="S209" s="31">
        <v>71415.52</v>
      </c>
    </row>
    <row r="210" spans="4:19" ht="12.75">
      <c r="D210" s="20" t="s">
        <v>549</v>
      </c>
      <c r="E210" s="31"/>
      <c r="F210" s="31"/>
      <c r="G210" s="31"/>
      <c r="H210" s="31">
        <v>138</v>
      </c>
      <c r="I210" s="31">
        <v>849.97</v>
      </c>
      <c r="J210" s="31">
        <v>167985.66</v>
      </c>
      <c r="K210" s="31">
        <v>33</v>
      </c>
      <c r="L210" s="31">
        <v>551.935</v>
      </c>
      <c r="M210" s="31">
        <v>12028.92</v>
      </c>
      <c r="N210" s="31">
        <v>98</v>
      </c>
      <c r="O210" s="31">
        <v>1447.86</v>
      </c>
      <c r="P210" s="31">
        <v>51291.35</v>
      </c>
      <c r="Q210" s="31">
        <v>269</v>
      </c>
      <c r="R210" s="31">
        <v>2849.765</v>
      </c>
      <c r="S210" s="31">
        <v>231305.93</v>
      </c>
    </row>
    <row r="211" spans="4:19" ht="12.75">
      <c r="D211" s="20" t="s">
        <v>550</v>
      </c>
      <c r="E211" s="31"/>
      <c r="F211" s="31"/>
      <c r="G211" s="31"/>
      <c r="H211" s="31">
        <v>138</v>
      </c>
      <c r="I211" s="31">
        <v>849.97</v>
      </c>
      <c r="J211" s="31">
        <v>167985.66</v>
      </c>
      <c r="K211" s="31">
        <v>33</v>
      </c>
      <c r="L211" s="31">
        <v>551.935</v>
      </c>
      <c r="M211" s="31">
        <v>12028.92</v>
      </c>
      <c r="N211" s="31">
        <v>98</v>
      </c>
      <c r="O211" s="31">
        <v>1447.86</v>
      </c>
      <c r="P211" s="31">
        <v>51291.35</v>
      </c>
      <c r="Q211" s="31">
        <v>269</v>
      </c>
      <c r="R211" s="31">
        <v>2849.765</v>
      </c>
      <c r="S211" s="31">
        <v>231305.93</v>
      </c>
    </row>
    <row r="212" spans="4:19" ht="12.75">
      <c r="D212" s="20" t="s">
        <v>551</v>
      </c>
      <c r="E212" s="31"/>
      <c r="F212" s="31"/>
      <c r="G212" s="31"/>
      <c r="H212" s="31">
        <v>1</v>
      </c>
      <c r="I212" s="31">
        <v>7.872</v>
      </c>
      <c r="J212" s="31">
        <v>1556.38</v>
      </c>
      <c r="K212" s="31"/>
      <c r="L212" s="31"/>
      <c r="M212" s="31"/>
      <c r="N212" s="31">
        <v>5</v>
      </c>
      <c r="O212" s="31">
        <v>74.605</v>
      </c>
      <c r="P212" s="31">
        <v>6015.49</v>
      </c>
      <c r="Q212" s="31">
        <v>6</v>
      </c>
      <c r="R212" s="31">
        <v>82.477</v>
      </c>
      <c r="S212" s="31">
        <v>7571.87</v>
      </c>
    </row>
    <row r="213" spans="4:19" ht="12.75">
      <c r="D213" s="20" t="s">
        <v>292</v>
      </c>
      <c r="E213" s="31"/>
      <c r="F213" s="31"/>
      <c r="G213" s="31"/>
      <c r="H213" s="31">
        <v>10</v>
      </c>
      <c r="I213" s="31">
        <v>172.324</v>
      </c>
      <c r="J213" s="31">
        <v>9710.92</v>
      </c>
      <c r="K213" s="31">
        <v>1</v>
      </c>
      <c r="L213" s="31">
        <v>20</v>
      </c>
      <c r="M213" s="31">
        <v>651.73</v>
      </c>
      <c r="N213" s="31">
        <v>17</v>
      </c>
      <c r="O213" s="31">
        <v>216.748</v>
      </c>
      <c r="P213" s="31">
        <v>20050.63</v>
      </c>
      <c r="Q213" s="31">
        <v>28</v>
      </c>
      <c r="R213" s="31">
        <v>409.072</v>
      </c>
      <c r="S213" s="31">
        <v>30413.28</v>
      </c>
    </row>
    <row r="214" spans="4:19" ht="12.75">
      <c r="D214" s="20" t="s">
        <v>769</v>
      </c>
      <c r="E214" s="31"/>
      <c r="F214" s="31"/>
      <c r="G214" s="31"/>
      <c r="H214" s="31">
        <v>5</v>
      </c>
      <c r="I214" s="31">
        <v>85.467</v>
      </c>
      <c r="J214" s="31">
        <v>6010.26</v>
      </c>
      <c r="K214" s="31"/>
      <c r="L214" s="31"/>
      <c r="M214" s="31"/>
      <c r="N214" s="31">
        <v>0</v>
      </c>
      <c r="O214" s="31">
        <v>0</v>
      </c>
      <c r="P214" s="31">
        <v>0</v>
      </c>
      <c r="Q214" s="31">
        <v>5</v>
      </c>
      <c r="R214" s="31">
        <v>85.467</v>
      </c>
      <c r="S214" s="31">
        <v>6010.26</v>
      </c>
    </row>
    <row r="215" spans="4:19" ht="12.75">
      <c r="D215" s="20" t="s">
        <v>552</v>
      </c>
      <c r="E215" s="31"/>
      <c r="F215" s="31"/>
      <c r="G215" s="31"/>
      <c r="H215" s="31">
        <v>3</v>
      </c>
      <c r="I215" s="31">
        <v>42.709</v>
      </c>
      <c r="J215" s="31">
        <v>2451.06</v>
      </c>
      <c r="K215" s="31">
        <v>1</v>
      </c>
      <c r="L215" s="31">
        <v>20</v>
      </c>
      <c r="M215" s="31">
        <v>651.73</v>
      </c>
      <c r="N215" s="31"/>
      <c r="O215" s="31"/>
      <c r="P215" s="31"/>
      <c r="Q215" s="31">
        <v>4</v>
      </c>
      <c r="R215" s="31">
        <v>62.709</v>
      </c>
      <c r="S215" s="31">
        <v>3102.79</v>
      </c>
    </row>
    <row r="216" spans="4:19" ht="12.75">
      <c r="D216" s="20" t="s">
        <v>553</v>
      </c>
      <c r="E216" s="31"/>
      <c r="F216" s="31"/>
      <c r="G216" s="31"/>
      <c r="H216" s="31">
        <v>1</v>
      </c>
      <c r="I216" s="31">
        <v>24</v>
      </c>
      <c r="J216" s="31">
        <v>614.83</v>
      </c>
      <c r="K216" s="31"/>
      <c r="L216" s="31"/>
      <c r="M216" s="31"/>
      <c r="N216" s="31">
        <v>17</v>
      </c>
      <c r="O216" s="31">
        <v>216.748</v>
      </c>
      <c r="P216" s="31">
        <v>20050.63</v>
      </c>
      <c r="Q216" s="31">
        <v>18</v>
      </c>
      <c r="R216" s="31">
        <v>240.748</v>
      </c>
      <c r="S216" s="31">
        <v>20665.46</v>
      </c>
    </row>
    <row r="217" spans="4:19" ht="12.75">
      <c r="D217" s="20" t="s">
        <v>770</v>
      </c>
      <c r="E217" s="31"/>
      <c r="F217" s="31"/>
      <c r="G217" s="31"/>
      <c r="H217" s="31">
        <v>1</v>
      </c>
      <c r="I217" s="31">
        <v>20.148</v>
      </c>
      <c r="J217" s="31">
        <v>634.77</v>
      </c>
      <c r="K217" s="31"/>
      <c r="L217" s="31"/>
      <c r="M217" s="31"/>
      <c r="N217" s="31">
        <v>0</v>
      </c>
      <c r="O217" s="31">
        <v>0</v>
      </c>
      <c r="P217" s="31">
        <v>0</v>
      </c>
      <c r="Q217" s="31">
        <v>1</v>
      </c>
      <c r="R217" s="31">
        <v>20.148</v>
      </c>
      <c r="S217" s="31">
        <v>634.77</v>
      </c>
    </row>
    <row r="218" spans="4:19" ht="12.75">
      <c r="D218" s="20" t="s">
        <v>287</v>
      </c>
      <c r="E218" s="31">
        <v>1390</v>
      </c>
      <c r="F218" s="31">
        <v>128891.662</v>
      </c>
      <c r="G218" s="31">
        <v>4613510.02</v>
      </c>
      <c r="H218" s="31">
        <v>10206</v>
      </c>
      <c r="I218" s="31">
        <v>886748.304</v>
      </c>
      <c r="J218" s="31">
        <v>21086953.19</v>
      </c>
      <c r="K218" s="31">
        <v>8376</v>
      </c>
      <c r="L218" s="31">
        <v>744468.003</v>
      </c>
      <c r="M218" s="31">
        <v>19259944.41</v>
      </c>
      <c r="N218" s="31">
        <v>16888</v>
      </c>
      <c r="O218" s="31">
        <v>1644405.029</v>
      </c>
      <c r="P218" s="31">
        <v>31695431.56</v>
      </c>
      <c r="Q218" s="31">
        <v>36860</v>
      </c>
      <c r="R218" s="31">
        <v>3404512.998</v>
      </c>
      <c r="S218" s="31">
        <v>76655839.18</v>
      </c>
    </row>
    <row r="219" spans="4:19" ht="12.75">
      <c r="D219" s="20" t="s">
        <v>554</v>
      </c>
      <c r="E219" s="31">
        <v>1105</v>
      </c>
      <c r="F219" s="31">
        <v>101787.601</v>
      </c>
      <c r="G219" s="31">
        <v>3721622.01</v>
      </c>
      <c r="H219" s="31">
        <v>8297</v>
      </c>
      <c r="I219" s="31">
        <v>761017.175</v>
      </c>
      <c r="J219" s="31">
        <v>16686867.6</v>
      </c>
      <c r="K219" s="31">
        <v>4917</v>
      </c>
      <c r="L219" s="31">
        <v>441124.591</v>
      </c>
      <c r="M219" s="31">
        <v>12435865.82</v>
      </c>
      <c r="N219" s="31">
        <v>11241</v>
      </c>
      <c r="O219" s="31">
        <v>1122001.772</v>
      </c>
      <c r="P219" s="31">
        <v>21178903.7</v>
      </c>
      <c r="Q219" s="31">
        <v>25560</v>
      </c>
      <c r="R219" s="31">
        <v>2425931.139</v>
      </c>
      <c r="S219" s="31">
        <v>54023259.13</v>
      </c>
    </row>
    <row r="220" spans="4:19" ht="12.75">
      <c r="D220" s="20" t="s">
        <v>555</v>
      </c>
      <c r="E220" s="31">
        <v>43</v>
      </c>
      <c r="F220" s="31">
        <v>4296.305</v>
      </c>
      <c r="G220" s="31">
        <v>34157.36</v>
      </c>
      <c r="H220" s="31">
        <v>84</v>
      </c>
      <c r="I220" s="31">
        <v>6998.855</v>
      </c>
      <c r="J220" s="31">
        <v>114931.88</v>
      </c>
      <c r="K220" s="31">
        <v>1639</v>
      </c>
      <c r="L220" s="31">
        <v>157446.208</v>
      </c>
      <c r="M220" s="31">
        <v>3700638.72</v>
      </c>
      <c r="N220" s="31">
        <v>7278</v>
      </c>
      <c r="O220" s="31">
        <v>741705.388</v>
      </c>
      <c r="P220" s="31">
        <v>14503090.54</v>
      </c>
      <c r="Q220" s="31">
        <v>9044</v>
      </c>
      <c r="R220" s="31">
        <v>910446.756</v>
      </c>
      <c r="S220" s="31">
        <v>18352818.5</v>
      </c>
    </row>
    <row r="221" spans="4:19" ht="12.75">
      <c r="D221" s="20" t="s">
        <v>556</v>
      </c>
      <c r="E221" s="31"/>
      <c r="F221" s="31"/>
      <c r="G221" s="31"/>
      <c r="H221" s="31">
        <v>7</v>
      </c>
      <c r="I221" s="31">
        <v>130.147</v>
      </c>
      <c r="J221" s="31">
        <v>3996.77</v>
      </c>
      <c r="K221" s="31">
        <v>215</v>
      </c>
      <c r="L221" s="31">
        <v>19853.722</v>
      </c>
      <c r="M221" s="31">
        <v>510822.34</v>
      </c>
      <c r="N221" s="31">
        <v>204</v>
      </c>
      <c r="O221" s="31">
        <v>22546.972</v>
      </c>
      <c r="P221" s="31">
        <v>559821.35</v>
      </c>
      <c r="Q221" s="31">
        <v>426</v>
      </c>
      <c r="R221" s="31">
        <v>42530.841</v>
      </c>
      <c r="S221" s="31">
        <v>1074640.46</v>
      </c>
    </row>
    <row r="222" spans="4:19" ht="12.75">
      <c r="D222" s="20" t="s">
        <v>557</v>
      </c>
      <c r="E222" s="31"/>
      <c r="F222" s="31"/>
      <c r="G222" s="31"/>
      <c r="H222" s="31">
        <v>7</v>
      </c>
      <c r="I222" s="31">
        <v>38.191</v>
      </c>
      <c r="J222" s="31">
        <v>4172.75</v>
      </c>
      <c r="K222" s="31">
        <v>43</v>
      </c>
      <c r="L222" s="31">
        <v>2002.751</v>
      </c>
      <c r="M222" s="31">
        <v>48417.63</v>
      </c>
      <c r="N222" s="31">
        <v>13</v>
      </c>
      <c r="O222" s="31">
        <v>325.1</v>
      </c>
      <c r="P222" s="31">
        <v>13463.14</v>
      </c>
      <c r="Q222" s="31">
        <v>63</v>
      </c>
      <c r="R222" s="31">
        <v>2366.042</v>
      </c>
      <c r="S222" s="31">
        <v>66053.52</v>
      </c>
    </row>
    <row r="223" spans="4:19" ht="12.75">
      <c r="D223" s="20" t="s">
        <v>558</v>
      </c>
      <c r="E223" s="31"/>
      <c r="F223" s="31"/>
      <c r="G223" s="31"/>
      <c r="H223" s="31">
        <v>2</v>
      </c>
      <c r="I223" s="31">
        <v>43.89</v>
      </c>
      <c r="J223" s="31">
        <v>12664.01</v>
      </c>
      <c r="K223" s="31">
        <v>33</v>
      </c>
      <c r="L223" s="31">
        <v>2832.897</v>
      </c>
      <c r="M223" s="31">
        <v>80653.39</v>
      </c>
      <c r="N223" s="31">
        <v>48</v>
      </c>
      <c r="O223" s="31">
        <v>4204.968</v>
      </c>
      <c r="P223" s="31">
        <v>93593.18</v>
      </c>
      <c r="Q223" s="31">
        <v>83</v>
      </c>
      <c r="R223" s="31">
        <v>7081.755</v>
      </c>
      <c r="S223" s="31">
        <v>186910.58</v>
      </c>
    </row>
    <row r="224" spans="4:19" ht="12.75">
      <c r="D224" s="20" t="s">
        <v>559</v>
      </c>
      <c r="E224" s="31"/>
      <c r="F224" s="31"/>
      <c r="G224" s="31"/>
      <c r="H224" s="31">
        <v>3</v>
      </c>
      <c r="I224" s="31">
        <v>62.484</v>
      </c>
      <c r="J224" s="31">
        <v>1976.09</v>
      </c>
      <c r="K224" s="31">
        <v>26</v>
      </c>
      <c r="L224" s="31">
        <v>520.263</v>
      </c>
      <c r="M224" s="31">
        <v>5551.72</v>
      </c>
      <c r="N224" s="31">
        <v>22</v>
      </c>
      <c r="O224" s="31">
        <v>1027.263</v>
      </c>
      <c r="P224" s="31">
        <v>19527.37</v>
      </c>
      <c r="Q224" s="31">
        <v>51</v>
      </c>
      <c r="R224" s="31">
        <v>1610.01</v>
      </c>
      <c r="S224" s="31">
        <v>27055.18</v>
      </c>
    </row>
    <row r="225" spans="4:19" ht="12.75">
      <c r="D225" s="20" t="s">
        <v>560</v>
      </c>
      <c r="E225" s="31">
        <v>1048</v>
      </c>
      <c r="F225" s="31">
        <v>96107.525</v>
      </c>
      <c r="G225" s="31">
        <v>3636122.77</v>
      </c>
      <c r="H225" s="31">
        <v>7948</v>
      </c>
      <c r="I225" s="31">
        <v>746080.049</v>
      </c>
      <c r="J225" s="31">
        <v>16013512.74</v>
      </c>
      <c r="K225" s="31">
        <v>1652</v>
      </c>
      <c r="L225" s="31">
        <v>154448.965</v>
      </c>
      <c r="M225" s="31">
        <v>4014122.81</v>
      </c>
      <c r="N225" s="31">
        <v>2392</v>
      </c>
      <c r="O225" s="31">
        <v>232331.727</v>
      </c>
      <c r="P225" s="31">
        <v>4127883.21</v>
      </c>
      <c r="Q225" s="31">
        <v>13040</v>
      </c>
      <c r="R225" s="31">
        <v>1228968.266</v>
      </c>
      <c r="S225" s="31">
        <v>27791641.53</v>
      </c>
    </row>
    <row r="226" spans="4:19" ht="12.75">
      <c r="D226" s="20" t="s">
        <v>561</v>
      </c>
      <c r="E226" s="31">
        <v>840</v>
      </c>
      <c r="F226" s="31">
        <v>76215.43</v>
      </c>
      <c r="G226" s="31">
        <v>3192672.5</v>
      </c>
      <c r="H226" s="31">
        <v>7711</v>
      </c>
      <c r="I226" s="31">
        <v>726844.996</v>
      </c>
      <c r="J226" s="31">
        <v>15395653.42</v>
      </c>
      <c r="K226" s="31">
        <v>844</v>
      </c>
      <c r="L226" s="31">
        <v>79411.925</v>
      </c>
      <c r="M226" s="31">
        <v>2268053.52</v>
      </c>
      <c r="N226" s="31">
        <v>647</v>
      </c>
      <c r="O226" s="31">
        <v>61082.965</v>
      </c>
      <c r="P226" s="31">
        <v>1240302.2</v>
      </c>
      <c r="Q226" s="31">
        <v>10042</v>
      </c>
      <c r="R226" s="31">
        <v>943555.316</v>
      </c>
      <c r="S226" s="31">
        <v>22096681.64</v>
      </c>
    </row>
    <row r="227" spans="4:19" ht="12.75">
      <c r="D227" s="20" t="s">
        <v>562</v>
      </c>
      <c r="E227" s="31">
        <v>14</v>
      </c>
      <c r="F227" s="31">
        <v>1383.771</v>
      </c>
      <c r="G227" s="31">
        <v>51341.88</v>
      </c>
      <c r="H227" s="31">
        <v>115</v>
      </c>
      <c r="I227" s="31">
        <v>4933.959</v>
      </c>
      <c r="J227" s="31">
        <v>510197.38</v>
      </c>
      <c r="K227" s="31">
        <v>1378</v>
      </c>
      <c r="L227" s="31">
        <v>118074.447</v>
      </c>
      <c r="M227" s="31">
        <v>4451967.43</v>
      </c>
      <c r="N227" s="31">
        <v>1330</v>
      </c>
      <c r="O227" s="31">
        <v>130702.654</v>
      </c>
      <c r="P227" s="31">
        <v>2009606.16</v>
      </c>
      <c r="Q227" s="31">
        <v>2837</v>
      </c>
      <c r="R227" s="31">
        <v>255094.831</v>
      </c>
      <c r="S227" s="31">
        <v>7023112.85</v>
      </c>
    </row>
    <row r="228" spans="4:19" ht="12.75">
      <c r="D228" s="20" t="s">
        <v>563</v>
      </c>
      <c r="E228" s="31"/>
      <c r="F228" s="31"/>
      <c r="G228" s="31"/>
      <c r="H228" s="31">
        <v>5</v>
      </c>
      <c r="I228" s="31">
        <v>475</v>
      </c>
      <c r="J228" s="31">
        <v>5259.8</v>
      </c>
      <c r="K228" s="31">
        <v>216</v>
      </c>
      <c r="L228" s="31">
        <v>21444.17</v>
      </c>
      <c r="M228" s="31">
        <v>497557.13</v>
      </c>
      <c r="N228" s="31">
        <v>532</v>
      </c>
      <c r="O228" s="31">
        <v>53594.788</v>
      </c>
      <c r="P228" s="31">
        <v>479143.79</v>
      </c>
      <c r="Q228" s="31">
        <v>753</v>
      </c>
      <c r="R228" s="31">
        <v>75513.958</v>
      </c>
      <c r="S228" s="31">
        <v>981960.72</v>
      </c>
    </row>
    <row r="229" spans="4:19" ht="12.75">
      <c r="D229" s="20" t="s">
        <v>564</v>
      </c>
      <c r="E229" s="31">
        <v>54</v>
      </c>
      <c r="F229" s="31">
        <v>5327.177</v>
      </c>
      <c r="G229" s="31">
        <v>217566.7</v>
      </c>
      <c r="H229" s="31">
        <v>64</v>
      </c>
      <c r="I229" s="31">
        <v>4797.53</v>
      </c>
      <c r="J229" s="31">
        <v>111071.84</v>
      </c>
      <c r="K229" s="31">
        <v>1346</v>
      </c>
      <c r="L229" s="31">
        <v>119179.727</v>
      </c>
      <c r="M229" s="31">
        <v>3273227.69</v>
      </c>
      <c r="N229" s="31">
        <v>3239</v>
      </c>
      <c r="O229" s="31">
        <v>308652.181</v>
      </c>
      <c r="P229" s="31">
        <v>4946174.14</v>
      </c>
      <c r="Q229" s="31">
        <v>4703</v>
      </c>
      <c r="R229" s="31">
        <v>437956.615</v>
      </c>
      <c r="S229" s="31">
        <v>8548040.37</v>
      </c>
    </row>
    <row r="230" spans="4:19" ht="12.75">
      <c r="D230" s="20" t="s">
        <v>565</v>
      </c>
      <c r="E230" s="31"/>
      <c r="F230" s="31"/>
      <c r="G230" s="31"/>
      <c r="H230" s="31">
        <v>1</v>
      </c>
      <c r="I230" s="31">
        <v>20.044</v>
      </c>
      <c r="J230" s="31">
        <v>618.65</v>
      </c>
      <c r="K230" s="31">
        <v>7</v>
      </c>
      <c r="L230" s="31">
        <v>633</v>
      </c>
      <c r="M230" s="31">
        <v>20713.98</v>
      </c>
      <c r="N230" s="31">
        <v>1</v>
      </c>
      <c r="O230" s="31">
        <v>19.5</v>
      </c>
      <c r="P230" s="31">
        <v>1194.41</v>
      </c>
      <c r="Q230" s="31">
        <v>9</v>
      </c>
      <c r="R230" s="31">
        <v>672.544</v>
      </c>
      <c r="S230" s="31">
        <v>22527.04</v>
      </c>
    </row>
    <row r="231" spans="4:19" ht="12.75">
      <c r="D231" s="20" t="s">
        <v>746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>
        <v>1</v>
      </c>
      <c r="O231" s="31">
        <v>14.63</v>
      </c>
      <c r="P231" s="31">
        <v>682.32</v>
      </c>
      <c r="Q231" s="31">
        <v>1</v>
      </c>
      <c r="R231" s="31">
        <v>14.63</v>
      </c>
      <c r="S231" s="31">
        <v>682.32</v>
      </c>
    </row>
    <row r="232" spans="4:19" ht="12.75">
      <c r="D232" s="20" t="s">
        <v>566</v>
      </c>
      <c r="E232" s="31"/>
      <c r="F232" s="31"/>
      <c r="G232" s="31"/>
      <c r="H232" s="31">
        <v>0</v>
      </c>
      <c r="I232" s="31">
        <v>0</v>
      </c>
      <c r="J232" s="31">
        <v>0</v>
      </c>
      <c r="K232" s="31">
        <v>4</v>
      </c>
      <c r="L232" s="31">
        <v>18.584</v>
      </c>
      <c r="M232" s="31">
        <v>1254.41</v>
      </c>
      <c r="N232" s="31">
        <v>0</v>
      </c>
      <c r="O232" s="31">
        <v>0</v>
      </c>
      <c r="P232" s="31">
        <v>0</v>
      </c>
      <c r="Q232" s="31">
        <v>4</v>
      </c>
      <c r="R232" s="31">
        <v>18.584</v>
      </c>
      <c r="S232" s="31">
        <v>1254.41</v>
      </c>
    </row>
    <row r="233" spans="4:19" ht="12.75">
      <c r="D233" s="20" t="s">
        <v>567</v>
      </c>
      <c r="E233" s="31"/>
      <c r="F233" s="31"/>
      <c r="G233" s="31"/>
      <c r="H233" s="31">
        <v>18</v>
      </c>
      <c r="I233" s="31">
        <v>301.09</v>
      </c>
      <c r="J233" s="31">
        <v>16706.91</v>
      </c>
      <c r="K233" s="31">
        <v>39</v>
      </c>
      <c r="L233" s="31">
        <v>3482.521</v>
      </c>
      <c r="M233" s="31">
        <v>102736.72</v>
      </c>
      <c r="N233" s="31">
        <v>42</v>
      </c>
      <c r="O233" s="31">
        <v>1977.057</v>
      </c>
      <c r="P233" s="31">
        <v>69066.38</v>
      </c>
      <c r="Q233" s="31">
        <v>99</v>
      </c>
      <c r="R233" s="31">
        <v>5760.668</v>
      </c>
      <c r="S233" s="31">
        <v>188510.01</v>
      </c>
    </row>
    <row r="234" spans="4:19" ht="12.75">
      <c r="D234" s="20" t="s">
        <v>568</v>
      </c>
      <c r="E234" s="31"/>
      <c r="F234" s="31"/>
      <c r="G234" s="31"/>
      <c r="H234" s="31">
        <v>11</v>
      </c>
      <c r="I234" s="31">
        <v>182.532</v>
      </c>
      <c r="J234" s="31">
        <v>8299.86</v>
      </c>
      <c r="K234" s="31"/>
      <c r="L234" s="31"/>
      <c r="M234" s="31"/>
      <c r="N234" s="31">
        <v>27</v>
      </c>
      <c r="O234" s="31">
        <v>1269.131</v>
      </c>
      <c r="P234" s="31">
        <v>38454.18</v>
      </c>
      <c r="Q234" s="31">
        <v>38</v>
      </c>
      <c r="R234" s="31">
        <v>1451.663</v>
      </c>
      <c r="S234" s="31">
        <v>46754.04</v>
      </c>
    </row>
    <row r="235" spans="4:19" ht="12.75">
      <c r="D235" s="20" t="s">
        <v>569</v>
      </c>
      <c r="E235" s="31"/>
      <c r="F235" s="31"/>
      <c r="G235" s="31"/>
      <c r="H235" s="31">
        <v>39</v>
      </c>
      <c r="I235" s="31">
        <v>770.403</v>
      </c>
      <c r="J235" s="31">
        <v>21264.77</v>
      </c>
      <c r="K235" s="31">
        <v>14</v>
      </c>
      <c r="L235" s="31">
        <v>607.821</v>
      </c>
      <c r="M235" s="31">
        <v>9178.45</v>
      </c>
      <c r="N235" s="31">
        <v>14</v>
      </c>
      <c r="O235" s="31">
        <v>266.98</v>
      </c>
      <c r="P235" s="31">
        <v>5996.87</v>
      </c>
      <c r="Q235" s="31">
        <v>67</v>
      </c>
      <c r="R235" s="31">
        <v>1645.204</v>
      </c>
      <c r="S235" s="31">
        <v>36440.09</v>
      </c>
    </row>
    <row r="236" spans="4:19" ht="12.75">
      <c r="D236" s="20" t="s">
        <v>570</v>
      </c>
      <c r="E236" s="31"/>
      <c r="F236" s="31"/>
      <c r="G236" s="31"/>
      <c r="H236" s="31">
        <v>0</v>
      </c>
      <c r="I236" s="31">
        <v>0</v>
      </c>
      <c r="J236" s="31">
        <v>0</v>
      </c>
      <c r="K236" s="31">
        <v>1</v>
      </c>
      <c r="L236" s="31">
        <v>20.393</v>
      </c>
      <c r="M236" s="31">
        <v>179.41</v>
      </c>
      <c r="N236" s="31">
        <v>5</v>
      </c>
      <c r="O236" s="31">
        <v>444.539</v>
      </c>
      <c r="P236" s="31">
        <v>13907.44</v>
      </c>
      <c r="Q236" s="31">
        <v>6</v>
      </c>
      <c r="R236" s="31">
        <v>464.932</v>
      </c>
      <c r="S236" s="31">
        <v>14086.85</v>
      </c>
    </row>
    <row r="237" spans="4:19" ht="12.75">
      <c r="D237" s="20" t="s">
        <v>571</v>
      </c>
      <c r="E237" s="31">
        <v>194</v>
      </c>
      <c r="F237" s="31">
        <v>18876.213</v>
      </c>
      <c r="G237" s="31">
        <v>582658.72</v>
      </c>
      <c r="H237" s="31">
        <v>384</v>
      </c>
      <c r="I237" s="31">
        <v>24530.029</v>
      </c>
      <c r="J237" s="31">
        <v>912131.14</v>
      </c>
      <c r="K237" s="31">
        <v>1003</v>
      </c>
      <c r="L237" s="31">
        <v>98100.267</v>
      </c>
      <c r="M237" s="31">
        <v>1880388.47</v>
      </c>
      <c r="N237" s="31">
        <v>1962</v>
      </c>
      <c r="O237" s="31">
        <v>189582.998</v>
      </c>
      <c r="P237" s="31">
        <v>4773502.92</v>
      </c>
      <c r="Q237" s="31">
        <v>3543</v>
      </c>
      <c r="R237" s="31">
        <v>331089.507</v>
      </c>
      <c r="S237" s="31">
        <v>8148681.25</v>
      </c>
    </row>
    <row r="238" spans="4:19" ht="12.75">
      <c r="D238" s="20" t="s">
        <v>572</v>
      </c>
      <c r="E238" s="31">
        <v>137</v>
      </c>
      <c r="F238" s="31">
        <v>13624.263</v>
      </c>
      <c r="G238" s="31">
        <v>402725.25</v>
      </c>
      <c r="H238" s="31">
        <v>87</v>
      </c>
      <c r="I238" s="31">
        <v>4156.77</v>
      </c>
      <c r="J238" s="31">
        <v>110905.52</v>
      </c>
      <c r="K238" s="31">
        <v>934</v>
      </c>
      <c r="L238" s="31">
        <v>91965.597</v>
      </c>
      <c r="M238" s="31">
        <v>1653745.12</v>
      </c>
      <c r="N238" s="31">
        <v>1914</v>
      </c>
      <c r="O238" s="31">
        <v>187860.268</v>
      </c>
      <c r="P238" s="31">
        <v>4729118.05</v>
      </c>
      <c r="Q238" s="31">
        <v>3072</v>
      </c>
      <c r="R238" s="31">
        <v>297606.898</v>
      </c>
      <c r="S238" s="31">
        <v>6896493.94</v>
      </c>
    </row>
    <row r="239" spans="4:19" ht="12.75">
      <c r="D239" s="20" t="s">
        <v>573</v>
      </c>
      <c r="E239" s="31">
        <v>37</v>
      </c>
      <c r="F239" s="31">
        <v>2900.671</v>
      </c>
      <c r="G239" s="31">
        <v>91662.59</v>
      </c>
      <c r="H239" s="31">
        <v>1404</v>
      </c>
      <c r="I239" s="31">
        <v>95332.077</v>
      </c>
      <c r="J239" s="31">
        <v>3338910.93</v>
      </c>
      <c r="K239" s="31">
        <v>1052</v>
      </c>
      <c r="L239" s="31">
        <v>81934.099</v>
      </c>
      <c r="M239" s="31">
        <v>1557113.44</v>
      </c>
      <c r="N239" s="31">
        <v>385</v>
      </c>
      <c r="O239" s="31">
        <v>21479.502</v>
      </c>
      <c r="P239" s="31">
        <v>707880.11</v>
      </c>
      <c r="Q239" s="31">
        <v>2878</v>
      </c>
      <c r="R239" s="31">
        <v>201646.349</v>
      </c>
      <c r="S239" s="31">
        <v>5695567.07</v>
      </c>
    </row>
    <row r="240" spans="4:19" ht="12.75">
      <c r="D240" s="20" t="s">
        <v>574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</row>
    <row r="241" spans="4:19" ht="12.75">
      <c r="D241" s="20" t="s">
        <v>575</v>
      </c>
      <c r="E241" s="31">
        <v>1</v>
      </c>
      <c r="F241" s="31">
        <v>33</v>
      </c>
      <c r="G241" s="31">
        <v>2358.78</v>
      </c>
      <c r="H241" s="31">
        <v>3</v>
      </c>
      <c r="I241" s="31">
        <v>210.327</v>
      </c>
      <c r="J241" s="31">
        <v>9280.86</v>
      </c>
      <c r="K241" s="31">
        <v>224</v>
      </c>
      <c r="L241" s="31">
        <v>22625.409</v>
      </c>
      <c r="M241" s="31">
        <v>307571.53</v>
      </c>
      <c r="N241" s="31">
        <v>49</v>
      </c>
      <c r="O241" s="31">
        <v>4820.627</v>
      </c>
      <c r="P241" s="31">
        <v>90234.49</v>
      </c>
      <c r="Q241" s="31">
        <v>277</v>
      </c>
      <c r="R241" s="31">
        <v>27689.363</v>
      </c>
      <c r="S241" s="31">
        <v>409445.66</v>
      </c>
    </row>
    <row r="242" spans="4:19" ht="12.75">
      <c r="D242" s="20" t="s">
        <v>293</v>
      </c>
      <c r="E242" s="31">
        <v>126</v>
      </c>
      <c r="F242" s="31">
        <v>11904.712</v>
      </c>
      <c r="G242" s="31">
        <f>397812.14+3892.93</f>
        <v>401705.07</v>
      </c>
      <c r="H242" s="31">
        <v>2403</v>
      </c>
      <c r="I242" s="31">
        <v>194825.732</v>
      </c>
      <c r="J242" s="31">
        <v>3478135.16</v>
      </c>
      <c r="K242" s="31">
        <v>2035</v>
      </c>
      <c r="L242" s="31">
        <v>155637.719</v>
      </c>
      <c r="M242" s="31">
        <v>3678606.9</v>
      </c>
      <c r="N242" s="31">
        <v>5911</v>
      </c>
      <c r="O242" s="31">
        <v>463740.397</v>
      </c>
      <c r="P242" s="31">
        <v>9059447.96</v>
      </c>
      <c r="Q242" s="31">
        <v>10475</v>
      </c>
      <c r="R242" s="31">
        <v>826108.56</v>
      </c>
      <c r="S242" s="31">
        <f>16614002.16+3892.93</f>
        <v>16617895.09</v>
      </c>
    </row>
    <row r="243" spans="4:19" ht="12.75">
      <c r="D243" s="20" t="s">
        <v>576</v>
      </c>
      <c r="E243" s="31">
        <v>126</v>
      </c>
      <c r="F243" s="31">
        <v>11904.712</v>
      </c>
      <c r="G243" s="31">
        <v>401705.07</v>
      </c>
      <c r="H243" s="31">
        <v>1566</v>
      </c>
      <c r="I243" s="31">
        <v>118891.31</v>
      </c>
      <c r="J243" s="31">
        <v>1850008.33</v>
      </c>
      <c r="K243" s="31">
        <v>1946</v>
      </c>
      <c r="L243" s="31">
        <v>150502.524</v>
      </c>
      <c r="M243" s="31">
        <v>3561104.55</v>
      </c>
      <c r="N243" s="31">
        <v>5666</v>
      </c>
      <c r="O243" s="31">
        <v>443212.745</v>
      </c>
      <c r="P243" s="31">
        <v>8595195.6</v>
      </c>
      <c r="Q243" s="31">
        <v>9304</v>
      </c>
      <c r="R243" s="31">
        <v>724511.291</v>
      </c>
      <c r="S243" s="31">
        <v>14408013.55</v>
      </c>
    </row>
    <row r="244" spans="4:19" ht="12.75">
      <c r="D244" s="20" t="s">
        <v>577</v>
      </c>
      <c r="E244" s="31">
        <v>1</v>
      </c>
      <c r="F244" s="31">
        <v>35.5</v>
      </c>
      <c r="G244" s="31">
        <v>1450.58</v>
      </c>
      <c r="H244" s="31">
        <v>866</v>
      </c>
      <c r="I244" s="31">
        <v>62555.359</v>
      </c>
      <c r="J244" s="31">
        <v>616354.74</v>
      </c>
      <c r="K244" s="31">
        <v>69</v>
      </c>
      <c r="L244" s="31">
        <v>5940.297</v>
      </c>
      <c r="M244" s="31">
        <v>123136.56</v>
      </c>
      <c r="N244" s="31">
        <v>43</v>
      </c>
      <c r="O244" s="31">
        <v>3763.064</v>
      </c>
      <c r="P244" s="31">
        <v>83362.47</v>
      </c>
      <c r="Q244" s="31">
        <v>979</v>
      </c>
      <c r="R244" s="31">
        <v>72294.22</v>
      </c>
      <c r="S244" s="31">
        <v>824304.35</v>
      </c>
    </row>
    <row r="245" spans="4:19" ht="12.75">
      <c r="D245" s="20" t="s">
        <v>771</v>
      </c>
      <c r="E245" s="31">
        <v>14</v>
      </c>
      <c r="F245" s="31">
        <v>1304.996</v>
      </c>
      <c r="G245" s="31">
        <v>32900</v>
      </c>
      <c r="H245" s="31">
        <v>7</v>
      </c>
      <c r="I245" s="31">
        <v>468.695</v>
      </c>
      <c r="J245" s="31">
        <v>3441.88</v>
      </c>
      <c r="K245" s="31"/>
      <c r="L245" s="31"/>
      <c r="M245" s="31"/>
      <c r="N245" s="31"/>
      <c r="O245" s="31"/>
      <c r="P245" s="31"/>
      <c r="Q245" s="31">
        <v>21</v>
      </c>
      <c r="R245" s="31">
        <v>1773.691</v>
      </c>
      <c r="S245" s="31">
        <v>36341.88</v>
      </c>
    </row>
    <row r="246" spans="4:19" ht="12.75">
      <c r="D246" s="20" t="s">
        <v>578</v>
      </c>
      <c r="E246" s="31">
        <v>33</v>
      </c>
      <c r="F246" s="31">
        <v>3674.386</v>
      </c>
      <c r="G246" s="31">
        <v>99212.78</v>
      </c>
      <c r="H246" s="31">
        <v>136</v>
      </c>
      <c r="I246" s="31">
        <v>13024.78</v>
      </c>
      <c r="J246" s="31">
        <v>273796.7</v>
      </c>
      <c r="K246" s="31">
        <v>434</v>
      </c>
      <c r="L246" s="31">
        <v>36145.86</v>
      </c>
      <c r="M246" s="31">
        <v>514014.23</v>
      </c>
      <c r="N246" s="31">
        <v>184</v>
      </c>
      <c r="O246" s="31">
        <v>15645.301</v>
      </c>
      <c r="P246" s="31">
        <v>258607.5</v>
      </c>
      <c r="Q246" s="31">
        <v>787</v>
      </c>
      <c r="R246" s="31">
        <v>68490.327</v>
      </c>
      <c r="S246" s="31">
        <v>1145631.21</v>
      </c>
    </row>
    <row r="247" spans="4:19" ht="12.75">
      <c r="D247" s="20" t="s">
        <v>579</v>
      </c>
      <c r="E247" s="31"/>
      <c r="F247" s="31"/>
      <c r="G247" s="31"/>
      <c r="H247" s="31">
        <v>7</v>
      </c>
      <c r="I247" s="31">
        <v>468.615</v>
      </c>
      <c r="J247" s="31">
        <v>17282.42</v>
      </c>
      <c r="K247" s="31">
        <v>170</v>
      </c>
      <c r="L247" s="31">
        <v>13507.471</v>
      </c>
      <c r="M247" s="31">
        <v>396939.93</v>
      </c>
      <c r="N247" s="31">
        <v>318</v>
      </c>
      <c r="O247" s="31">
        <v>21625.524</v>
      </c>
      <c r="P247" s="31">
        <v>567467.03</v>
      </c>
      <c r="Q247" s="31">
        <v>495</v>
      </c>
      <c r="R247" s="31">
        <v>35601.61</v>
      </c>
      <c r="S247" s="31">
        <v>981689.38</v>
      </c>
    </row>
    <row r="248" spans="4:19" ht="12.75">
      <c r="D248" s="20" t="s">
        <v>580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>
        <v>1</v>
      </c>
      <c r="O248" s="31">
        <v>20.941</v>
      </c>
      <c r="P248" s="31">
        <v>1283.26</v>
      </c>
      <c r="Q248" s="31">
        <v>1</v>
      </c>
      <c r="R248" s="31">
        <v>20.941</v>
      </c>
      <c r="S248" s="31">
        <v>1283.26</v>
      </c>
    </row>
    <row r="249" spans="4:19" ht="12.75">
      <c r="D249" s="20" t="s">
        <v>581</v>
      </c>
      <c r="E249" s="31">
        <v>39</v>
      </c>
      <c r="F249" s="31">
        <v>3511.506</v>
      </c>
      <c r="G249" s="31">
        <v>175750.39</v>
      </c>
      <c r="H249" s="31">
        <v>158</v>
      </c>
      <c r="I249" s="31">
        <v>14414.382</v>
      </c>
      <c r="J249" s="31">
        <v>435085.63</v>
      </c>
      <c r="K249" s="31">
        <v>421</v>
      </c>
      <c r="L249" s="31">
        <v>37736.926</v>
      </c>
      <c r="M249" s="31">
        <v>867841.34</v>
      </c>
      <c r="N249" s="31">
        <v>809</v>
      </c>
      <c r="O249" s="31">
        <v>72128.303</v>
      </c>
      <c r="P249" s="31">
        <v>1534257.74</v>
      </c>
      <c r="Q249" s="31">
        <v>1427</v>
      </c>
      <c r="R249" s="31">
        <v>127791.117</v>
      </c>
      <c r="S249" s="31">
        <v>3012935.1</v>
      </c>
    </row>
    <row r="250" spans="4:19" ht="12.75">
      <c r="D250" s="20" t="s">
        <v>582</v>
      </c>
      <c r="E250" s="31">
        <v>25</v>
      </c>
      <c r="F250" s="31">
        <v>2272.5</v>
      </c>
      <c r="G250" s="31">
        <v>74285.74</v>
      </c>
      <c r="H250" s="31">
        <v>122</v>
      </c>
      <c r="I250" s="31">
        <v>9342.975</v>
      </c>
      <c r="J250" s="31">
        <v>128884.93</v>
      </c>
      <c r="K250" s="31">
        <v>26</v>
      </c>
      <c r="L250" s="31">
        <v>1960.217</v>
      </c>
      <c r="M250" s="31">
        <v>61919.57</v>
      </c>
      <c r="N250" s="31">
        <v>901</v>
      </c>
      <c r="O250" s="31">
        <v>76841.594</v>
      </c>
      <c r="P250" s="31">
        <v>1335414.72</v>
      </c>
      <c r="Q250" s="31">
        <v>1074</v>
      </c>
      <c r="R250" s="31">
        <v>90417.286</v>
      </c>
      <c r="S250" s="31">
        <v>1600504.96</v>
      </c>
    </row>
    <row r="251" spans="4:19" ht="12.75">
      <c r="D251" s="20" t="s">
        <v>583</v>
      </c>
      <c r="E251" s="31"/>
      <c r="F251" s="31"/>
      <c r="G251" s="31"/>
      <c r="H251" s="31">
        <v>8</v>
      </c>
      <c r="I251" s="31">
        <v>668.116</v>
      </c>
      <c r="J251" s="31">
        <v>16370.68</v>
      </c>
      <c r="K251" s="31">
        <v>15</v>
      </c>
      <c r="L251" s="31">
        <v>1374.517</v>
      </c>
      <c r="M251" s="31">
        <v>34301.07</v>
      </c>
      <c r="N251" s="31">
        <v>1664</v>
      </c>
      <c r="O251" s="31">
        <v>135082.074</v>
      </c>
      <c r="P251" s="31">
        <v>2098344.8</v>
      </c>
      <c r="Q251" s="31">
        <v>1687</v>
      </c>
      <c r="R251" s="31">
        <v>137124.707</v>
      </c>
      <c r="S251" s="31">
        <v>2149016.55</v>
      </c>
    </row>
    <row r="252" spans="4:19" ht="12.75">
      <c r="D252" s="20" t="s">
        <v>584</v>
      </c>
      <c r="E252" s="31">
        <v>14</v>
      </c>
      <c r="F252" s="31">
        <v>1105.824</v>
      </c>
      <c r="G252" s="31">
        <v>18105.58</v>
      </c>
      <c r="H252" s="31">
        <v>262</v>
      </c>
      <c r="I252" s="31">
        <v>17948.388</v>
      </c>
      <c r="J252" s="31">
        <v>358791.35</v>
      </c>
      <c r="K252" s="31">
        <v>811</v>
      </c>
      <c r="L252" s="31">
        <v>53837.236</v>
      </c>
      <c r="M252" s="31">
        <v>1562951.85</v>
      </c>
      <c r="N252" s="31">
        <v>1746</v>
      </c>
      <c r="O252" s="31">
        <v>118105.944</v>
      </c>
      <c r="P252" s="31">
        <v>2716458.08</v>
      </c>
      <c r="Q252" s="31">
        <v>2833</v>
      </c>
      <c r="R252" s="31">
        <v>190997.392</v>
      </c>
      <c r="S252" s="31">
        <v>4656306.86</v>
      </c>
    </row>
    <row r="253" spans="4:19" ht="12.75">
      <c r="D253" s="20" t="s">
        <v>585</v>
      </c>
      <c r="E253" s="31"/>
      <c r="F253" s="31"/>
      <c r="G253" s="31"/>
      <c r="H253" s="31">
        <v>127</v>
      </c>
      <c r="I253" s="31">
        <v>8568.125</v>
      </c>
      <c r="J253" s="31">
        <v>180420.02</v>
      </c>
      <c r="K253" s="31">
        <v>43</v>
      </c>
      <c r="L253" s="31">
        <v>1223.985</v>
      </c>
      <c r="M253" s="31">
        <v>20628.86</v>
      </c>
      <c r="N253" s="31">
        <v>59</v>
      </c>
      <c r="O253" s="31">
        <v>5512.391</v>
      </c>
      <c r="P253" s="31">
        <v>139651.81</v>
      </c>
      <c r="Q253" s="31">
        <v>229</v>
      </c>
      <c r="R253" s="31">
        <v>15304.501</v>
      </c>
      <c r="S253" s="31">
        <v>340700.69</v>
      </c>
    </row>
    <row r="254" spans="4:19" ht="12.75">
      <c r="D254" s="20" t="s">
        <v>586</v>
      </c>
      <c r="E254" s="31"/>
      <c r="F254" s="31"/>
      <c r="G254" s="31"/>
      <c r="H254" s="31">
        <v>127</v>
      </c>
      <c r="I254" s="31">
        <v>8568.125</v>
      </c>
      <c r="J254" s="31">
        <v>180420.02</v>
      </c>
      <c r="K254" s="31">
        <v>43</v>
      </c>
      <c r="L254" s="31">
        <v>1223.985</v>
      </c>
      <c r="M254" s="31">
        <v>20628.86</v>
      </c>
      <c r="N254" s="31">
        <v>59</v>
      </c>
      <c r="O254" s="31">
        <v>5512.391</v>
      </c>
      <c r="P254" s="31">
        <v>139651.81</v>
      </c>
      <c r="Q254" s="31">
        <v>229</v>
      </c>
      <c r="R254" s="31">
        <v>15304.501</v>
      </c>
      <c r="S254" s="31">
        <v>340700.69</v>
      </c>
    </row>
    <row r="255" spans="4:19" ht="12.75">
      <c r="D255" s="20" t="s">
        <v>587</v>
      </c>
      <c r="E255" s="31">
        <v>0</v>
      </c>
      <c r="F255" s="31">
        <v>0</v>
      </c>
      <c r="G255" s="31">
        <v>0</v>
      </c>
      <c r="H255" s="31">
        <v>710</v>
      </c>
      <c r="I255" s="31">
        <v>67366.297</v>
      </c>
      <c r="J255" s="31">
        <v>1447706.81</v>
      </c>
      <c r="K255" s="31">
        <v>46</v>
      </c>
      <c r="L255" s="31">
        <v>3911.21</v>
      </c>
      <c r="M255" s="31">
        <v>96873.49</v>
      </c>
      <c r="N255" s="31">
        <v>186</v>
      </c>
      <c r="O255" s="31">
        <v>15015.261</v>
      </c>
      <c r="P255" s="31">
        <v>324600.55</v>
      </c>
      <c r="Q255" s="31">
        <v>942</v>
      </c>
      <c r="R255" s="31">
        <v>86292.768</v>
      </c>
      <c r="S255" s="31">
        <f>1865287.92+3892.93</f>
        <v>1869180.8499999999</v>
      </c>
    </row>
    <row r="256" spans="4:19" ht="12.75">
      <c r="D256" s="20" t="s">
        <v>588</v>
      </c>
      <c r="E256" s="31"/>
      <c r="F256" s="31"/>
      <c r="G256" s="31"/>
      <c r="H256" s="31">
        <v>1</v>
      </c>
      <c r="I256" s="31">
        <v>11.13</v>
      </c>
      <c r="J256" s="31">
        <v>660.36</v>
      </c>
      <c r="K256" s="31"/>
      <c r="L256" s="31"/>
      <c r="M256" s="31"/>
      <c r="N256" s="31">
        <v>1</v>
      </c>
      <c r="O256" s="31">
        <v>21.247</v>
      </c>
      <c r="P256" s="31">
        <v>511.98</v>
      </c>
      <c r="Q256" s="31">
        <v>2</v>
      </c>
      <c r="R256" s="31">
        <v>32.377</v>
      </c>
      <c r="S256" s="31">
        <v>1172.34</v>
      </c>
    </row>
    <row r="257" spans="4:19" ht="12.75">
      <c r="D257" s="20" t="s">
        <v>589</v>
      </c>
      <c r="E257" s="31"/>
      <c r="F257" s="31"/>
      <c r="G257" s="31"/>
      <c r="H257" s="31">
        <v>145</v>
      </c>
      <c r="I257" s="31">
        <v>15370</v>
      </c>
      <c r="J257" s="31">
        <v>245920.6</v>
      </c>
      <c r="K257" s="31">
        <v>31</v>
      </c>
      <c r="L257" s="31">
        <v>2906.06</v>
      </c>
      <c r="M257" s="31">
        <v>57008.64</v>
      </c>
      <c r="N257" s="31">
        <v>59</v>
      </c>
      <c r="O257" s="31">
        <v>5806.47</v>
      </c>
      <c r="P257" s="31">
        <v>141704.37</v>
      </c>
      <c r="Q257" s="31">
        <v>235</v>
      </c>
      <c r="R257" s="31">
        <v>24082.53</v>
      </c>
      <c r="S257" s="31">
        <v>444633.61</v>
      </c>
    </row>
    <row r="258" spans="4:19" ht="12.75">
      <c r="D258" s="20" t="s">
        <v>747</v>
      </c>
      <c r="E258" s="31"/>
      <c r="F258" s="31"/>
      <c r="G258" s="31"/>
      <c r="H258" s="31">
        <v>38</v>
      </c>
      <c r="I258" s="31">
        <v>1925.82</v>
      </c>
      <c r="J258" s="31">
        <v>126150.56</v>
      </c>
      <c r="K258" s="31">
        <v>7</v>
      </c>
      <c r="L258" s="31">
        <v>445.45</v>
      </c>
      <c r="M258" s="31">
        <v>6149.19</v>
      </c>
      <c r="N258" s="31"/>
      <c r="O258" s="31"/>
      <c r="P258" s="31"/>
      <c r="Q258" s="31">
        <v>45</v>
      </c>
      <c r="R258" s="31">
        <v>2371.27</v>
      </c>
      <c r="S258" s="31">
        <v>132299.75</v>
      </c>
    </row>
    <row r="259" spans="4:19" ht="12.75">
      <c r="D259" s="20" t="s">
        <v>296</v>
      </c>
      <c r="E259" s="31">
        <f>-1+1</f>
        <v>0</v>
      </c>
      <c r="F259" s="31">
        <f>-12+12</f>
        <v>0</v>
      </c>
      <c r="G259" s="31">
        <f>-572+572</f>
        <v>0</v>
      </c>
      <c r="H259" s="31">
        <v>1048</v>
      </c>
      <c r="I259" s="31">
        <v>10015.7</v>
      </c>
      <c r="J259" s="31">
        <v>1215194.82</v>
      </c>
      <c r="K259" s="31">
        <v>180</v>
      </c>
      <c r="L259" s="31">
        <v>2738.325</v>
      </c>
      <c r="M259" s="31">
        <v>94909.8</v>
      </c>
      <c r="N259" s="31">
        <v>775</v>
      </c>
      <c r="O259" s="31">
        <v>11952.637</v>
      </c>
      <c r="P259" s="31">
        <v>541412.28</v>
      </c>
      <c r="Q259" s="31">
        <f>2002+1</f>
        <v>2003</v>
      </c>
      <c r="R259" s="31">
        <f>24694.662+12</f>
        <v>24706.662</v>
      </c>
      <c r="S259" s="31">
        <f>1850944.9+572</f>
        <v>1851516.9</v>
      </c>
    </row>
    <row r="260" spans="4:19" ht="12.75">
      <c r="D260" s="20" t="s">
        <v>590</v>
      </c>
      <c r="E260" s="31"/>
      <c r="F260" s="31"/>
      <c r="G260" s="31"/>
      <c r="H260" s="31">
        <v>339</v>
      </c>
      <c r="I260" s="31">
        <v>4951.556</v>
      </c>
      <c r="J260" s="31">
        <v>382732.28</v>
      </c>
      <c r="K260" s="31">
        <v>1</v>
      </c>
      <c r="L260" s="31">
        <v>10.251</v>
      </c>
      <c r="M260" s="31">
        <v>362.7</v>
      </c>
      <c r="N260" s="31">
        <v>217</v>
      </c>
      <c r="O260" s="31">
        <v>3609.172</v>
      </c>
      <c r="P260" s="31">
        <v>123992.99</v>
      </c>
      <c r="Q260" s="31">
        <f>556+1</f>
        <v>557</v>
      </c>
      <c r="R260" s="31">
        <f>8558.979+12</f>
        <v>8570.979</v>
      </c>
      <c r="S260" s="31">
        <f>506515.97+572</f>
        <v>507087.97</v>
      </c>
    </row>
    <row r="261" spans="4:19" ht="12.75">
      <c r="D261" s="20" t="s">
        <v>772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</row>
    <row r="262" spans="4:19" ht="12.75">
      <c r="D262" s="20" t="s">
        <v>788</v>
      </c>
      <c r="E262" s="31"/>
      <c r="F262" s="31"/>
      <c r="G262" s="31"/>
      <c r="H262" s="31"/>
      <c r="I262" s="31"/>
      <c r="J262" s="31"/>
      <c r="K262" s="31"/>
      <c r="L262" s="31"/>
      <c r="M262" s="31"/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</row>
    <row r="263" spans="4:19" ht="12.75">
      <c r="D263" s="20" t="s">
        <v>773</v>
      </c>
      <c r="E263" s="31"/>
      <c r="F263" s="31"/>
      <c r="G263" s="31"/>
      <c r="H263" s="31">
        <v>9</v>
      </c>
      <c r="I263" s="31">
        <v>79.818</v>
      </c>
      <c r="J263" s="31">
        <v>8091.96</v>
      </c>
      <c r="K263" s="31"/>
      <c r="L263" s="31"/>
      <c r="M263" s="31"/>
      <c r="N263" s="31">
        <v>10</v>
      </c>
      <c r="O263" s="31">
        <v>138.667</v>
      </c>
      <c r="P263" s="31">
        <v>12261.96</v>
      </c>
      <c r="Q263" s="31">
        <v>19</v>
      </c>
      <c r="R263" s="31">
        <v>218.485</v>
      </c>
      <c r="S263" s="31">
        <v>20353.92</v>
      </c>
    </row>
    <row r="264" spans="4:19" ht="12.75">
      <c r="D264" s="20" t="s">
        <v>591</v>
      </c>
      <c r="E264" s="31"/>
      <c r="F264" s="31"/>
      <c r="G264" s="31"/>
      <c r="H264" s="31">
        <v>18</v>
      </c>
      <c r="I264" s="31">
        <v>281.217</v>
      </c>
      <c r="J264" s="31">
        <v>12632.67</v>
      </c>
      <c r="K264" s="31">
        <v>2</v>
      </c>
      <c r="L264" s="31">
        <v>40.423</v>
      </c>
      <c r="M264" s="31">
        <v>1300.76</v>
      </c>
      <c r="N264" s="31">
        <v>30</v>
      </c>
      <c r="O264" s="31">
        <v>303.827</v>
      </c>
      <c r="P264" s="31">
        <v>21178.67</v>
      </c>
      <c r="Q264" s="31">
        <v>50</v>
      </c>
      <c r="R264" s="31">
        <v>625.467</v>
      </c>
      <c r="S264" s="31">
        <v>35112.1</v>
      </c>
    </row>
    <row r="265" spans="4:19" ht="12.75">
      <c r="D265" s="20" t="s">
        <v>592</v>
      </c>
      <c r="E265" s="31"/>
      <c r="F265" s="31"/>
      <c r="G265" s="31"/>
      <c r="H265" s="31">
        <v>682</v>
      </c>
      <c r="I265" s="31">
        <v>4703.109</v>
      </c>
      <c r="J265" s="31">
        <v>811737.91</v>
      </c>
      <c r="K265" s="31">
        <v>177</v>
      </c>
      <c r="L265" s="31">
        <v>2687.651</v>
      </c>
      <c r="M265" s="31">
        <v>93246.34</v>
      </c>
      <c r="N265" s="31">
        <v>518</v>
      </c>
      <c r="O265" s="31">
        <v>7900.971</v>
      </c>
      <c r="P265" s="31">
        <v>383978.66</v>
      </c>
      <c r="Q265" s="31">
        <v>1377</v>
      </c>
      <c r="R265" s="31">
        <v>15291.731</v>
      </c>
      <c r="S265" s="31">
        <v>1288962.91</v>
      </c>
    </row>
    <row r="266" spans="4:19" ht="12.75">
      <c r="D266" s="20" t="s">
        <v>294</v>
      </c>
      <c r="E266" s="31">
        <v>4</v>
      </c>
      <c r="F266" s="31">
        <v>80.883</v>
      </c>
      <c r="G266" s="31">
        <v>2055.26</v>
      </c>
      <c r="H266" s="31">
        <v>2</v>
      </c>
      <c r="I266" s="31">
        <v>5.68</v>
      </c>
      <c r="J266" s="31">
        <v>2670.08</v>
      </c>
      <c r="K266" s="31"/>
      <c r="L266" s="31"/>
      <c r="M266" s="31"/>
      <c r="N266" s="31">
        <v>0</v>
      </c>
      <c r="O266" s="31">
        <v>0</v>
      </c>
      <c r="P266" s="31">
        <v>0</v>
      </c>
      <c r="Q266" s="31">
        <v>6</v>
      </c>
      <c r="R266" s="31">
        <v>86.563</v>
      </c>
      <c r="S266" s="31">
        <v>4725.34</v>
      </c>
    </row>
    <row r="267" spans="4:19" ht="12.75">
      <c r="D267" s="20" t="s">
        <v>748</v>
      </c>
      <c r="E267" s="31">
        <v>4</v>
      </c>
      <c r="F267" s="31">
        <v>80.883</v>
      </c>
      <c r="G267" s="31">
        <v>2055.26</v>
      </c>
      <c r="H267" s="31">
        <v>2</v>
      </c>
      <c r="I267" s="31">
        <v>5.68</v>
      </c>
      <c r="J267" s="31">
        <v>2670.08</v>
      </c>
      <c r="K267" s="31"/>
      <c r="L267" s="31"/>
      <c r="M267" s="31"/>
      <c r="N267" s="31">
        <v>0</v>
      </c>
      <c r="O267" s="31">
        <v>0</v>
      </c>
      <c r="P267" s="31">
        <v>0</v>
      </c>
      <c r="Q267" s="31">
        <v>6</v>
      </c>
      <c r="R267" s="31">
        <v>86.563</v>
      </c>
      <c r="S267" s="31">
        <v>4725.34</v>
      </c>
    </row>
    <row r="268" spans="4:19" ht="12.75">
      <c r="D268" s="20" t="s">
        <v>295</v>
      </c>
      <c r="E268" s="31">
        <v>1067</v>
      </c>
      <c r="F268" s="31">
        <v>111089.472</v>
      </c>
      <c r="G268" s="31">
        <v>2691823.83</v>
      </c>
      <c r="H268" s="31">
        <v>3061</v>
      </c>
      <c r="I268" s="31">
        <v>286991.426</v>
      </c>
      <c r="J268" s="31">
        <v>10609336.92</v>
      </c>
      <c r="K268" s="31">
        <f>1211+2+1</f>
        <v>1214</v>
      </c>
      <c r="L268" s="31">
        <f>121543.072+144.738+90</f>
        <v>121777.81</v>
      </c>
      <c r="M268" s="31">
        <f>2678965.91+5314+1.01</f>
        <v>2684280.92</v>
      </c>
      <c r="N268" s="31">
        <v>1981</v>
      </c>
      <c r="O268" s="31">
        <v>175273.57</v>
      </c>
      <c r="P268" s="31">
        <v>3200022.67</v>
      </c>
      <c r="Q268" s="31">
        <f>7320+2+1</f>
        <v>7323</v>
      </c>
      <c r="R268" s="31">
        <f>694897.54+144.738+90</f>
        <v>695132.278</v>
      </c>
      <c r="S268" s="31">
        <f>19180149.33+5314+1.01</f>
        <v>19185464.34</v>
      </c>
    </row>
    <row r="269" spans="4:19" ht="12.75">
      <c r="D269" s="20" t="s">
        <v>593</v>
      </c>
      <c r="E269" s="31"/>
      <c r="F269" s="31"/>
      <c r="G269" s="31"/>
      <c r="H269" s="31">
        <v>4</v>
      </c>
      <c r="I269" s="31">
        <v>78.408</v>
      </c>
      <c r="J269" s="31">
        <v>4674.32</v>
      </c>
      <c r="K269" s="31">
        <v>1</v>
      </c>
      <c r="L269" s="31">
        <v>13.865</v>
      </c>
      <c r="M269" s="31">
        <v>651.73</v>
      </c>
      <c r="N269" s="31">
        <v>4</v>
      </c>
      <c r="O269" s="31">
        <v>31.049</v>
      </c>
      <c r="P269" s="31">
        <v>4522.64</v>
      </c>
      <c r="Q269" s="31">
        <v>9</v>
      </c>
      <c r="R269" s="31">
        <v>123.322</v>
      </c>
      <c r="S269" s="31">
        <v>9848.69</v>
      </c>
    </row>
    <row r="270" spans="4:19" ht="12.75">
      <c r="D270" s="20" t="s">
        <v>594</v>
      </c>
      <c r="E270" s="31">
        <v>11</v>
      </c>
      <c r="F270" s="31">
        <v>1049.5</v>
      </c>
      <c r="G270" s="31">
        <v>34224.81</v>
      </c>
      <c r="H270" s="31">
        <v>83</v>
      </c>
      <c r="I270" s="31">
        <v>5129.081</v>
      </c>
      <c r="J270" s="31">
        <v>107010.67</v>
      </c>
      <c r="K270" s="31">
        <v>4</v>
      </c>
      <c r="L270" s="31">
        <v>327.69</v>
      </c>
      <c r="M270" s="31">
        <v>10640.46</v>
      </c>
      <c r="N270" s="31">
        <v>9</v>
      </c>
      <c r="O270" s="31">
        <v>149.632</v>
      </c>
      <c r="P270" s="31">
        <v>4996.5</v>
      </c>
      <c r="Q270" s="31">
        <v>107</v>
      </c>
      <c r="R270" s="31">
        <v>6655.903</v>
      </c>
      <c r="S270" s="31">
        <v>156872.44</v>
      </c>
    </row>
    <row r="271" spans="4:19" ht="12.75">
      <c r="D271" s="20" t="s">
        <v>595</v>
      </c>
      <c r="E271" s="31"/>
      <c r="F271" s="31"/>
      <c r="G271" s="31"/>
      <c r="H271" s="31">
        <v>16</v>
      </c>
      <c r="I271" s="31">
        <v>329.599</v>
      </c>
      <c r="J271" s="31">
        <v>8774.79</v>
      </c>
      <c r="K271" s="31"/>
      <c r="L271" s="31"/>
      <c r="M271" s="31"/>
      <c r="N271" s="31">
        <v>6</v>
      </c>
      <c r="O271" s="31">
        <v>120.564</v>
      </c>
      <c r="P271" s="31">
        <v>3059.08</v>
      </c>
      <c r="Q271" s="31">
        <v>22</v>
      </c>
      <c r="R271" s="31">
        <v>450.163</v>
      </c>
      <c r="S271" s="31">
        <v>11833.87</v>
      </c>
    </row>
    <row r="272" spans="4:19" ht="12.75">
      <c r="D272" s="20" t="s">
        <v>596</v>
      </c>
      <c r="E272" s="31">
        <v>835</v>
      </c>
      <c r="F272" s="31">
        <v>87784.177</v>
      </c>
      <c r="G272" s="31">
        <v>1788364.04</v>
      </c>
      <c r="H272" s="31">
        <v>339</v>
      </c>
      <c r="I272" s="31">
        <v>37129.181</v>
      </c>
      <c r="J272" s="31">
        <v>287048.43</v>
      </c>
      <c r="K272" s="31">
        <v>627</v>
      </c>
      <c r="L272" s="31">
        <v>69391.178</v>
      </c>
      <c r="M272" s="31">
        <v>766153.58</v>
      </c>
      <c r="N272" s="31">
        <v>447</v>
      </c>
      <c r="O272" s="31">
        <v>46709.212</v>
      </c>
      <c r="P272" s="31">
        <v>493933.2</v>
      </c>
      <c r="Q272" s="31">
        <v>2248</v>
      </c>
      <c r="R272" s="31">
        <v>241013.748</v>
      </c>
      <c r="S272" s="31">
        <v>3335499.25</v>
      </c>
    </row>
    <row r="273" spans="4:19" ht="12.75">
      <c r="D273" s="20" t="s">
        <v>597</v>
      </c>
      <c r="E273" s="31">
        <v>835</v>
      </c>
      <c r="F273" s="31">
        <v>87784.177</v>
      </c>
      <c r="G273" s="31">
        <v>1788364.04</v>
      </c>
      <c r="H273" s="31">
        <v>337</v>
      </c>
      <c r="I273" s="31">
        <v>37087.795</v>
      </c>
      <c r="J273" s="31">
        <v>285813.68</v>
      </c>
      <c r="K273" s="31">
        <v>627</v>
      </c>
      <c r="L273" s="31">
        <v>69391.178</v>
      </c>
      <c r="M273" s="31">
        <v>766153.58</v>
      </c>
      <c r="N273" s="31">
        <v>446</v>
      </c>
      <c r="O273" s="31">
        <v>46687.387</v>
      </c>
      <c r="P273" s="31">
        <v>493671.82</v>
      </c>
      <c r="Q273" s="31">
        <v>2245</v>
      </c>
      <c r="R273" s="31">
        <v>240950.537</v>
      </c>
      <c r="S273" s="31">
        <v>3334003.12</v>
      </c>
    </row>
    <row r="274" spans="4:19" ht="12.75">
      <c r="D274" s="20" t="s">
        <v>598</v>
      </c>
      <c r="E274" s="31"/>
      <c r="F274" s="31"/>
      <c r="G274" s="31"/>
      <c r="H274" s="31">
        <v>16</v>
      </c>
      <c r="I274" s="31">
        <v>315.856</v>
      </c>
      <c r="J274" s="31">
        <v>10611.46</v>
      </c>
      <c r="K274" s="31">
        <f>0+2</f>
        <v>2</v>
      </c>
      <c r="L274" s="31">
        <f>-104.413+144.738</f>
        <v>40.325</v>
      </c>
      <c r="M274" s="31">
        <f>-4530.63+5314</f>
        <v>783.3699999999999</v>
      </c>
      <c r="N274" s="31">
        <v>33</v>
      </c>
      <c r="O274" s="31">
        <v>1181.59</v>
      </c>
      <c r="P274" s="31">
        <v>41166.71</v>
      </c>
      <c r="Q274" s="31">
        <f>49+2</f>
        <v>51</v>
      </c>
      <c r="R274" s="31">
        <f>1393.033+144.738</f>
        <v>1537.771</v>
      </c>
      <c r="S274" s="31">
        <f>47247.54+5314</f>
        <v>52561.54</v>
      </c>
    </row>
    <row r="275" spans="4:19" ht="12.75">
      <c r="D275" s="20" t="s">
        <v>599</v>
      </c>
      <c r="E275" s="31"/>
      <c r="F275" s="31"/>
      <c r="G275" s="31"/>
      <c r="H275" s="31">
        <v>5</v>
      </c>
      <c r="I275" s="31">
        <v>90.921</v>
      </c>
      <c r="J275" s="31">
        <v>3282.66</v>
      </c>
      <c r="K275" s="31">
        <f>-2+2</f>
        <v>0</v>
      </c>
      <c r="L275" s="31">
        <f>-144.738+144.738</f>
        <v>0</v>
      </c>
      <c r="M275" s="31">
        <f>-5314+5314</f>
        <v>0</v>
      </c>
      <c r="N275" s="31">
        <v>27</v>
      </c>
      <c r="O275" s="31">
        <v>1064.81</v>
      </c>
      <c r="P275" s="31">
        <v>37648.2</v>
      </c>
      <c r="Q275" s="31">
        <f>30+2</f>
        <v>32</v>
      </c>
      <c r="R275" s="31">
        <f>1010.993+144.738</f>
        <v>1155.731</v>
      </c>
      <c r="S275" s="31">
        <f>35616.86+5314</f>
        <v>40930.86</v>
      </c>
    </row>
    <row r="276" spans="4:19" ht="12.75">
      <c r="D276" s="20" t="s">
        <v>600</v>
      </c>
      <c r="E276" s="31"/>
      <c r="F276" s="31"/>
      <c r="G276" s="31"/>
      <c r="H276" s="31">
        <v>3</v>
      </c>
      <c r="I276" s="31">
        <v>58.076</v>
      </c>
      <c r="J276" s="31">
        <v>2120.46</v>
      </c>
      <c r="K276" s="31"/>
      <c r="L276" s="31"/>
      <c r="M276" s="31"/>
      <c r="N276" s="31">
        <v>27</v>
      </c>
      <c r="O276" s="31">
        <v>1064.81</v>
      </c>
      <c r="P276" s="31">
        <v>37648.2</v>
      </c>
      <c r="Q276" s="31">
        <f>28+2</f>
        <v>30</v>
      </c>
      <c r="R276" s="31">
        <f>978.148+144.738</f>
        <v>1122.886</v>
      </c>
      <c r="S276" s="31">
        <f>34454.66+5314</f>
        <v>39768.66</v>
      </c>
    </row>
    <row r="277" spans="4:19" ht="12.75">
      <c r="D277" s="20" t="s">
        <v>749</v>
      </c>
      <c r="E277" s="31"/>
      <c r="F277" s="31"/>
      <c r="G277" s="31"/>
      <c r="H277" s="31">
        <v>1</v>
      </c>
      <c r="I277" s="31">
        <v>19.663</v>
      </c>
      <c r="J277" s="31">
        <v>580.5</v>
      </c>
      <c r="K277" s="31">
        <v>1</v>
      </c>
      <c r="L277" s="31">
        <v>20</v>
      </c>
      <c r="M277" s="31">
        <v>547.43</v>
      </c>
      <c r="N277" s="31"/>
      <c r="O277" s="31"/>
      <c r="P277" s="31"/>
      <c r="Q277" s="31">
        <v>2</v>
      </c>
      <c r="R277" s="31">
        <v>39.663</v>
      </c>
      <c r="S277" s="31">
        <v>1127.93</v>
      </c>
    </row>
    <row r="278" spans="4:19" ht="12.75">
      <c r="D278" s="20" t="s">
        <v>601</v>
      </c>
      <c r="E278" s="31"/>
      <c r="F278" s="31"/>
      <c r="G278" s="31"/>
      <c r="H278" s="31">
        <v>10</v>
      </c>
      <c r="I278" s="31">
        <v>205.272</v>
      </c>
      <c r="J278" s="31">
        <v>6748.3</v>
      </c>
      <c r="K278" s="31">
        <v>1</v>
      </c>
      <c r="L278" s="31">
        <v>20.325</v>
      </c>
      <c r="M278" s="31">
        <v>235.94</v>
      </c>
      <c r="N278" s="31">
        <v>6</v>
      </c>
      <c r="O278" s="31">
        <v>116.78</v>
      </c>
      <c r="P278" s="31">
        <v>3518.51</v>
      </c>
      <c r="Q278" s="31">
        <v>17</v>
      </c>
      <c r="R278" s="31">
        <v>342.377</v>
      </c>
      <c r="S278" s="31">
        <v>10502.75</v>
      </c>
    </row>
    <row r="279" spans="4:19" ht="12.75">
      <c r="D279" s="20" t="s">
        <v>602</v>
      </c>
      <c r="E279" s="31"/>
      <c r="F279" s="31"/>
      <c r="G279" s="31"/>
      <c r="H279" s="31">
        <v>36</v>
      </c>
      <c r="I279" s="31">
        <v>374.801</v>
      </c>
      <c r="J279" s="31">
        <v>46032.04</v>
      </c>
      <c r="K279" s="31"/>
      <c r="L279" s="31"/>
      <c r="M279" s="31"/>
      <c r="N279" s="31">
        <v>69</v>
      </c>
      <c r="O279" s="31">
        <v>756.744</v>
      </c>
      <c r="P279" s="31">
        <v>76366.78</v>
      </c>
      <c r="Q279" s="31">
        <v>105</v>
      </c>
      <c r="R279" s="31">
        <v>1131.545</v>
      </c>
      <c r="S279" s="31">
        <v>122398.82</v>
      </c>
    </row>
    <row r="280" spans="4:19" ht="12.75">
      <c r="D280" s="20" t="s">
        <v>603</v>
      </c>
      <c r="E280" s="31">
        <v>169</v>
      </c>
      <c r="F280" s="31">
        <v>17312.995</v>
      </c>
      <c r="G280" s="31">
        <v>744953.09</v>
      </c>
      <c r="H280" s="31">
        <v>47</v>
      </c>
      <c r="I280" s="31">
        <v>4415.63</v>
      </c>
      <c r="J280" s="31">
        <v>50222.42</v>
      </c>
      <c r="K280" s="31">
        <f>32+1</f>
        <v>33</v>
      </c>
      <c r="L280" s="31">
        <f>2422.209+90</f>
        <v>2512.209</v>
      </c>
      <c r="M280" s="31">
        <f>45180.53+1.01</f>
        <v>45181.54</v>
      </c>
      <c r="N280" s="31">
        <v>198</v>
      </c>
      <c r="O280" s="31">
        <v>18661.29</v>
      </c>
      <c r="P280" s="31">
        <v>437027.32</v>
      </c>
      <c r="Q280" s="31">
        <f>446+1</f>
        <v>447</v>
      </c>
      <c r="R280" s="31">
        <f>42812.124+90</f>
        <v>42902.124</v>
      </c>
      <c r="S280" s="31">
        <f>1277383.36+1.01</f>
        <v>1277384.37</v>
      </c>
    </row>
    <row r="281" spans="4:19" ht="12.75">
      <c r="D281" s="20" t="s">
        <v>604</v>
      </c>
      <c r="E281" s="31"/>
      <c r="F281" s="31"/>
      <c r="G281" s="31"/>
      <c r="H281" s="31">
        <v>3</v>
      </c>
      <c r="I281" s="31">
        <v>44.48</v>
      </c>
      <c r="J281" s="31">
        <v>4072.92</v>
      </c>
      <c r="K281" s="31">
        <v>8</v>
      </c>
      <c r="L281" s="31">
        <v>163.687</v>
      </c>
      <c r="M281" s="31">
        <v>4131.46</v>
      </c>
      <c r="N281" s="31">
        <v>7</v>
      </c>
      <c r="O281" s="31">
        <v>175.365</v>
      </c>
      <c r="P281" s="31">
        <v>4250.35</v>
      </c>
      <c r="Q281" s="31">
        <v>18</v>
      </c>
      <c r="R281" s="31">
        <v>383.532</v>
      </c>
      <c r="S281" s="31">
        <v>12454.73</v>
      </c>
    </row>
    <row r="282" spans="4:19" ht="12.75">
      <c r="D282" s="20" t="s">
        <v>605</v>
      </c>
      <c r="E282" s="31">
        <v>169</v>
      </c>
      <c r="F282" s="31">
        <v>17312.995</v>
      </c>
      <c r="G282" s="31">
        <v>744953.09</v>
      </c>
      <c r="H282" s="31">
        <v>44</v>
      </c>
      <c r="I282" s="31">
        <v>4371.15</v>
      </c>
      <c r="J282" s="31">
        <v>46149.5</v>
      </c>
      <c r="K282" s="31"/>
      <c r="L282" s="31"/>
      <c r="M282" s="31"/>
      <c r="N282" s="31">
        <v>6</v>
      </c>
      <c r="O282" s="31">
        <v>590.15</v>
      </c>
      <c r="P282" s="31">
        <v>13226.12</v>
      </c>
      <c r="Q282" s="31">
        <f>218+1</f>
        <v>219</v>
      </c>
      <c r="R282" s="31">
        <f>22184.295+90</f>
        <v>22274.295</v>
      </c>
      <c r="S282" s="31">
        <f>804327.7+1.01</f>
        <v>804328.71</v>
      </c>
    </row>
    <row r="283" spans="4:19" ht="12.75">
      <c r="D283" s="20" t="s">
        <v>606</v>
      </c>
      <c r="E283" s="31"/>
      <c r="F283" s="31"/>
      <c r="G283" s="31"/>
      <c r="H283" s="31"/>
      <c r="I283" s="31"/>
      <c r="J283" s="31"/>
      <c r="K283" s="31">
        <v>25</v>
      </c>
      <c r="L283" s="31">
        <v>2348.522</v>
      </c>
      <c r="M283" s="31">
        <v>41050.08</v>
      </c>
      <c r="N283" s="31">
        <v>185</v>
      </c>
      <c r="O283" s="31">
        <v>17895.775</v>
      </c>
      <c r="P283" s="31">
        <v>419550.85</v>
      </c>
      <c r="Q283" s="31">
        <v>210</v>
      </c>
      <c r="R283" s="31">
        <v>20244.297</v>
      </c>
      <c r="S283" s="31">
        <v>460600.93</v>
      </c>
    </row>
    <row r="284" spans="4:19" ht="12.75">
      <c r="D284" s="20" t="s">
        <v>607</v>
      </c>
      <c r="E284" s="31"/>
      <c r="F284" s="31"/>
      <c r="G284" s="31"/>
      <c r="H284" s="31">
        <v>9</v>
      </c>
      <c r="I284" s="31">
        <v>175.829</v>
      </c>
      <c r="J284" s="31">
        <v>6895.4</v>
      </c>
      <c r="K284" s="31">
        <v>3</v>
      </c>
      <c r="L284" s="31">
        <v>59.649</v>
      </c>
      <c r="M284" s="31">
        <v>719.31</v>
      </c>
      <c r="N284" s="31">
        <v>14</v>
      </c>
      <c r="O284" s="31">
        <v>115.316</v>
      </c>
      <c r="P284" s="31">
        <v>13372.32</v>
      </c>
      <c r="Q284" s="31">
        <v>26</v>
      </c>
      <c r="R284" s="31">
        <v>350.794</v>
      </c>
      <c r="S284" s="31">
        <v>20987.03</v>
      </c>
    </row>
    <row r="285" spans="4:19" ht="12.75">
      <c r="D285" s="20" t="s">
        <v>608</v>
      </c>
      <c r="E285" s="31">
        <v>52</v>
      </c>
      <c r="F285" s="31">
        <v>4942.8</v>
      </c>
      <c r="G285" s="31">
        <v>124281.89</v>
      </c>
      <c r="H285" s="31">
        <v>2527</v>
      </c>
      <c r="I285" s="31">
        <v>239372.64</v>
      </c>
      <c r="J285" s="31">
        <v>10096842.18</v>
      </c>
      <c r="K285" s="31">
        <v>544</v>
      </c>
      <c r="L285" s="31">
        <v>49432.894</v>
      </c>
      <c r="M285" s="31">
        <v>1860150.93</v>
      </c>
      <c r="N285" s="31">
        <v>1207</v>
      </c>
      <c r="O285" s="31">
        <v>107668.737</v>
      </c>
      <c r="P285" s="31">
        <v>2128637.2</v>
      </c>
      <c r="Q285" s="31">
        <v>4330</v>
      </c>
      <c r="R285" s="31">
        <v>401417.071</v>
      </c>
      <c r="S285" s="31">
        <v>14209912.2</v>
      </c>
    </row>
    <row r="286" spans="4:19" ht="12.75">
      <c r="D286" s="20" t="s">
        <v>609</v>
      </c>
      <c r="E286" s="31"/>
      <c r="F286" s="31"/>
      <c r="G286" s="31"/>
      <c r="H286" s="31">
        <v>3</v>
      </c>
      <c r="I286" s="31">
        <v>63.235</v>
      </c>
      <c r="J286" s="31">
        <v>2144.84</v>
      </c>
      <c r="K286" s="31"/>
      <c r="L286" s="31"/>
      <c r="M286" s="31"/>
      <c r="N286" s="31">
        <v>0</v>
      </c>
      <c r="O286" s="31">
        <v>0</v>
      </c>
      <c r="P286" s="31">
        <v>0</v>
      </c>
      <c r="Q286" s="31">
        <v>3</v>
      </c>
      <c r="R286" s="31">
        <v>63.235</v>
      </c>
      <c r="S286" s="31">
        <v>2144.84</v>
      </c>
    </row>
    <row r="287" spans="4:19" ht="12.75">
      <c r="D287" s="20" t="s">
        <v>610</v>
      </c>
      <c r="E287" s="31">
        <v>52</v>
      </c>
      <c r="F287" s="31">
        <v>4942.8</v>
      </c>
      <c r="G287" s="31">
        <v>124281.89</v>
      </c>
      <c r="H287" s="31">
        <v>2523</v>
      </c>
      <c r="I287" s="31">
        <v>239306.663</v>
      </c>
      <c r="J287" s="31">
        <v>10094116.84</v>
      </c>
      <c r="K287" s="31">
        <v>543</v>
      </c>
      <c r="L287" s="31">
        <v>49411.144</v>
      </c>
      <c r="M287" s="31">
        <v>1859676.38</v>
      </c>
      <c r="N287" s="31">
        <v>1121</v>
      </c>
      <c r="O287" s="31">
        <v>106716.008</v>
      </c>
      <c r="P287" s="31">
        <v>2033725.48</v>
      </c>
      <c r="Q287" s="31">
        <v>4239</v>
      </c>
      <c r="R287" s="31">
        <v>400376.615</v>
      </c>
      <c r="S287" s="31">
        <v>14111800.59</v>
      </c>
    </row>
    <row r="288" spans="4:19" ht="12.75">
      <c r="D288" s="20" t="s">
        <v>339</v>
      </c>
      <c r="E288" s="31">
        <v>522</v>
      </c>
      <c r="F288" s="31">
        <v>46826.867</v>
      </c>
      <c r="G288" s="31">
        <v>1162349.39</v>
      </c>
      <c r="H288" s="31">
        <v>1873</v>
      </c>
      <c r="I288" s="31">
        <v>159695.908</v>
      </c>
      <c r="J288" s="31">
        <v>4683730.65</v>
      </c>
      <c r="K288" s="31">
        <v>1707</v>
      </c>
      <c r="L288" s="31">
        <v>137860.487</v>
      </c>
      <c r="M288" s="31">
        <v>3168582.75</v>
      </c>
      <c r="N288" s="31">
        <v>1778</v>
      </c>
      <c r="O288" s="31">
        <v>148481.624</v>
      </c>
      <c r="P288" s="31">
        <v>4798977.98</v>
      </c>
      <c r="Q288" s="31">
        <v>5880</v>
      </c>
      <c r="R288" s="31">
        <v>492864.886</v>
      </c>
      <c r="S288" s="31">
        <v>13813640.77</v>
      </c>
    </row>
    <row r="289" spans="4:19" ht="12.75">
      <c r="D289" s="20" t="s">
        <v>611</v>
      </c>
      <c r="E289" s="31">
        <v>522</v>
      </c>
      <c r="F289" s="31">
        <v>46826.867</v>
      </c>
      <c r="G289" s="31">
        <v>1162349.39</v>
      </c>
      <c r="H289" s="31">
        <v>1841</v>
      </c>
      <c r="I289" s="31">
        <v>158686.378</v>
      </c>
      <c r="J289" s="31">
        <v>4648464.03</v>
      </c>
      <c r="K289" s="31">
        <v>1216</v>
      </c>
      <c r="L289" s="31">
        <v>95376.275</v>
      </c>
      <c r="M289" s="31">
        <v>2239504.23</v>
      </c>
      <c r="N289" s="31">
        <v>1291</v>
      </c>
      <c r="O289" s="31">
        <v>103452.277</v>
      </c>
      <c r="P289" s="31">
        <v>3826289.92</v>
      </c>
      <c r="Q289" s="31">
        <v>4870</v>
      </c>
      <c r="R289" s="31">
        <v>404341.797</v>
      </c>
      <c r="S289" s="31">
        <v>11876607.57</v>
      </c>
    </row>
    <row r="290" spans="4:19" ht="12.75">
      <c r="D290" s="20" t="s">
        <v>774</v>
      </c>
      <c r="E290" s="31"/>
      <c r="F290" s="31"/>
      <c r="G290" s="31"/>
      <c r="H290" s="31">
        <v>41</v>
      </c>
      <c r="I290" s="31">
        <v>3876.894</v>
      </c>
      <c r="J290" s="31">
        <v>106132.57</v>
      </c>
      <c r="K290" s="31"/>
      <c r="L290" s="31"/>
      <c r="M290" s="31"/>
      <c r="N290" s="31"/>
      <c r="O290" s="31"/>
      <c r="P290" s="31"/>
      <c r="Q290" s="31">
        <v>41</v>
      </c>
      <c r="R290" s="31">
        <v>3876.894</v>
      </c>
      <c r="S290" s="31">
        <v>106132.57</v>
      </c>
    </row>
    <row r="291" spans="4:19" ht="12.75">
      <c r="D291" s="20" t="s">
        <v>612</v>
      </c>
      <c r="E291" s="31">
        <v>430</v>
      </c>
      <c r="F291" s="31">
        <v>37727.848</v>
      </c>
      <c r="G291" s="31">
        <v>1057880.37</v>
      </c>
      <c r="H291" s="31">
        <v>1787</v>
      </c>
      <c r="I291" s="31">
        <v>154545.252</v>
      </c>
      <c r="J291" s="31">
        <v>4533830.92</v>
      </c>
      <c r="K291" s="31">
        <v>1183</v>
      </c>
      <c r="L291" s="31">
        <v>94556.464</v>
      </c>
      <c r="M291" s="31">
        <v>2221325</v>
      </c>
      <c r="N291" s="31">
        <v>1256</v>
      </c>
      <c r="O291" s="31">
        <v>102817.333</v>
      </c>
      <c r="P291" s="31">
        <v>3805919.43</v>
      </c>
      <c r="Q291" s="31">
        <v>4656</v>
      </c>
      <c r="R291" s="31">
        <v>389646.897</v>
      </c>
      <c r="S291" s="31">
        <v>11618955.72</v>
      </c>
    </row>
    <row r="292" spans="4:19" ht="12.75">
      <c r="D292" s="20" t="s">
        <v>613</v>
      </c>
      <c r="E292" s="31"/>
      <c r="F292" s="31"/>
      <c r="G292" s="31"/>
      <c r="H292" s="31">
        <v>2</v>
      </c>
      <c r="I292" s="31">
        <v>41.895</v>
      </c>
      <c r="J292" s="31">
        <v>1341.32</v>
      </c>
      <c r="K292" s="31">
        <v>46</v>
      </c>
      <c r="L292" s="31">
        <v>3999.131</v>
      </c>
      <c r="M292" s="31">
        <v>79573.15</v>
      </c>
      <c r="N292" s="31">
        <v>0</v>
      </c>
      <c r="O292" s="31">
        <v>0</v>
      </c>
      <c r="P292" s="31">
        <v>0</v>
      </c>
      <c r="Q292" s="31">
        <v>48</v>
      </c>
      <c r="R292" s="31">
        <v>4041.026</v>
      </c>
      <c r="S292" s="31">
        <v>80914.47</v>
      </c>
    </row>
    <row r="293" spans="4:19" ht="12.75">
      <c r="D293" s="20" t="s">
        <v>614</v>
      </c>
      <c r="E293" s="31">
        <v>92</v>
      </c>
      <c r="F293" s="31">
        <v>9099.019</v>
      </c>
      <c r="G293" s="31">
        <v>104469.02</v>
      </c>
      <c r="H293" s="31">
        <v>7</v>
      </c>
      <c r="I293" s="31">
        <v>161.8</v>
      </c>
      <c r="J293" s="31">
        <v>4482.38</v>
      </c>
      <c r="K293" s="31">
        <v>9</v>
      </c>
      <c r="L293" s="31">
        <v>343.788</v>
      </c>
      <c r="M293" s="31">
        <v>3355.33</v>
      </c>
      <c r="N293" s="31">
        <v>8</v>
      </c>
      <c r="O293" s="31">
        <v>133.978</v>
      </c>
      <c r="P293" s="31">
        <v>5096</v>
      </c>
      <c r="Q293" s="31">
        <v>116</v>
      </c>
      <c r="R293" s="31">
        <v>9738.585</v>
      </c>
      <c r="S293" s="31">
        <v>117402.73</v>
      </c>
    </row>
    <row r="294" spans="4:19" ht="12.75">
      <c r="D294" s="20" t="s">
        <v>615</v>
      </c>
      <c r="E294" s="31"/>
      <c r="F294" s="31"/>
      <c r="G294" s="31"/>
      <c r="H294" s="31">
        <v>6</v>
      </c>
      <c r="I294" s="31">
        <v>102.432</v>
      </c>
      <c r="J294" s="31">
        <v>4018.16</v>
      </c>
      <c r="K294" s="31">
        <v>24</v>
      </c>
      <c r="L294" s="31">
        <v>476.023</v>
      </c>
      <c r="M294" s="31">
        <v>14823.9</v>
      </c>
      <c r="N294" s="31">
        <v>27</v>
      </c>
      <c r="O294" s="31">
        <v>500.966</v>
      </c>
      <c r="P294" s="31">
        <v>15274.49</v>
      </c>
      <c r="Q294" s="31">
        <v>57</v>
      </c>
      <c r="R294" s="31">
        <v>1079.421</v>
      </c>
      <c r="S294" s="31">
        <v>34116.55</v>
      </c>
    </row>
    <row r="295" spans="4:19" ht="12.75">
      <c r="D295" s="20" t="s">
        <v>616</v>
      </c>
      <c r="E295" s="31"/>
      <c r="F295" s="31"/>
      <c r="G295" s="31"/>
      <c r="H295" s="31">
        <v>18</v>
      </c>
      <c r="I295" s="31">
        <v>311.877</v>
      </c>
      <c r="J295" s="31">
        <v>11640.99</v>
      </c>
      <c r="K295" s="31">
        <v>28</v>
      </c>
      <c r="L295" s="31">
        <v>2083.871</v>
      </c>
      <c r="M295" s="31">
        <v>61821.82</v>
      </c>
      <c r="N295" s="31">
        <v>5</v>
      </c>
      <c r="O295" s="31">
        <v>72.469</v>
      </c>
      <c r="P295" s="31">
        <v>3159.46</v>
      </c>
      <c r="Q295" s="31">
        <v>51</v>
      </c>
      <c r="R295" s="31">
        <v>2468.217</v>
      </c>
      <c r="S295" s="31">
        <v>76622.27</v>
      </c>
    </row>
    <row r="296" spans="4:19" ht="12.75">
      <c r="D296" s="20" t="s">
        <v>617</v>
      </c>
      <c r="E296" s="31"/>
      <c r="F296" s="31"/>
      <c r="G296" s="31"/>
      <c r="H296" s="31">
        <v>1</v>
      </c>
      <c r="I296" s="31">
        <v>4.25</v>
      </c>
      <c r="J296" s="31">
        <v>670.66</v>
      </c>
      <c r="K296" s="31">
        <v>28</v>
      </c>
      <c r="L296" s="31">
        <v>2083.871</v>
      </c>
      <c r="M296" s="31">
        <v>61821.82</v>
      </c>
      <c r="N296" s="31">
        <v>0</v>
      </c>
      <c r="O296" s="31">
        <v>0</v>
      </c>
      <c r="P296" s="31">
        <v>0</v>
      </c>
      <c r="Q296" s="31">
        <v>29</v>
      </c>
      <c r="R296" s="31">
        <v>2088.121</v>
      </c>
      <c r="S296" s="31">
        <v>62492.48</v>
      </c>
    </row>
    <row r="297" spans="4:19" ht="12.75">
      <c r="D297" s="20" t="s">
        <v>618</v>
      </c>
      <c r="E297" s="31"/>
      <c r="F297" s="31"/>
      <c r="G297" s="31"/>
      <c r="H297" s="31">
        <v>8</v>
      </c>
      <c r="I297" s="31">
        <v>569.062</v>
      </c>
      <c r="J297" s="31">
        <v>19460.44</v>
      </c>
      <c r="K297" s="31">
        <v>382</v>
      </c>
      <c r="L297" s="31">
        <v>38543.739</v>
      </c>
      <c r="M297" s="31">
        <v>835114.77</v>
      </c>
      <c r="N297" s="31">
        <v>466</v>
      </c>
      <c r="O297" s="31">
        <v>44442.029</v>
      </c>
      <c r="P297" s="31">
        <v>945962.73</v>
      </c>
      <c r="Q297" s="31">
        <v>856</v>
      </c>
      <c r="R297" s="31">
        <v>83554.83</v>
      </c>
      <c r="S297" s="31">
        <v>1800537.94</v>
      </c>
    </row>
    <row r="298" spans="4:19" ht="12.75">
      <c r="D298" s="20" t="s">
        <v>775</v>
      </c>
      <c r="E298" s="31"/>
      <c r="F298" s="31"/>
      <c r="G298" s="31"/>
      <c r="H298" s="31"/>
      <c r="I298" s="31"/>
      <c r="J298" s="31"/>
      <c r="K298" s="31"/>
      <c r="L298" s="31"/>
      <c r="M298" s="31"/>
      <c r="N298" s="31">
        <v>127</v>
      </c>
      <c r="O298" s="31">
        <v>12124.478</v>
      </c>
      <c r="P298" s="31">
        <v>192243.47</v>
      </c>
      <c r="Q298" s="31">
        <v>127</v>
      </c>
      <c r="R298" s="31">
        <v>12124.478</v>
      </c>
      <c r="S298" s="31">
        <v>192243.47</v>
      </c>
    </row>
    <row r="299" spans="4:19" ht="12.75">
      <c r="D299" s="20" t="s">
        <v>619</v>
      </c>
      <c r="E299" s="31"/>
      <c r="F299" s="31"/>
      <c r="G299" s="31"/>
      <c r="H299" s="31">
        <v>4</v>
      </c>
      <c r="I299" s="31">
        <v>404.596</v>
      </c>
      <c r="J299" s="31">
        <v>13340.55</v>
      </c>
      <c r="K299" s="31">
        <v>44</v>
      </c>
      <c r="L299" s="31">
        <v>4029.722</v>
      </c>
      <c r="M299" s="31">
        <v>148669.11</v>
      </c>
      <c r="N299" s="31">
        <v>43</v>
      </c>
      <c r="O299" s="31">
        <v>3469.375</v>
      </c>
      <c r="P299" s="31">
        <v>89425.21</v>
      </c>
      <c r="Q299" s="31">
        <v>91</v>
      </c>
      <c r="R299" s="31">
        <v>7903.693</v>
      </c>
      <c r="S299" s="31">
        <v>251434.87</v>
      </c>
    </row>
    <row r="300" spans="4:19" ht="12.75">
      <c r="D300" s="20" t="s">
        <v>620</v>
      </c>
      <c r="E300" s="31"/>
      <c r="F300" s="31"/>
      <c r="G300" s="31"/>
      <c r="H300" s="31"/>
      <c r="I300" s="31"/>
      <c r="J300" s="31"/>
      <c r="K300" s="31">
        <v>4</v>
      </c>
      <c r="L300" s="31">
        <v>361.262</v>
      </c>
      <c r="M300" s="31">
        <v>13749.39</v>
      </c>
      <c r="N300" s="31">
        <v>141</v>
      </c>
      <c r="O300" s="31">
        <v>12834.467</v>
      </c>
      <c r="P300" s="31">
        <v>413712.83</v>
      </c>
      <c r="Q300" s="31">
        <v>145</v>
      </c>
      <c r="R300" s="31">
        <v>13195.729</v>
      </c>
      <c r="S300" s="31">
        <v>427462.22</v>
      </c>
    </row>
    <row r="301" spans="4:19" ht="12.75">
      <c r="D301" s="20" t="s">
        <v>621</v>
      </c>
      <c r="E301" s="31"/>
      <c r="F301" s="31"/>
      <c r="G301" s="31"/>
      <c r="H301" s="31">
        <v>4</v>
      </c>
      <c r="I301" s="31">
        <v>164.466</v>
      </c>
      <c r="J301" s="31">
        <v>6119.89</v>
      </c>
      <c r="K301" s="31">
        <v>334</v>
      </c>
      <c r="L301" s="31">
        <v>34152.755</v>
      </c>
      <c r="M301" s="31">
        <v>672696.27</v>
      </c>
      <c r="N301" s="31">
        <v>143</v>
      </c>
      <c r="O301" s="31">
        <v>14709.759</v>
      </c>
      <c r="P301" s="31">
        <v>226306.28</v>
      </c>
      <c r="Q301" s="31">
        <v>481</v>
      </c>
      <c r="R301" s="31">
        <v>49026.98</v>
      </c>
      <c r="S301" s="31">
        <v>905122.44</v>
      </c>
    </row>
    <row r="302" spans="4:19" ht="12.75">
      <c r="D302" s="20" t="s">
        <v>622</v>
      </c>
      <c r="E302" s="31"/>
      <c r="F302" s="31"/>
      <c r="G302" s="31"/>
      <c r="H302" s="31">
        <v>4</v>
      </c>
      <c r="I302" s="31">
        <v>84.379</v>
      </c>
      <c r="J302" s="31">
        <v>2843.54</v>
      </c>
      <c r="K302" s="31">
        <v>10</v>
      </c>
      <c r="L302" s="31">
        <v>313.333</v>
      </c>
      <c r="M302" s="31">
        <v>6953.53</v>
      </c>
      <c r="N302" s="31">
        <v>13</v>
      </c>
      <c r="O302" s="31">
        <v>202.024</v>
      </c>
      <c r="P302" s="31">
        <v>10016.19</v>
      </c>
      <c r="Q302" s="31">
        <v>27</v>
      </c>
      <c r="R302" s="31">
        <v>599.736</v>
      </c>
      <c r="S302" s="31">
        <v>19813.26</v>
      </c>
    </row>
    <row r="303" spans="4:19" ht="12.75">
      <c r="D303" s="20" t="s">
        <v>789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>
        <v>2</v>
      </c>
      <c r="O303" s="31">
        <v>39.734</v>
      </c>
      <c r="P303" s="31">
        <v>932.48</v>
      </c>
      <c r="Q303" s="31">
        <v>2</v>
      </c>
      <c r="R303" s="31">
        <v>39.734</v>
      </c>
      <c r="S303" s="31">
        <v>932.48</v>
      </c>
    </row>
    <row r="304" spans="4:19" ht="12.75">
      <c r="D304" s="20" t="s">
        <v>623</v>
      </c>
      <c r="E304" s="31"/>
      <c r="F304" s="31"/>
      <c r="G304" s="31"/>
      <c r="H304" s="31">
        <v>1</v>
      </c>
      <c r="I304" s="31">
        <v>22.094</v>
      </c>
      <c r="J304" s="31">
        <v>618.65</v>
      </c>
      <c r="K304" s="31">
        <v>4</v>
      </c>
      <c r="L304" s="31">
        <v>198.512</v>
      </c>
      <c r="M304" s="31">
        <v>4936.66</v>
      </c>
      <c r="N304" s="31">
        <v>0</v>
      </c>
      <c r="O304" s="31">
        <v>0</v>
      </c>
      <c r="P304" s="31">
        <v>0</v>
      </c>
      <c r="Q304" s="31">
        <v>5</v>
      </c>
      <c r="R304" s="31">
        <v>220.606</v>
      </c>
      <c r="S304" s="31">
        <v>5555.31</v>
      </c>
    </row>
    <row r="305" spans="4:19" ht="12.75">
      <c r="D305" s="20" t="s">
        <v>776</v>
      </c>
      <c r="E305" s="31"/>
      <c r="F305" s="31"/>
      <c r="G305" s="31"/>
      <c r="H305" s="31">
        <v>1</v>
      </c>
      <c r="I305" s="31">
        <v>18.945</v>
      </c>
      <c r="J305" s="31">
        <v>633.46</v>
      </c>
      <c r="K305" s="31">
        <v>6</v>
      </c>
      <c r="L305" s="31">
        <v>114.821</v>
      </c>
      <c r="M305" s="31">
        <v>2016.87</v>
      </c>
      <c r="N305" s="31">
        <v>11</v>
      </c>
      <c r="O305" s="31">
        <v>162.29</v>
      </c>
      <c r="P305" s="31">
        <v>9083.71</v>
      </c>
      <c r="Q305" s="31">
        <v>18</v>
      </c>
      <c r="R305" s="31">
        <v>296.056</v>
      </c>
      <c r="S305" s="31">
        <v>11734.04</v>
      </c>
    </row>
    <row r="306" spans="4:19" ht="12.75">
      <c r="D306" s="20" t="s">
        <v>624</v>
      </c>
      <c r="E306" s="31"/>
      <c r="F306" s="31"/>
      <c r="G306" s="31"/>
      <c r="H306" s="31">
        <v>2</v>
      </c>
      <c r="I306" s="31">
        <v>44.212</v>
      </c>
      <c r="J306" s="31">
        <v>1321.65</v>
      </c>
      <c r="K306" s="31">
        <v>71</v>
      </c>
      <c r="L306" s="31">
        <v>1543.269</v>
      </c>
      <c r="M306" s="31">
        <v>25188.4</v>
      </c>
      <c r="N306" s="31">
        <v>3</v>
      </c>
      <c r="O306" s="31">
        <v>312.825</v>
      </c>
      <c r="P306" s="31">
        <v>13549.68</v>
      </c>
      <c r="Q306" s="31">
        <v>76</v>
      </c>
      <c r="R306" s="31">
        <v>1900.306</v>
      </c>
      <c r="S306" s="31">
        <v>40059.73</v>
      </c>
    </row>
    <row r="307" spans="4:19" ht="12.75">
      <c r="D307" s="20" t="s">
        <v>790</v>
      </c>
      <c r="E307" s="31"/>
      <c r="F307" s="31"/>
      <c r="G307" s="31"/>
      <c r="H307" s="31">
        <v>1</v>
      </c>
      <c r="I307" s="31">
        <v>20.72</v>
      </c>
      <c r="J307" s="31">
        <v>706.82</v>
      </c>
      <c r="K307" s="31"/>
      <c r="L307" s="31"/>
      <c r="M307" s="31"/>
      <c r="N307" s="31"/>
      <c r="O307" s="31"/>
      <c r="P307" s="31"/>
      <c r="Q307" s="31">
        <v>1</v>
      </c>
      <c r="R307" s="31">
        <v>20.72</v>
      </c>
      <c r="S307" s="31">
        <v>706.82</v>
      </c>
    </row>
    <row r="308" spans="4:19" ht="12.75">
      <c r="D308" s="20" t="s">
        <v>335</v>
      </c>
      <c r="E308" s="31">
        <v>2</v>
      </c>
      <c r="F308" s="31">
        <v>479.5</v>
      </c>
      <c r="G308" s="31">
        <v>60309.24</v>
      </c>
      <c r="H308" s="31">
        <v>373</v>
      </c>
      <c r="I308" s="31">
        <v>4206.592</v>
      </c>
      <c r="J308" s="31">
        <v>438574.76</v>
      </c>
      <c r="K308" s="31">
        <v>22</v>
      </c>
      <c r="L308" s="31">
        <v>479.723</v>
      </c>
      <c r="M308" s="31">
        <v>17163.93</v>
      </c>
      <c r="N308" s="31">
        <v>178</v>
      </c>
      <c r="O308" s="31">
        <v>3074.338</v>
      </c>
      <c r="P308" s="31">
        <f>193925.84+52.8</f>
        <v>193978.63999999998</v>
      </c>
      <c r="Q308" s="31">
        <v>575</v>
      </c>
      <c r="R308" s="31">
        <v>8240.153</v>
      </c>
      <c r="S308" s="31">
        <f>709973.77+52.8</f>
        <v>710026.5700000001</v>
      </c>
    </row>
    <row r="309" spans="4:19" ht="12.75">
      <c r="D309" s="20" t="s">
        <v>625</v>
      </c>
      <c r="E309" s="31"/>
      <c r="F309" s="31"/>
      <c r="G309" s="31"/>
      <c r="H309" s="31">
        <v>13</v>
      </c>
      <c r="I309" s="31">
        <v>156.264</v>
      </c>
      <c r="J309" s="31">
        <v>11587.72</v>
      </c>
      <c r="K309" s="31"/>
      <c r="L309" s="31"/>
      <c r="M309" s="31"/>
      <c r="N309" s="31">
        <v>1</v>
      </c>
      <c r="O309" s="31">
        <v>10.554</v>
      </c>
      <c r="P309" s="31">
        <v>743.53</v>
      </c>
      <c r="Q309" s="31">
        <v>14</v>
      </c>
      <c r="R309" s="31">
        <v>166.818</v>
      </c>
      <c r="S309" s="31">
        <v>12331.25</v>
      </c>
    </row>
    <row r="310" spans="4:19" ht="12.75">
      <c r="D310" s="20" t="s">
        <v>626</v>
      </c>
      <c r="E310" s="31"/>
      <c r="F310" s="31"/>
      <c r="G310" s="31"/>
      <c r="H310" s="31">
        <v>25</v>
      </c>
      <c r="I310" s="31">
        <v>248.255</v>
      </c>
      <c r="J310" s="31">
        <v>20659.66</v>
      </c>
      <c r="K310" s="31">
        <v>9</v>
      </c>
      <c r="L310" s="31">
        <v>158.492</v>
      </c>
      <c r="M310" s="31">
        <v>4067.76</v>
      </c>
      <c r="N310" s="31">
        <v>21</v>
      </c>
      <c r="O310" s="31">
        <v>147.313</v>
      </c>
      <c r="P310" s="31">
        <v>16403.42</v>
      </c>
      <c r="Q310" s="31">
        <v>55</v>
      </c>
      <c r="R310" s="31">
        <v>554.06</v>
      </c>
      <c r="S310" s="31">
        <v>41130.84</v>
      </c>
    </row>
    <row r="311" spans="4:19" ht="12.75">
      <c r="D311" s="20" t="s">
        <v>627</v>
      </c>
      <c r="E311" s="31"/>
      <c r="F311" s="31"/>
      <c r="G311" s="31"/>
      <c r="H311" s="31"/>
      <c r="I311" s="31"/>
      <c r="J311" s="31"/>
      <c r="K311" s="31"/>
      <c r="L311" s="31"/>
      <c r="M311" s="31"/>
      <c r="N311" s="31">
        <v>63</v>
      </c>
      <c r="O311" s="31">
        <v>880.592</v>
      </c>
      <c r="P311" s="31">
        <v>78592.29</v>
      </c>
      <c r="Q311" s="31">
        <v>63</v>
      </c>
      <c r="R311" s="31">
        <v>880.592</v>
      </c>
      <c r="S311" s="31">
        <v>78592.29</v>
      </c>
    </row>
    <row r="312" spans="4:19" ht="12.75">
      <c r="D312" s="20" t="s">
        <v>628</v>
      </c>
      <c r="E312" s="31"/>
      <c r="F312" s="31"/>
      <c r="G312" s="31"/>
      <c r="H312" s="31"/>
      <c r="I312" s="31"/>
      <c r="J312" s="31"/>
      <c r="K312" s="31"/>
      <c r="L312" s="31"/>
      <c r="M312" s="31"/>
      <c r="N312" s="31">
        <v>2</v>
      </c>
      <c r="O312" s="31">
        <v>20.808</v>
      </c>
      <c r="P312" s="31">
        <v>1445.09</v>
      </c>
      <c r="Q312" s="31">
        <v>2</v>
      </c>
      <c r="R312" s="31">
        <v>20.808</v>
      </c>
      <c r="S312" s="31">
        <v>1445.09</v>
      </c>
    </row>
    <row r="313" spans="4:19" ht="12.75">
      <c r="D313" s="20" t="s">
        <v>629</v>
      </c>
      <c r="E313" s="31">
        <v>2</v>
      </c>
      <c r="F313" s="31">
        <v>479.5</v>
      </c>
      <c r="G313" s="31">
        <v>60309.24</v>
      </c>
      <c r="H313" s="31">
        <v>133</v>
      </c>
      <c r="I313" s="31">
        <v>1486.508</v>
      </c>
      <c r="J313" s="31">
        <v>198028.51</v>
      </c>
      <c r="K313" s="31">
        <v>6</v>
      </c>
      <c r="L313" s="31">
        <v>188.005</v>
      </c>
      <c r="M313" s="31">
        <v>10378.2</v>
      </c>
      <c r="N313" s="31">
        <v>35</v>
      </c>
      <c r="O313" s="31">
        <v>373.034</v>
      </c>
      <c r="P313" s="31">
        <f>28608.65+52.8</f>
        <v>28661.45</v>
      </c>
      <c r="Q313" s="31">
        <v>176</v>
      </c>
      <c r="R313" s="31">
        <v>2527.047</v>
      </c>
      <c r="S313" s="31">
        <f>297324.6+52.8</f>
        <v>297377.39999999997</v>
      </c>
    </row>
    <row r="314" spans="4:19" ht="12.75">
      <c r="D314" s="20" t="s">
        <v>630</v>
      </c>
      <c r="E314" s="31"/>
      <c r="F314" s="31"/>
      <c r="G314" s="31"/>
      <c r="H314" s="31">
        <v>18</v>
      </c>
      <c r="I314" s="31">
        <v>228.831</v>
      </c>
      <c r="J314" s="31">
        <v>23126.49</v>
      </c>
      <c r="K314" s="31">
        <v>3</v>
      </c>
      <c r="L314" s="31">
        <v>160.5</v>
      </c>
      <c r="M314" s="31">
        <v>9230.61</v>
      </c>
      <c r="N314" s="31">
        <v>0</v>
      </c>
      <c r="O314" s="31">
        <v>0</v>
      </c>
      <c r="P314" s="31">
        <f>-52.8+52.8</f>
        <v>0</v>
      </c>
      <c r="Q314" s="31">
        <v>21</v>
      </c>
      <c r="R314" s="31">
        <v>389.331</v>
      </c>
      <c r="S314" s="31">
        <f>32304.3+52.8</f>
        <v>32357.1</v>
      </c>
    </row>
    <row r="315" spans="4:19" ht="12.75">
      <c r="D315" s="20" t="s">
        <v>631</v>
      </c>
      <c r="E315" s="31"/>
      <c r="F315" s="31"/>
      <c r="G315" s="31"/>
      <c r="H315" s="31">
        <v>17</v>
      </c>
      <c r="I315" s="31">
        <v>213.038</v>
      </c>
      <c r="J315" s="31">
        <v>22024.44</v>
      </c>
      <c r="K315" s="31">
        <v>3</v>
      </c>
      <c r="L315" s="31">
        <v>160.5</v>
      </c>
      <c r="M315" s="31">
        <v>9230.61</v>
      </c>
      <c r="N315" s="31">
        <v>0</v>
      </c>
      <c r="O315" s="31">
        <v>0</v>
      </c>
      <c r="P315" s="31">
        <v>0</v>
      </c>
      <c r="Q315" s="31">
        <v>20</v>
      </c>
      <c r="R315" s="31">
        <v>373.538</v>
      </c>
      <c r="S315" s="31">
        <f>31202.25+52.8</f>
        <v>31255.05</v>
      </c>
    </row>
    <row r="316" spans="4:19" ht="12.75">
      <c r="D316" s="20" t="s">
        <v>632</v>
      </c>
      <c r="E316" s="31"/>
      <c r="F316" s="31"/>
      <c r="G316" s="31"/>
      <c r="H316" s="31">
        <v>2</v>
      </c>
      <c r="I316" s="31">
        <v>33.063</v>
      </c>
      <c r="J316" s="31">
        <v>2915.64</v>
      </c>
      <c r="K316" s="31">
        <v>5</v>
      </c>
      <c r="L316" s="31">
        <v>108.906</v>
      </c>
      <c r="M316" s="31">
        <v>1413.16</v>
      </c>
      <c r="N316" s="31">
        <v>2</v>
      </c>
      <c r="O316" s="31">
        <v>79.618</v>
      </c>
      <c r="P316" s="31">
        <v>1276.1</v>
      </c>
      <c r="Q316" s="31">
        <v>9</v>
      </c>
      <c r="R316" s="31">
        <v>221.587</v>
      </c>
      <c r="S316" s="31">
        <v>5604.9</v>
      </c>
    </row>
    <row r="317" spans="4:19" ht="12.75">
      <c r="D317" s="20" t="s">
        <v>633</v>
      </c>
      <c r="E317" s="31"/>
      <c r="F317" s="31"/>
      <c r="G317" s="31"/>
      <c r="H317" s="31">
        <v>49</v>
      </c>
      <c r="I317" s="31">
        <v>655.062</v>
      </c>
      <c r="J317" s="31">
        <v>40277.06</v>
      </c>
      <c r="K317" s="31"/>
      <c r="L317" s="31"/>
      <c r="M317" s="31"/>
      <c r="N317" s="31">
        <v>17</v>
      </c>
      <c r="O317" s="31">
        <v>152.173</v>
      </c>
      <c r="P317" s="31">
        <v>18628.85</v>
      </c>
      <c r="Q317" s="31">
        <v>66</v>
      </c>
      <c r="R317" s="31">
        <v>807.235</v>
      </c>
      <c r="S317" s="31">
        <v>58905.91</v>
      </c>
    </row>
    <row r="318" spans="4:19" ht="12.75">
      <c r="D318" s="20" t="s">
        <v>634</v>
      </c>
      <c r="E318" s="31"/>
      <c r="F318" s="31"/>
      <c r="G318" s="31"/>
      <c r="H318" s="31">
        <v>4</v>
      </c>
      <c r="I318" s="31">
        <v>42.363</v>
      </c>
      <c r="J318" s="31">
        <v>2283.11</v>
      </c>
      <c r="K318" s="31">
        <v>2</v>
      </c>
      <c r="L318" s="31">
        <v>24.32</v>
      </c>
      <c r="M318" s="31">
        <v>1304.81</v>
      </c>
      <c r="N318" s="31">
        <v>6</v>
      </c>
      <c r="O318" s="31">
        <v>328.93</v>
      </c>
      <c r="P318" s="31">
        <v>11624.23</v>
      </c>
      <c r="Q318" s="31">
        <v>12</v>
      </c>
      <c r="R318" s="31">
        <v>395.613</v>
      </c>
      <c r="S318" s="31">
        <v>15212.15</v>
      </c>
    </row>
    <row r="319" spans="4:19" ht="12.75">
      <c r="D319" s="20" t="s">
        <v>635</v>
      </c>
      <c r="E319" s="31"/>
      <c r="F319" s="31"/>
      <c r="G319" s="31"/>
      <c r="H319" s="31">
        <v>147</v>
      </c>
      <c r="I319" s="31">
        <v>1585.077</v>
      </c>
      <c r="J319" s="31">
        <v>162823.06</v>
      </c>
      <c r="K319" s="31"/>
      <c r="L319" s="31"/>
      <c r="M319" s="31"/>
      <c r="N319" s="31">
        <v>33</v>
      </c>
      <c r="O319" s="31">
        <v>1102.124</v>
      </c>
      <c r="P319" s="31">
        <v>38048.77</v>
      </c>
      <c r="Q319" s="31">
        <v>180</v>
      </c>
      <c r="R319" s="31">
        <v>2687.201</v>
      </c>
      <c r="S319" s="31">
        <v>200871.83</v>
      </c>
    </row>
    <row r="320" spans="4:19" ht="12.75">
      <c r="D320" s="20" t="s">
        <v>636</v>
      </c>
      <c r="E320" s="31"/>
      <c r="F320" s="31"/>
      <c r="G320" s="31"/>
      <c r="H320" s="31">
        <v>44</v>
      </c>
      <c r="I320" s="31">
        <v>780.386</v>
      </c>
      <c r="J320" s="31">
        <v>52388.33</v>
      </c>
      <c r="K320" s="31"/>
      <c r="L320" s="31"/>
      <c r="M320" s="31"/>
      <c r="N320" s="31">
        <v>1</v>
      </c>
      <c r="O320" s="31">
        <v>12.004</v>
      </c>
      <c r="P320" s="31">
        <v>719.7</v>
      </c>
      <c r="Q320" s="31">
        <v>45</v>
      </c>
      <c r="R320" s="31">
        <v>792.39</v>
      </c>
      <c r="S320" s="31">
        <v>53108.03</v>
      </c>
    </row>
    <row r="321" spans="4:19" ht="12.75">
      <c r="D321" s="20" t="s">
        <v>637</v>
      </c>
      <c r="E321" s="31"/>
      <c r="F321" s="31"/>
      <c r="G321" s="31"/>
      <c r="H321" s="31">
        <v>11</v>
      </c>
      <c r="I321" s="31">
        <v>138.315</v>
      </c>
      <c r="J321" s="31">
        <v>6528.85</v>
      </c>
      <c r="K321" s="31"/>
      <c r="L321" s="31"/>
      <c r="M321" s="31"/>
      <c r="N321" s="31">
        <v>8</v>
      </c>
      <c r="O321" s="31">
        <v>103.268</v>
      </c>
      <c r="P321" s="31">
        <v>4118.41</v>
      </c>
      <c r="Q321" s="31">
        <v>19</v>
      </c>
      <c r="R321" s="31">
        <v>241.583</v>
      </c>
      <c r="S321" s="31">
        <v>10647.26</v>
      </c>
    </row>
    <row r="322" spans="4:19" ht="12.75">
      <c r="D322" s="20" t="s">
        <v>338</v>
      </c>
      <c r="E322" s="31">
        <f>18+1</f>
        <v>19</v>
      </c>
      <c r="F322" s="31">
        <f>379.325+10</f>
        <v>389.325</v>
      </c>
      <c r="G322" s="31">
        <f>11605.07+2830.18</f>
        <v>14435.25</v>
      </c>
      <c r="H322" s="31">
        <v>812</v>
      </c>
      <c r="I322" s="31">
        <v>16583.237</v>
      </c>
      <c r="J322" s="31">
        <v>1064018.61</v>
      </c>
      <c r="K322" s="31">
        <v>286</v>
      </c>
      <c r="L322" s="31">
        <v>5865.834</v>
      </c>
      <c r="M322" s="31">
        <v>155661.97</v>
      </c>
      <c r="N322" s="31">
        <v>687</v>
      </c>
      <c r="O322" s="31">
        <v>9523.884</v>
      </c>
      <c r="P322" s="31">
        <v>957341.21</v>
      </c>
      <c r="Q322" s="31">
        <f>1803+1</f>
        <v>1804</v>
      </c>
      <c r="R322" s="31">
        <f>32352.28+10</f>
        <v>32362.28</v>
      </c>
      <c r="S322" s="31">
        <f>2188626.86+2830.18</f>
        <v>2191457.04</v>
      </c>
    </row>
    <row r="323" spans="4:19" ht="12.75">
      <c r="D323" s="20" t="s">
        <v>638</v>
      </c>
      <c r="E323" s="31"/>
      <c r="F323" s="31"/>
      <c r="G323" s="31"/>
      <c r="H323" s="31">
        <v>1</v>
      </c>
      <c r="I323" s="31">
        <v>5.67</v>
      </c>
      <c r="J323" s="31">
        <v>1460.84</v>
      </c>
      <c r="K323" s="31"/>
      <c r="L323" s="31"/>
      <c r="M323" s="31"/>
      <c r="N323" s="31">
        <v>0</v>
      </c>
      <c r="O323" s="31">
        <v>0</v>
      </c>
      <c r="P323" s="31">
        <v>0</v>
      </c>
      <c r="Q323" s="31">
        <v>1</v>
      </c>
      <c r="R323" s="31">
        <v>5.67</v>
      </c>
      <c r="S323" s="31">
        <v>1460.84</v>
      </c>
    </row>
    <row r="324" spans="4:19" ht="12.75">
      <c r="D324" s="20" t="s">
        <v>639</v>
      </c>
      <c r="E324" s="31">
        <v>2</v>
      </c>
      <c r="F324" s="31">
        <v>42</v>
      </c>
      <c r="G324" s="31">
        <v>755.73</v>
      </c>
      <c r="H324" s="31">
        <v>301</v>
      </c>
      <c r="I324" s="31">
        <v>8855.01</v>
      </c>
      <c r="J324" s="31">
        <v>456773.28</v>
      </c>
      <c r="K324" s="31">
        <v>256</v>
      </c>
      <c r="L324" s="31">
        <v>4807.077</v>
      </c>
      <c r="M324" s="31">
        <v>92908.92</v>
      </c>
      <c r="N324" s="31">
        <v>136</v>
      </c>
      <c r="O324" s="31">
        <v>2718.38</v>
      </c>
      <c r="P324" s="31">
        <v>265799.02</v>
      </c>
      <c r="Q324" s="31">
        <v>695</v>
      </c>
      <c r="R324" s="31">
        <v>16422.467</v>
      </c>
      <c r="S324" s="31">
        <v>816236.95</v>
      </c>
    </row>
    <row r="325" spans="4:19" ht="12.75">
      <c r="D325" s="20" t="s">
        <v>640</v>
      </c>
      <c r="E325" s="31"/>
      <c r="F325" s="31"/>
      <c r="G325" s="31"/>
      <c r="H325" s="31">
        <v>156</v>
      </c>
      <c r="I325" s="31">
        <v>2043.093</v>
      </c>
      <c r="J325" s="31">
        <v>145916.47</v>
      </c>
      <c r="K325" s="31"/>
      <c r="L325" s="31"/>
      <c r="M325" s="31"/>
      <c r="N325" s="31">
        <v>98</v>
      </c>
      <c r="O325" s="31">
        <v>713.234</v>
      </c>
      <c r="P325" s="31">
        <v>116541.85</v>
      </c>
      <c r="Q325" s="31">
        <v>254</v>
      </c>
      <c r="R325" s="31">
        <v>2756.327</v>
      </c>
      <c r="S325" s="31">
        <v>262458.32</v>
      </c>
    </row>
    <row r="326" spans="4:19" ht="12.75">
      <c r="D326" s="20" t="s">
        <v>641</v>
      </c>
      <c r="E326" s="31">
        <f>-1+1</f>
        <v>0</v>
      </c>
      <c r="F326" s="31">
        <f>-10+10</f>
        <v>0</v>
      </c>
      <c r="G326" s="31">
        <f>-2830.18+2830.18</f>
        <v>0</v>
      </c>
      <c r="H326" s="31">
        <v>174</v>
      </c>
      <c r="I326" s="31">
        <v>4643.224</v>
      </c>
      <c r="J326" s="31">
        <v>250929.35</v>
      </c>
      <c r="K326" s="31">
        <v>5</v>
      </c>
      <c r="L326" s="31">
        <v>56.655</v>
      </c>
      <c r="M326" s="31">
        <v>7100.56</v>
      </c>
      <c r="N326" s="31">
        <v>137</v>
      </c>
      <c r="O326" s="31">
        <v>3115.179</v>
      </c>
      <c r="P326" s="31">
        <v>281371.85</v>
      </c>
      <c r="Q326" s="31">
        <f>315+1</f>
        <v>316</v>
      </c>
      <c r="R326" s="31">
        <f>7805.058+10</f>
        <v>7815.058</v>
      </c>
      <c r="S326" s="31">
        <f>536571.58+2830.18</f>
        <v>539401.76</v>
      </c>
    </row>
    <row r="327" spans="4:19" ht="12.75">
      <c r="D327" s="20" t="s">
        <v>642</v>
      </c>
      <c r="E327" s="31"/>
      <c r="F327" s="31"/>
      <c r="G327" s="31"/>
      <c r="H327" s="31">
        <v>22</v>
      </c>
      <c r="I327" s="31">
        <v>1919.606</v>
      </c>
      <c r="J327" s="31">
        <v>159407.06</v>
      </c>
      <c r="K327" s="31">
        <v>0</v>
      </c>
      <c r="L327" s="31">
        <v>0</v>
      </c>
      <c r="M327" s="31">
        <v>4816.27</v>
      </c>
      <c r="N327" s="31">
        <v>42</v>
      </c>
      <c r="O327" s="31">
        <v>1665.549</v>
      </c>
      <c r="P327" s="31">
        <v>207906.49</v>
      </c>
      <c r="Q327" s="31">
        <f>63+1</f>
        <v>64</v>
      </c>
      <c r="R327" s="31">
        <f>3575.155+10</f>
        <v>3585.155</v>
      </c>
      <c r="S327" s="31">
        <f>369299.64+2830.18</f>
        <v>372129.82</v>
      </c>
    </row>
    <row r="328" spans="4:19" ht="12.75">
      <c r="D328" s="20" t="s">
        <v>643</v>
      </c>
      <c r="E328" s="31"/>
      <c r="F328" s="31"/>
      <c r="G328" s="31"/>
      <c r="H328" s="31"/>
      <c r="I328" s="31"/>
      <c r="J328" s="31"/>
      <c r="K328" s="31"/>
      <c r="L328" s="31"/>
      <c r="M328" s="31"/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</row>
    <row r="329" spans="4:19" ht="12.75">
      <c r="D329" s="20" t="s">
        <v>777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</row>
    <row r="330" spans="4:19" ht="12.75">
      <c r="D330" s="20" t="s">
        <v>644</v>
      </c>
      <c r="E330" s="31"/>
      <c r="F330" s="31"/>
      <c r="G330" s="31"/>
      <c r="H330" s="31">
        <v>135</v>
      </c>
      <c r="I330" s="31">
        <v>2593.918</v>
      </c>
      <c r="J330" s="31">
        <v>73067.02</v>
      </c>
      <c r="K330" s="31">
        <v>5</v>
      </c>
      <c r="L330" s="31">
        <v>56.655</v>
      </c>
      <c r="M330" s="31">
        <v>2284.29</v>
      </c>
      <c r="N330" s="31">
        <v>75</v>
      </c>
      <c r="O330" s="31">
        <v>1229.146</v>
      </c>
      <c r="P330" s="31">
        <v>46486.11</v>
      </c>
      <c r="Q330" s="31">
        <v>215</v>
      </c>
      <c r="R330" s="31">
        <v>3879.719</v>
      </c>
      <c r="S330" s="31">
        <v>121837.42</v>
      </c>
    </row>
    <row r="331" spans="4:19" ht="12.75">
      <c r="D331" s="20" t="s">
        <v>645</v>
      </c>
      <c r="E331" s="31"/>
      <c r="F331" s="31"/>
      <c r="G331" s="31"/>
      <c r="H331" s="31">
        <v>6</v>
      </c>
      <c r="I331" s="31">
        <v>115.291</v>
      </c>
      <c r="J331" s="31">
        <v>4841.43</v>
      </c>
      <c r="K331" s="31">
        <v>4</v>
      </c>
      <c r="L331" s="31">
        <v>457.247</v>
      </c>
      <c r="M331" s="31">
        <v>24376.42</v>
      </c>
      <c r="N331" s="31">
        <v>7</v>
      </c>
      <c r="O331" s="31">
        <v>238.589</v>
      </c>
      <c r="P331" s="31">
        <v>15413.08</v>
      </c>
      <c r="Q331" s="31">
        <v>17</v>
      </c>
      <c r="R331" s="31">
        <v>811.127</v>
      </c>
      <c r="S331" s="31">
        <v>44630.93</v>
      </c>
    </row>
    <row r="332" spans="4:19" ht="12.75">
      <c r="D332" s="20" t="s">
        <v>646</v>
      </c>
      <c r="E332" s="31"/>
      <c r="F332" s="31"/>
      <c r="G332" s="31"/>
      <c r="H332" s="31">
        <v>57</v>
      </c>
      <c r="I332" s="31">
        <v>357.145</v>
      </c>
      <c r="J332" s="31">
        <v>73668.48</v>
      </c>
      <c r="K332" s="31">
        <v>1</v>
      </c>
      <c r="L332" s="31">
        <v>19.75</v>
      </c>
      <c r="M332" s="31">
        <v>237.9</v>
      </c>
      <c r="N332" s="31">
        <v>5</v>
      </c>
      <c r="O332" s="31">
        <v>105.819</v>
      </c>
      <c r="P332" s="31">
        <v>2116.46</v>
      </c>
      <c r="Q332" s="31">
        <v>63</v>
      </c>
      <c r="R332" s="31">
        <v>482.714</v>
      </c>
      <c r="S332" s="31">
        <v>76022.84</v>
      </c>
    </row>
    <row r="333" spans="4:19" ht="12.75">
      <c r="D333" s="20" t="s">
        <v>647</v>
      </c>
      <c r="E333" s="31"/>
      <c r="F333" s="31"/>
      <c r="G333" s="31"/>
      <c r="H333" s="31">
        <v>46</v>
      </c>
      <c r="I333" s="31">
        <v>318.882</v>
      </c>
      <c r="J333" s="31">
        <v>31934.54</v>
      </c>
      <c r="K333" s="31"/>
      <c r="L333" s="31"/>
      <c r="M333" s="31"/>
      <c r="N333" s="31">
        <v>25</v>
      </c>
      <c r="O333" s="31">
        <v>168.442</v>
      </c>
      <c r="P333" s="31">
        <v>14804.37</v>
      </c>
      <c r="Q333" s="31">
        <v>71</v>
      </c>
      <c r="R333" s="31">
        <v>487.324</v>
      </c>
      <c r="S333" s="31">
        <v>46738.91</v>
      </c>
    </row>
    <row r="334" spans="4:19" ht="12.75">
      <c r="D334" s="20" t="s">
        <v>648</v>
      </c>
      <c r="E334" s="31">
        <v>15</v>
      </c>
      <c r="F334" s="31">
        <v>246.975</v>
      </c>
      <c r="G334" s="31">
        <v>8066.37</v>
      </c>
      <c r="H334" s="31">
        <v>3</v>
      </c>
      <c r="I334" s="31">
        <v>31.071</v>
      </c>
      <c r="J334" s="31">
        <v>2777.92</v>
      </c>
      <c r="K334" s="31"/>
      <c r="L334" s="31"/>
      <c r="M334" s="31"/>
      <c r="N334" s="31">
        <v>2</v>
      </c>
      <c r="O334" s="31">
        <v>14.072</v>
      </c>
      <c r="P334" s="31">
        <v>809.96</v>
      </c>
      <c r="Q334" s="31">
        <v>20</v>
      </c>
      <c r="R334" s="31">
        <v>292.118</v>
      </c>
      <c r="S334" s="31">
        <v>11654.25</v>
      </c>
    </row>
    <row r="335" spans="4:19" ht="12.75">
      <c r="D335" s="20" t="s">
        <v>649</v>
      </c>
      <c r="E335" s="31"/>
      <c r="F335" s="31"/>
      <c r="G335" s="31"/>
      <c r="H335" s="31">
        <v>212</v>
      </c>
      <c r="I335" s="31">
        <v>2058.807</v>
      </c>
      <c r="J335" s="31">
        <v>233766.11</v>
      </c>
      <c r="K335" s="31">
        <v>2</v>
      </c>
      <c r="L335" s="31">
        <v>11.35</v>
      </c>
      <c r="M335" s="31">
        <v>1303.46</v>
      </c>
      <c r="N335" s="31">
        <v>362</v>
      </c>
      <c r="O335" s="31">
        <v>2883.785</v>
      </c>
      <c r="P335" s="31">
        <v>366554.16</v>
      </c>
      <c r="Q335" s="31">
        <v>576</v>
      </c>
      <c r="R335" s="31">
        <v>4953.942</v>
      </c>
      <c r="S335" s="31">
        <v>601623.73</v>
      </c>
    </row>
    <row r="336" spans="4:19" ht="12.75">
      <c r="D336" s="20" t="s">
        <v>650</v>
      </c>
      <c r="E336" s="31">
        <v>2</v>
      </c>
      <c r="F336" s="31">
        <v>100.35</v>
      </c>
      <c r="G336" s="31">
        <v>5613.15</v>
      </c>
      <c r="H336" s="31">
        <v>12</v>
      </c>
      <c r="I336" s="31">
        <v>198.137</v>
      </c>
      <c r="J336" s="31">
        <v>7866.66</v>
      </c>
      <c r="K336" s="31">
        <v>18</v>
      </c>
      <c r="L336" s="31">
        <v>513.755</v>
      </c>
      <c r="M336" s="31">
        <v>29734.71</v>
      </c>
      <c r="N336" s="31">
        <v>13</v>
      </c>
      <c r="O336" s="31">
        <v>279.618</v>
      </c>
      <c r="P336" s="31">
        <v>10472.31</v>
      </c>
      <c r="Q336" s="31">
        <v>45</v>
      </c>
      <c r="R336" s="31">
        <v>1091.86</v>
      </c>
      <c r="S336" s="31">
        <v>53686.83</v>
      </c>
    </row>
    <row r="337" spans="4:19" ht="12.75">
      <c r="D337" s="20" t="s">
        <v>336</v>
      </c>
      <c r="E337" s="31">
        <v>12</v>
      </c>
      <c r="F337" s="31">
        <v>1941.6</v>
      </c>
      <c r="G337" s="31">
        <v>185951.78</v>
      </c>
      <c r="H337" s="31">
        <v>231</v>
      </c>
      <c r="I337" s="31">
        <v>5284.06</v>
      </c>
      <c r="J337" s="31">
        <v>2158492.51</v>
      </c>
      <c r="K337" s="31">
        <v>79</v>
      </c>
      <c r="L337" s="31">
        <v>1605.142</v>
      </c>
      <c r="M337" s="31">
        <v>43409.86</v>
      </c>
      <c r="N337" s="31">
        <v>379</v>
      </c>
      <c r="O337" s="31">
        <v>3644.585</v>
      </c>
      <c r="P337" s="31">
        <v>304977.76</v>
      </c>
      <c r="Q337" s="31">
        <v>701</v>
      </c>
      <c r="R337" s="31">
        <v>12475.387</v>
      </c>
      <c r="S337" s="31">
        <v>2692831.91</v>
      </c>
    </row>
    <row r="338" spans="4:19" ht="12.75">
      <c r="D338" s="20" t="s">
        <v>651</v>
      </c>
      <c r="E338" s="31"/>
      <c r="F338" s="31"/>
      <c r="G338" s="31"/>
      <c r="H338" s="31">
        <v>8</v>
      </c>
      <c r="I338" s="31">
        <v>2068.751</v>
      </c>
      <c r="J338" s="31">
        <v>1673432.7</v>
      </c>
      <c r="K338" s="31">
        <v>1</v>
      </c>
      <c r="L338" s="31">
        <v>47.65</v>
      </c>
      <c r="M338" s="31">
        <v>11601.2</v>
      </c>
      <c r="N338" s="31">
        <v>3</v>
      </c>
      <c r="O338" s="31">
        <v>259.831</v>
      </c>
      <c r="P338" s="31">
        <v>9698.73</v>
      </c>
      <c r="Q338" s="31">
        <v>12</v>
      </c>
      <c r="R338" s="31">
        <v>2376.232</v>
      </c>
      <c r="S338" s="31">
        <v>1694732.63</v>
      </c>
    </row>
    <row r="339" spans="4:19" ht="12.75">
      <c r="D339" s="20" t="s">
        <v>652</v>
      </c>
      <c r="E339" s="31">
        <v>12</v>
      </c>
      <c r="F339" s="31">
        <v>1941.6</v>
      </c>
      <c r="G339" s="31">
        <v>185951.78</v>
      </c>
      <c r="H339" s="31">
        <v>94</v>
      </c>
      <c r="I339" s="31">
        <v>1735.078</v>
      </c>
      <c r="J339" s="31">
        <v>354010.92</v>
      </c>
      <c r="K339" s="31">
        <v>1</v>
      </c>
      <c r="L339" s="31">
        <v>204.75</v>
      </c>
      <c r="M339" s="31">
        <v>3500</v>
      </c>
      <c r="N339" s="31">
        <v>4</v>
      </c>
      <c r="O339" s="31">
        <v>74.856</v>
      </c>
      <c r="P339" s="31">
        <v>4533.4</v>
      </c>
      <c r="Q339" s="31">
        <v>111</v>
      </c>
      <c r="R339" s="31">
        <v>3956.284</v>
      </c>
      <c r="S339" s="31">
        <v>547996.1</v>
      </c>
    </row>
    <row r="340" spans="4:19" ht="12.75">
      <c r="D340" s="20" t="s">
        <v>653</v>
      </c>
      <c r="E340" s="31"/>
      <c r="F340" s="31"/>
      <c r="G340" s="31"/>
      <c r="H340" s="31">
        <v>105</v>
      </c>
      <c r="I340" s="31">
        <v>1187.494</v>
      </c>
      <c r="J340" s="31">
        <v>111844.84</v>
      </c>
      <c r="K340" s="31">
        <v>2</v>
      </c>
      <c r="L340" s="31">
        <v>27.213</v>
      </c>
      <c r="M340" s="31">
        <v>886.32</v>
      </c>
      <c r="N340" s="31">
        <v>341</v>
      </c>
      <c r="O340" s="31">
        <v>3012.558</v>
      </c>
      <c r="P340" s="31">
        <v>265635.42</v>
      </c>
      <c r="Q340" s="31">
        <v>448</v>
      </c>
      <c r="R340" s="31">
        <v>4227.265</v>
      </c>
      <c r="S340" s="31">
        <v>378366.58</v>
      </c>
    </row>
    <row r="341" spans="4:19" ht="12.75">
      <c r="D341" s="20" t="s">
        <v>654</v>
      </c>
      <c r="E341" s="31"/>
      <c r="F341" s="31"/>
      <c r="G341" s="31"/>
      <c r="H341" s="31">
        <v>13</v>
      </c>
      <c r="I341" s="31">
        <v>148.469</v>
      </c>
      <c r="J341" s="31">
        <v>15275.82</v>
      </c>
      <c r="K341" s="31"/>
      <c r="L341" s="31"/>
      <c r="M341" s="31"/>
      <c r="N341" s="31">
        <v>196</v>
      </c>
      <c r="O341" s="31">
        <v>2213.087</v>
      </c>
      <c r="P341" s="31">
        <v>168378.84</v>
      </c>
      <c r="Q341" s="31">
        <v>209</v>
      </c>
      <c r="R341" s="31">
        <v>2361.556</v>
      </c>
      <c r="S341" s="31">
        <v>183654.66</v>
      </c>
    </row>
    <row r="342" spans="4:19" ht="12.75">
      <c r="D342" s="20" t="s">
        <v>655</v>
      </c>
      <c r="E342" s="31"/>
      <c r="F342" s="31"/>
      <c r="G342" s="31"/>
      <c r="H342" s="31">
        <v>24</v>
      </c>
      <c r="I342" s="31">
        <v>218.962</v>
      </c>
      <c r="J342" s="31">
        <v>25847.91</v>
      </c>
      <c r="K342" s="31"/>
      <c r="L342" s="31"/>
      <c r="M342" s="31"/>
      <c r="N342" s="31">
        <v>78</v>
      </c>
      <c r="O342" s="31">
        <v>307.174</v>
      </c>
      <c r="P342" s="31">
        <v>45157.17</v>
      </c>
      <c r="Q342" s="31">
        <v>102</v>
      </c>
      <c r="R342" s="31">
        <v>526.136</v>
      </c>
      <c r="S342" s="31">
        <v>71005.08</v>
      </c>
    </row>
    <row r="343" spans="4:19" ht="12.75">
      <c r="D343" s="20" t="s">
        <v>656</v>
      </c>
      <c r="E343" s="31"/>
      <c r="F343" s="31"/>
      <c r="G343" s="31"/>
      <c r="H343" s="31"/>
      <c r="I343" s="31"/>
      <c r="J343" s="31"/>
      <c r="K343" s="31"/>
      <c r="L343" s="31"/>
      <c r="M343" s="31"/>
      <c r="N343" s="31">
        <v>39</v>
      </c>
      <c r="O343" s="31">
        <v>279.309</v>
      </c>
      <c r="P343" s="31">
        <v>32265.7</v>
      </c>
      <c r="Q343" s="31">
        <v>39</v>
      </c>
      <c r="R343" s="31">
        <v>279.309</v>
      </c>
      <c r="S343" s="31">
        <v>32265.7</v>
      </c>
    </row>
    <row r="344" spans="4:19" ht="12.75">
      <c r="D344" s="20" t="s">
        <v>657</v>
      </c>
      <c r="E344" s="31"/>
      <c r="F344" s="31"/>
      <c r="G344" s="31"/>
      <c r="H344" s="31">
        <v>5</v>
      </c>
      <c r="I344" s="31">
        <v>39.439</v>
      </c>
      <c r="J344" s="31">
        <v>4120.57</v>
      </c>
      <c r="K344" s="31"/>
      <c r="L344" s="31"/>
      <c r="M344" s="31"/>
      <c r="N344" s="31">
        <v>11</v>
      </c>
      <c r="O344" s="31">
        <v>75.991</v>
      </c>
      <c r="P344" s="31">
        <v>3991.62</v>
      </c>
      <c r="Q344" s="31">
        <v>16</v>
      </c>
      <c r="R344" s="31">
        <v>115.43</v>
      </c>
      <c r="S344" s="31">
        <v>8112.19</v>
      </c>
    </row>
    <row r="345" spans="4:19" ht="12.75">
      <c r="D345" s="20" t="s">
        <v>658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>
        <v>15</v>
      </c>
      <c r="O345" s="31">
        <v>140.012</v>
      </c>
      <c r="P345" s="31">
        <v>15887.85</v>
      </c>
      <c r="Q345" s="31">
        <v>15</v>
      </c>
      <c r="R345" s="31">
        <v>140.012</v>
      </c>
      <c r="S345" s="31">
        <v>15887.85</v>
      </c>
    </row>
    <row r="346" spans="4:19" ht="12.75">
      <c r="D346" s="20" t="s">
        <v>659</v>
      </c>
      <c r="E346" s="31"/>
      <c r="F346" s="31"/>
      <c r="G346" s="31"/>
      <c r="H346" s="31"/>
      <c r="I346" s="31"/>
      <c r="J346" s="31"/>
      <c r="K346" s="31"/>
      <c r="L346" s="31"/>
      <c r="M346" s="31"/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</row>
    <row r="347" spans="4:19" ht="12.75">
      <c r="D347" s="20" t="s">
        <v>778</v>
      </c>
      <c r="E347" s="31"/>
      <c r="F347" s="31"/>
      <c r="G347" s="31"/>
      <c r="H347" s="31"/>
      <c r="I347" s="31"/>
      <c r="J347" s="31"/>
      <c r="K347" s="31"/>
      <c r="L347" s="31"/>
      <c r="M347" s="31"/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</row>
    <row r="348" spans="4:19" ht="12.75">
      <c r="D348" s="20" t="s">
        <v>660</v>
      </c>
      <c r="E348" s="31"/>
      <c r="F348" s="31"/>
      <c r="G348" s="31"/>
      <c r="H348" s="31">
        <v>19</v>
      </c>
      <c r="I348" s="31">
        <v>253.298</v>
      </c>
      <c r="J348" s="31">
        <v>15083.48</v>
      </c>
      <c r="K348" s="31">
        <v>75</v>
      </c>
      <c r="L348" s="31">
        <v>1325.529</v>
      </c>
      <c r="M348" s="31">
        <v>27422.34</v>
      </c>
      <c r="N348" s="31">
        <v>5</v>
      </c>
      <c r="O348" s="31">
        <v>81.337</v>
      </c>
      <c r="P348" s="31">
        <v>5230.74</v>
      </c>
      <c r="Q348" s="31">
        <v>99</v>
      </c>
      <c r="R348" s="31">
        <v>1660.164</v>
      </c>
      <c r="S348" s="31">
        <v>47736.56</v>
      </c>
    </row>
    <row r="349" spans="4:19" ht="12.75">
      <c r="D349" s="20" t="s">
        <v>337</v>
      </c>
      <c r="E349" s="31">
        <v>274</v>
      </c>
      <c r="F349" s="31">
        <v>3569.746</v>
      </c>
      <c r="G349" s="31">
        <v>283339.15</v>
      </c>
      <c r="H349" s="31">
        <v>1326</v>
      </c>
      <c r="I349" s="31">
        <v>17992.797</v>
      </c>
      <c r="J349" s="31">
        <v>1012972.92</v>
      </c>
      <c r="K349" s="31">
        <v>3775</v>
      </c>
      <c r="L349" s="31">
        <v>69168.605</v>
      </c>
      <c r="M349" s="31">
        <v>5887484.98</v>
      </c>
      <c r="N349" s="31">
        <v>12247</v>
      </c>
      <c r="O349" s="31">
        <v>260394.283</v>
      </c>
      <c r="P349" s="31">
        <v>17531338.97</v>
      </c>
      <c r="Q349" s="31">
        <v>17622</v>
      </c>
      <c r="R349" s="31">
        <v>351125.431</v>
      </c>
      <c r="S349" s="31">
        <v>24715136.02</v>
      </c>
    </row>
    <row r="350" spans="4:19" ht="12.75">
      <c r="D350" s="20" t="s">
        <v>661</v>
      </c>
      <c r="E350" s="31">
        <v>97</v>
      </c>
      <c r="F350" s="31">
        <v>698.34</v>
      </c>
      <c r="G350" s="31">
        <v>52033.79</v>
      </c>
      <c r="H350" s="31">
        <v>1016</v>
      </c>
      <c r="I350" s="31">
        <v>10012.784</v>
      </c>
      <c r="J350" s="31">
        <v>730781.15</v>
      </c>
      <c r="K350" s="31">
        <v>2634</v>
      </c>
      <c r="L350" s="31">
        <v>54588.617</v>
      </c>
      <c r="M350" s="31">
        <v>4573037.98</v>
      </c>
      <c r="N350" s="31">
        <v>11275</v>
      </c>
      <c r="O350" s="31">
        <v>235694.904</v>
      </c>
      <c r="P350" s="31">
        <v>16294451.34</v>
      </c>
      <c r="Q350" s="31">
        <v>15022</v>
      </c>
      <c r="R350" s="31">
        <v>300994.645</v>
      </c>
      <c r="S350" s="31">
        <v>21650304.26</v>
      </c>
    </row>
    <row r="351" spans="4:19" ht="12.75">
      <c r="D351" s="20" t="s">
        <v>662</v>
      </c>
      <c r="E351" s="31">
        <v>45</v>
      </c>
      <c r="F351" s="31">
        <v>366.432</v>
      </c>
      <c r="G351" s="31">
        <v>24185.58</v>
      </c>
      <c r="H351" s="31">
        <v>11</v>
      </c>
      <c r="I351" s="31">
        <v>210.529</v>
      </c>
      <c r="J351" s="31">
        <v>12661.39</v>
      </c>
      <c r="K351" s="31">
        <v>2605</v>
      </c>
      <c r="L351" s="31">
        <v>54401.134</v>
      </c>
      <c r="M351" s="31">
        <v>4558184.15</v>
      </c>
      <c r="N351" s="31">
        <v>10956</v>
      </c>
      <c r="O351" s="31">
        <v>231882.742</v>
      </c>
      <c r="P351" s="31">
        <v>16042243.11</v>
      </c>
      <c r="Q351" s="31">
        <v>13617</v>
      </c>
      <c r="R351" s="31">
        <v>286860.837</v>
      </c>
      <c r="S351" s="31">
        <v>20637274.23</v>
      </c>
    </row>
    <row r="352" spans="4:19" ht="12.75">
      <c r="D352" s="20" t="s">
        <v>663</v>
      </c>
      <c r="E352" s="31"/>
      <c r="F352" s="31"/>
      <c r="G352" s="31"/>
      <c r="H352" s="31">
        <v>1</v>
      </c>
      <c r="I352" s="31">
        <v>15</v>
      </c>
      <c r="J352" s="31">
        <v>854.72</v>
      </c>
      <c r="K352" s="31">
        <v>1820</v>
      </c>
      <c r="L352" s="31">
        <v>37986.121</v>
      </c>
      <c r="M352" s="31">
        <v>3127990.6</v>
      </c>
      <c r="N352" s="31">
        <v>9878</v>
      </c>
      <c r="O352" s="31">
        <v>210515.038</v>
      </c>
      <c r="P352" s="31">
        <v>14273191.19</v>
      </c>
      <c r="Q352" s="31">
        <v>11699</v>
      </c>
      <c r="R352" s="31">
        <v>248516.159</v>
      </c>
      <c r="S352" s="31">
        <v>17402036.51</v>
      </c>
    </row>
    <row r="353" spans="4:19" ht="12.75">
      <c r="D353" s="20" t="s">
        <v>664</v>
      </c>
      <c r="E353" s="31"/>
      <c r="F353" s="31"/>
      <c r="G353" s="31"/>
      <c r="H353" s="31">
        <v>2</v>
      </c>
      <c r="I353" s="31">
        <v>42.5</v>
      </c>
      <c r="J353" s="31">
        <v>3081.15</v>
      </c>
      <c r="K353" s="31">
        <v>784</v>
      </c>
      <c r="L353" s="31">
        <v>16404</v>
      </c>
      <c r="M353" s="31">
        <v>1429957.12</v>
      </c>
      <c r="N353" s="31">
        <v>1007</v>
      </c>
      <c r="O353" s="31">
        <v>20750</v>
      </c>
      <c r="P353" s="31">
        <v>1702784.45</v>
      </c>
      <c r="Q353" s="31">
        <v>1793</v>
      </c>
      <c r="R353" s="31">
        <v>37196.5</v>
      </c>
      <c r="S353" s="31">
        <v>3135822.72</v>
      </c>
    </row>
    <row r="354" spans="4:19" ht="12.75">
      <c r="D354" s="20" t="s">
        <v>779</v>
      </c>
      <c r="E354" s="31"/>
      <c r="F354" s="31"/>
      <c r="G354" s="31"/>
      <c r="H354" s="31">
        <v>1</v>
      </c>
      <c r="I354" s="31">
        <v>16.183</v>
      </c>
      <c r="J354" s="31">
        <v>618.65</v>
      </c>
      <c r="K354" s="31"/>
      <c r="L354" s="31"/>
      <c r="M354" s="31"/>
      <c r="N354" s="31">
        <v>0</v>
      </c>
      <c r="O354" s="31">
        <v>0</v>
      </c>
      <c r="P354" s="31">
        <v>0</v>
      </c>
      <c r="Q354" s="31">
        <v>1</v>
      </c>
      <c r="R354" s="31">
        <v>16.183</v>
      </c>
      <c r="S354" s="31">
        <v>618.65</v>
      </c>
    </row>
    <row r="355" spans="4:19" ht="12.75">
      <c r="D355" s="20" t="s">
        <v>791</v>
      </c>
      <c r="E355" s="31"/>
      <c r="F355" s="31"/>
      <c r="G355" s="31"/>
      <c r="H355" s="31"/>
      <c r="I355" s="31"/>
      <c r="J355" s="31"/>
      <c r="K355" s="31"/>
      <c r="L355" s="31"/>
      <c r="M355" s="31"/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</row>
    <row r="356" spans="4:19" ht="12.75">
      <c r="D356" s="20" t="s">
        <v>665</v>
      </c>
      <c r="E356" s="31">
        <v>52</v>
      </c>
      <c r="F356" s="31">
        <v>331.908</v>
      </c>
      <c r="G356" s="31">
        <v>27848.21</v>
      </c>
      <c r="H356" s="31">
        <v>1004</v>
      </c>
      <c r="I356" s="31">
        <v>9786.072</v>
      </c>
      <c r="J356" s="31">
        <v>717501.11</v>
      </c>
      <c r="K356" s="31">
        <v>29</v>
      </c>
      <c r="L356" s="31">
        <v>187.483</v>
      </c>
      <c r="M356" s="31">
        <v>14853.83</v>
      </c>
      <c r="N356" s="31">
        <v>319</v>
      </c>
      <c r="O356" s="31">
        <v>3812.162</v>
      </c>
      <c r="P356" s="31">
        <v>252208.23</v>
      </c>
      <c r="Q356" s="31">
        <v>1404</v>
      </c>
      <c r="R356" s="31">
        <v>14117.625</v>
      </c>
      <c r="S356" s="31">
        <v>1012411.38</v>
      </c>
    </row>
    <row r="357" spans="4:19" ht="12.75">
      <c r="D357" s="20" t="s">
        <v>666</v>
      </c>
      <c r="E357" s="31"/>
      <c r="F357" s="31"/>
      <c r="G357" s="31"/>
      <c r="H357" s="31">
        <v>1</v>
      </c>
      <c r="I357" s="31">
        <v>1.638</v>
      </c>
      <c r="J357" s="31">
        <v>584.38</v>
      </c>
      <c r="K357" s="31">
        <v>1</v>
      </c>
      <c r="L357" s="31">
        <v>8.35</v>
      </c>
      <c r="M357" s="31">
        <v>362.7</v>
      </c>
      <c r="N357" s="31">
        <v>122</v>
      </c>
      <c r="O357" s="31">
        <v>1104.944</v>
      </c>
      <c r="P357" s="31">
        <v>58308.22</v>
      </c>
      <c r="Q357" s="31">
        <v>124</v>
      </c>
      <c r="R357" s="31">
        <v>1114.932</v>
      </c>
      <c r="S357" s="31">
        <v>59255.3</v>
      </c>
    </row>
    <row r="358" spans="4:19" ht="12.75">
      <c r="D358" s="20" t="s">
        <v>780</v>
      </c>
      <c r="E358" s="31"/>
      <c r="F358" s="31"/>
      <c r="G358" s="31"/>
      <c r="H358" s="31">
        <v>1</v>
      </c>
      <c r="I358" s="31">
        <v>18.244</v>
      </c>
      <c r="J358" s="31">
        <v>1335.04</v>
      </c>
      <c r="K358" s="31"/>
      <c r="L358" s="31"/>
      <c r="M358" s="31"/>
      <c r="N358" s="31">
        <v>1</v>
      </c>
      <c r="O358" s="31">
        <v>18.36</v>
      </c>
      <c r="P358" s="31">
        <v>1369.95</v>
      </c>
      <c r="Q358" s="31">
        <v>2</v>
      </c>
      <c r="R358" s="31">
        <v>36.604</v>
      </c>
      <c r="S358" s="31">
        <v>2704.99</v>
      </c>
    </row>
    <row r="359" spans="4:19" ht="12.75">
      <c r="D359" s="20" t="s">
        <v>667</v>
      </c>
      <c r="E359" s="31"/>
      <c r="F359" s="31"/>
      <c r="G359" s="31"/>
      <c r="H359" s="31"/>
      <c r="I359" s="31"/>
      <c r="J359" s="31"/>
      <c r="K359" s="31">
        <v>2</v>
      </c>
      <c r="L359" s="31">
        <v>5.002</v>
      </c>
      <c r="M359" s="31">
        <v>597.87</v>
      </c>
      <c r="N359" s="31">
        <v>10</v>
      </c>
      <c r="O359" s="31">
        <v>38.121</v>
      </c>
      <c r="P359" s="31">
        <v>3320.69</v>
      </c>
      <c r="Q359" s="31">
        <v>12</v>
      </c>
      <c r="R359" s="31">
        <v>43.123</v>
      </c>
      <c r="S359" s="31">
        <v>3918.56</v>
      </c>
    </row>
    <row r="360" spans="4:19" ht="12.75">
      <c r="D360" s="20" t="s">
        <v>668</v>
      </c>
      <c r="E360" s="31">
        <v>177</v>
      </c>
      <c r="F360" s="31">
        <v>2871.406</v>
      </c>
      <c r="G360" s="31">
        <v>231305.36</v>
      </c>
      <c r="H360" s="31">
        <v>307</v>
      </c>
      <c r="I360" s="31">
        <v>7919.674</v>
      </c>
      <c r="J360" s="31">
        <v>278903.04</v>
      </c>
      <c r="K360" s="31">
        <v>1130</v>
      </c>
      <c r="L360" s="31">
        <v>14429.081</v>
      </c>
      <c r="M360" s="31">
        <v>1309198.67</v>
      </c>
      <c r="N360" s="31">
        <v>955</v>
      </c>
      <c r="O360" s="31">
        <v>24590.65</v>
      </c>
      <c r="P360" s="31">
        <v>1227948.49</v>
      </c>
      <c r="Q360" s="31">
        <v>2569</v>
      </c>
      <c r="R360" s="31">
        <v>49810.811</v>
      </c>
      <c r="S360" s="31">
        <v>3047355.56</v>
      </c>
    </row>
    <row r="361" spans="4:19" ht="12.75">
      <c r="D361" s="20" t="s">
        <v>669</v>
      </c>
      <c r="E361" s="31">
        <v>174</v>
      </c>
      <c r="F361" s="31">
        <v>2467.406</v>
      </c>
      <c r="G361" s="31">
        <v>219923.07</v>
      </c>
      <c r="H361" s="31">
        <v>289</v>
      </c>
      <c r="I361" s="31">
        <v>6436.626</v>
      </c>
      <c r="J361" s="31">
        <v>227967.79</v>
      </c>
      <c r="K361" s="31">
        <v>1134</v>
      </c>
      <c r="L361" s="31">
        <v>14967.731</v>
      </c>
      <c r="M361" s="31">
        <v>1301936.98</v>
      </c>
      <c r="N361" s="31">
        <v>944</v>
      </c>
      <c r="O361" s="31">
        <v>24147.68</v>
      </c>
      <c r="P361" s="31">
        <v>1197839.78</v>
      </c>
      <c r="Q361" s="31">
        <v>2541</v>
      </c>
      <c r="R361" s="31">
        <v>48019.443</v>
      </c>
      <c r="S361" s="31">
        <v>2947667.62</v>
      </c>
    </row>
    <row r="362" spans="4:19" ht="12.75">
      <c r="D362" s="20" t="s">
        <v>670</v>
      </c>
      <c r="E362" s="31"/>
      <c r="F362" s="31"/>
      <c r="G362" s="31"/>
      <c r="H362" s="31"/>
      <c r="I362" s="31"/>
      <c r="J362" s="31"/>
      <c r="K362" s="31"/>
      <c r="L362" s="31"/>
      <c r="M362" s="31"/>
      <c r="N362" s="31">
        <v>5</v>
      </c>
      <c r="O362" s="31">
        <v>36.759</v>
      </c>
      <c r="P362" s="31">
        <v>3504.97</v>
      </c>
      <c r="Q362" s="31">
        <v>5</v>
      </c>
      <c r="R362" s="31">
        <v>36.759</v>
      </c>
      <c r="S362" s="31">
        <v>3504.97</v>
      </c>
    </row>
    <row r="363" spans="4:19" ht="12.75">
      <c r="D363" s="20" t="s">
        <v>671</v>
      </c>
      <c r="E363" s="31"/>
      <c r="F363" s="31"/>
      <c r="G363" s="31"/>
      <c r="H363" s="31">
        <v>2</v>
      </c>
      <c r="I363" s="31">
        <v>42.095</v>
      </c>
      <c r="J363" s="31">
        <v>1953.69</v>
      </c>
      <c r="K363" s="31">
        <v>9</v>
      </c>
      <c r="L363" s="31">
        <v>145.905</v>
      </c>
      <c r="M363" s="31">
        <v>4650.46</v>
      </c>
      <c r="N363" s="31">
        <v>1</v>
      </c>
      <c r="O363" s="31">
        <v>15.489</v>
      </c>
      <c r="P363" s="31">
        <v>743.53</v>
      </c>
      <c r="Q363" s="31">
        <v>12</v>
      </c>
      <c r="R363" s="31">
        <v>203.489</v>
      </c>
      <c r="S363" s="31">
        <v>7347.68</v>
      </c>
    </row>
    <row r="364" spans="4:19" ht="12.75">
      <c r="D364" s="20" t="s">
        <v>672</v>
      </c>
      <c r="E364" s="31">
        <v>1</v>
      </c>
      <c r="F364" s="31">
        <v>20</v>
      </c>
      <c r="G364" s="31">
        <v>535.02</v>
      </c>
      <c r="H364" s="31">
        <v>26</v>
      </c>
      <c r="I364" s="31">
        <v>499.601</v>
      </c>
      <c r="J364" s="31">
        <v>14614.17</v>
      </c>
      <c r="K364" s="31">
        <v>14</v>
      </c>
      <c r="L364" s="31">
        <v>79.339</v>
      </c>
      <c r="M364" s="31">
        <v>4446.65</v>
      </c>
      <c r="N364" s="31">
        <v>14</v>
      </c>
      <c r="O364" s="31">
        <v>111.159</v>
      </c>
      <c r="P364" s="31">
        <v>8753.02</v>
      </c>
      <c r="Q364" s="31">
        <v>55</v>
      </c>
      <c r="R364" s="31">
        <v>710.099</v>
      </c>
      <c r="S364" s="31">
        <v>28348.86</v>
      </c>
    </row>
    <row r="365" spans="4:19" ht="12.75">
      <c r="D365" s="20" t="s">
        <v>673</v>
      </c>
      <c r="E365" s="31">
        <v>1</v>
      </c>
      <c r="F365" s="31">
        <v>20</v>
      </c>
      <c r="G365" s="31">
        <v>535.02</v>
      </c>
      <c r="H365" s="31">
        <v>26</v>
      </c>
      <c r="I365" s="31">
        <v>499.601</v>
      </c>
      <c r="J365" s="31">
        <v>14614.17</v>
      </c>
      <c r="K365" s="31">
        <v>14</v>
      </c>
      <c r="L365" s="31">
        <v>79.339</v>
      </c>
      <c r="M365" s="31">
        <v>4446.65</v>
      </c>
      <c r="N365" s="31">
        <v>10</v>
      </c>
      <c r="O365" s="31">
        <v>73.719</v>
      </c>
      <c r="P365" s="31">
        <v>7579.28</v>
      </c>
      <c r="Q365" s="31">
        <v>51</v>
      </c>
      <c r="R365" s="31">
        <v>672.659</v>
      </c>
      <c r="S365" s="31">
        <v>27175.12</v>
      </c>
    </row>
    <row r="366" spans="4:19" ht="12.75">
      <c r="D366" s="20" t="s">
        <v>781</v>
      </c>
      <c r="E366" s="31"/>
      <c r="F366" s="31"/>
      <c r="G366" s="31"/>
      <c r="H366" s="31"/>
      <c r="I366" s="31"/>
      <c r="J366" s="31"/>
      <c r="K366" s="31"/>
      <c r="L366" s="31"/>
      <c r="M366" s="31"/>
      <c r="N366" s="31">
        <v>4</v>
      </c>
      <c r="O366" s="31">
        <v>37.44</v>
      </c>
      <c r="P366" s="31">
        <v>1173.74</v>
      </c>
      <c r="Q366" s="31">
        <v>4</v>
      </c>
      <c r="R366" s="31">
        <v>37.44</v>
      </c>
      <c r="S366" s="31">
        <v>1173.74</v>
      </c>
    </row>
    <row r="367" spans="4:19" ht="12.75">
      <c r="D367" s="20" t="s">
        <v>674</v>
      </c>
      <c r="E367" s="31"/>
      <c r="F367" s="31"/>
      <c r="G367" s="31"/>
      <c r="H367" s="31"/>
      <c r="I367" s="31"/>
      <c r="J367" s="31"/>
      <c r="K367" s="31"/>
      <c r="L367" s="31"/>
      <c r="M367" s="31"/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</row>
    <row r="368" spans="4:19" ht="12.75">
      <c r="D368" s="20" t="s">
        <v>675</v>
      </c>
      <c r="E368" s="31">
        <v>2</v>
      </c>
      <c r="F368" s="31">
        <v>114.336</v>
      </c>
      <c r="G368" s="31">
        <v>7720.36</v>
      </c>
      <c r="H368" s="31">
        <v>207</v>
      </c>
      <c r="I368" s="31">
        <v>2887.799</v>
      </c>
      <c r="J368" s="31">
        <v>189801.85</v>
      </c>
      <c r="K368" s="31">
        <v>29</v>
      </c>
      <c r="L368" s="31">
        <v>400.4</v>
      </c>
      <c r="M368" s="31">
        <v>9673.32</v>
      </c>
      <c r="N368" s="31">
        <v>84</v>
      </c>
      <c r="O368" s="31">
        <v>928.334</v>
      </c>
      <c r="P368" s="31">
        <v>51714.68</v>
      </c>
      <c r="Q368" s="31">
        <v>322</v>
      </c>
      <c r="R368" s="31">
        <v>4330.869</v>
      </c>
      <c r="S368" s="31">
        <v>258910.21</v>
      </c>
    </row>
    <row r="369" spans="4:19" ht="12.75">
      <c r="D369" s="20" t="s">
        <v>792</v>
      </c>
      <c r="E369" s="31"/>
      <c r="F369" s="31"/>
      <c r="G369" s="31"/>
      <c r="H369" s="31"/>
      <c r="I369" s="31"/>
      <c r="J369" s="31"/>
      <c r="K369" s="31"/>
      <c r="L369" s="31"/>
      <c r="M369" s="31"/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</row>
    <row r="370" spans="4:19" ht="12.75">
      <c r="D370" s="20" t="s">
        <v>782</v>
      </c>
      <c r="E370" s="31"/>
      <c r="F370" s="31"/>
      <c r="G370" s="31"/>
      <c r="H370" s="31"/>
      <c r="I370" s="31"/>
      <c r="J370" s="31"/>
      <c r="K370" s="31"/>
      <c r="L370" s="31"/>
      <c r="M370" s="31"/>
      <c r="N370" s="31">
        <v>1</v>
      </c>
      <c r="O370" s="31">
        <v>7.577</v>
      </c>
      <c r="P370" s="31">
        <v>511.95</v>
      </c>
      <c r="Q370" s="31">
        <v>1</v>
      </c>
      <c r="R370" s="31">
        <v>7.577</v>
      </c>
      <c r="S370" s="31">
        <v>511.95</v>
      </c>
    </row>
    <row r="371" spans="4:19" ht="12.75">
      <c r="D371" s="20" t="s">
        <v>676</v>
      </c>
      <c r="E371" s="31"/>
      <c r="F371" s="31"/>
      <c r="G371" s="31"/>
      <c r="H371" s="31">
        <v>54</v>
      </c>
      <c r="I371" s="31">
        <v>441.527</v>
      </c>
      <c r="J371" s="31">
        <v>40723.44</v>
      </c>
      <c r="K371" s="31">
        <v>15</v>
      </c>
      <c r="L371" s="31">
        <v>170.497</v>
      </c>
      <c r="M371" s="31">
        <v>4686.13</v>
      </c>
      <c r="N371" s="31">
        <v>36</v>
      </c>
      <c r="O371" s="31">
        <v>209.674</v>
      </c>
      <c r="P371" s="31">
        <v>19705.67</v>
      </c>
      <c r="Q371" s="31">
        <v>105</v>
      </c>
      <c r="R371" s="31">
        <v>821.698</v>
      </c>
      <c r="S371" s="31">
        <v>65115.24</v>
      </c>
    </row>
    <row r="372" spans="4:19" ht="12.75">
      <c r="D372" s="20" t="s">
        <v>677</v>
      </c>
      <c r="E372" s="31"/>
      <c r="F372" s="31"/>
      <c r="G372" s="31"/>
      <c r="H372" s="31">
        <v>49</v>
      </c>
      <c r="I372" s="31">
        <v>398.019</v>
      </c>
      <c r="J372" s="31">
        <v>37227.24</v>
      </c>
      <c r="K372" s="31">
        <v>7</v>
      </c>
      <c r="L372" s="31">
        <v>140</v>
      </c>
      <c r="M372" s="31">
        <v>2570.73</v>
      </c>
      <c r="N372" s="31">
        <v>16</v>
      </c>
      <c r="O372" s="31">
        <v>127.063</v>
      </c>
      <c r="P372" s="31">
        <v>12026.68</v>
      </c>
      <c r="Q372" s="31">
        <v>72</v>
      </c>
      <c r="R372" s="31">
        <v>665.082</v>
      </c>
      <c r="S372" s="31">
        <v>51824.65</v>
      </c>
    </row>
    <row r="373" spans="4:19" ht="12.75">
      <c r="D373" s="20" t="s">
        <v>750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>
        <v>5</v>
      </c>
      <c r="O373" s="31">
        <v>69.734</v>
      </c>
      <c r="P373" s="31">
        <v>3188.08</v>
      </c>
      <c r="Q373" s="31">
        <v>5</v>
      </c>
      <c r="R373" s="31">
        <v>69.734</v>
      </c>
      <c r="S373" s="31">
        <v>3188.08</v>
      </c>
    </row>
    <row r="374" spans="4:19" ht="12.75">
      <c r="D374" s="20" t="s">
        <v>783</v>
      </c>
      <c r="E374" s="31"/>
      <c r="F374" s="31"/>
      <c r="G374" s="31"/>
      <c r="H374" s="31"/>
      <c r="I374" s="31"/>
      <c r="J374" s="31"/>
      <c r="K374" s="31"/>
      <c r="L374" s="31"/>
      <c r="M374" s="31"/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</row>
    <row r="375" spans="4:19" ht="12.75">
      <c r="D375" s="20" t="s">
        <v>678</v>
      </c>
      <c r="E375" s="31">
        <v>2</v>
      </c>
      <c r="F375" s="31">
        <v>114.336</v>
      </c>
      <c r="G375" s="31">
        <v>7720.36</v>
      </c>
      <c r="H375" s="31">
        <v>153</v>
      </c>
      <c r="I375" s="31">
        <v>2446.272</v>
      </c>
      <c r="J375" s="31">
        <v>149078.41</v>
      </c>
      <c r="K375" s="31">
        <v>14</v>
      </c>
      <c r="L375" s="31">
        <v>229.903</v>
      </c>
      <c r="M375" s="31">
        <v>4987.19</v>
      </c>
      <c r="N375" s="31">
        <v>42</v>
      </c>
      <c r="O375" s="31">
        <v>641.349</v>
      </c>
      <c r="P375" s="31">
        <v>28308.98</v>
      </c>
      <c r="Q375" s="31">
        <v>211</v>
      </c>
      <c r="R375" s="31">
        <v>3431.86</v>
      </c>
      <c r="S375" s="31">
        <v>190094.94</v>
      </c>
    </row>
    <row r="376" spans="4:19" ht="12.75">
      <c r="D376" s="20" t="s">
        <v>306</v>
      </c>
      <c r="E376" s="31">
        <v>1999</v>
      </c>
      <c r="F376" s="31">
        <v>179881.605</v>
      </c>
      <c r="G376" s="31">
        <v>4609462.93</v>
      </c>
      <c r="H376" s="31">
        <v>1156</v>
      </c>
      <c r="I376" s="31">
        <v>94962.36</v>
      </c>
      <c r="J376" s="31">
        <v>2097599.16</v>
      </c>
      <c r="K376" s="31">
        <v>1905</v>
      </c>
      <c r="L376" s="31">
        <v>150283.45</v>
      </c>
      <c r="M376" s="31">
        <v>3442262</v>
      </c>
      <c r="N376" s="31">
        <v>616</v>
      </c>
      <c r="O376" s="31">
        <v>42973.633</v>
      </c>
      <c r="P376" s="31">
        <v>921290.48</v>
      </c>
      <c r="Q376" s="31">
        <v>5676</v>
      </c>
      <c r="R376" s="31">
        <v>468101.048</v>
      </c>
      <c r="S376" s="31">
        <v>11070614.57</v>
      </c>
    </row>
    <row r="377" spans="4:19" ht="12.75">
      <c r="D377" s="20" t="s">
        <v>679</v>
      </c>
      <c r="E377" s="31">
        <v>207</v>
      </c>
      <c r="F377" s="31">
        <v>22395.079</v>
      </c>
      <c r="G377" s="31">
        <v>454533.73</v>
      </c>
      <c r="H377" s="31">
        <v>51</v>
      </c>
      <c r="I377" s="31">
        <v>4807.118</v>
      </c>
      <c r="J377" s="31">
        <v>91166.47</v>
      </c>
      <c r="K377" s="31"/>
      <c r="L377" s="31"/>
      <c r="M377" s="31"/>
      <c r="N377" s="31">
        <v>0</v>
      </c>
      <c r="O377" s="31">
        <v>0</v>
      </c>
      <c r="P377" s="31">
        <v>0</v>
      </c>
      <c r="Q377" s="31">
        <v>258</v>
      </c>
      <c r="R377" s="31">
        <v>27202.197</v>
      </c>
      <c r="S377" s="31">
        <v>545700.2</v>
      </c>
    </row>
    <row r="378" spans="4:19" ht="12.75">
      <c r="D378" s="20" t="s">
        <v>680</v>
      </c>
      <c r="E378" s="31">
        <v>1792</v>
      </c>
      <c r="F378" s="31">
        <v>157486.526</v>
      </c>
      <c r="G378" s="31">
        <v>4154929.2</v>
      </c>
      <c r="H378" s="31">
        <v>1105</v>
      </c>
      <c r="I378" s="31">
        <v>90155.242</v>
      </c>
      <c r="J378" s="31">
        <v>2006432.69</v>
      </c>
      <c r="K378" s="31">
        <v>1905</v>
      </c>
      <c r="L378" s="31">
        <v>150283.45</v>
      </c>
      <c r="M378" s="31">
        <v>3442262</v>
      </c>
      <c r="N378" s="31">
        <v>616</v>
      </c>
      <c r="O378" s="31">
        <v>42973.633</v>
      </c>
      <c r="P378" s="31">
        <v>921290.48</v>
      </c>
      <c r="Q378" s="31">
        <v>5418</v>
      </c>
      <c r="R378" s="31">
        <v>440898.851</v>
      </c>
      <c r="S378" s="31">
        <v>10524914.37</v>
      </c>
    </row>
    <row r="379" spans="4:19" ht="12.75">
      <c r="D379" s="20" t="s">
        <v>681</v>
      </c>
      <c r="E379" s="31">
        <v>1762</v>
      </c>
      <c r="F379" s="31">
        <v>154929.785</v>
      </c>
      <c r="G379" s="31">
        <v>4105774.3</v>
      </c>
      <c r="H379" s="31">
        <v>926</v>
      </c>
      <c r="I379" s="31">
        <v>78758.308</v>
      </c>
      <c r="J379" s="31">
        <v>1779496.91</v>
      </c>
      <c r="K379" s="31">
        <v>1776</v>
      </c>
      <c r="L379" s="31">
        <v>146867.521</v>
      </c>
      <c r="M379" s="31">
        <v>3376068.62</v>
      </c>
      <c r="N379" s="31">
        <v>376</v>
      </c>
      <c r="O379" s="31">
        <v>24276.923</v>
      </c>
      <c r="P379" s="31">
        <v>568070.8</v>
      </c>
      <c r="Q379" s="31">
        <v>4840</v>
      </c>
      <c r="R379" s="31">
        <v>404832.537</v>
      </c>
      <c r="S379" s="31">
        <v>9829410.63</v>
      </c>
    </row>
    <row r="380" spans="4:19" ht="12.75">
      <c r="D380" s="20" t="s">
        <v>682</v>
      </c>
      <c r="E380" s="31">
        <v>1762</v>
      </c>
      <c r="F380" s="31">
        <v>154929.785</v>
      </c>
      <c r="G380" s="31">
        <v>4105774.3</v>
      </c>
      <c r="H380" s="31">
        <v>919</v>
      </c>
      <c r="I380" s="31">
        <v>78417.191</v>
      </c>
      <c r="J380" s="31">
        <v>1772544.98</v>
      </c>
      <c r="K380" s="31">
        <v>1622</v>
      </c>
      <c r="L380" s="31">
        <v>142331.159</v>
      </c>
      <c r="M380" s="31">
        <v>3269933.86</v>
      </c>
      <c r="N380" s="31">
        <v>260</v>
      </c>
      <c r="O380" s="31">
        <v>21890.863</v>
      </c>
      <c r="P380" s="31">
        <v>519432.27</v>
      </c>
      <c r="Q380" s="31">
        <v>4563</v>
      </c>
      <c r="R380" s="31">
        <v>397568.998</v>
      </c>
      <c r="S380" s="31">
        <v>9667685.41</v>
      </c>
    </row>
    <row r="381" spans="4:19" ht="12.75">
      <c r="D381" s="20" t="s">
        <v>683</v>
      </c>
      <c r="E381" s="31">
        <v>1</v>
      </c>
      <c r="F381" s="31">
        <v>17.5</v>
      </c>
      <c r="G381" s="31">
        <v>539.46</v>
      </c>
      <c r="H381" s="31">
        <v>15</v>
      </c>
      <c r="I381" s="31">
        <v>312.645</v>
      </c>
      <c r="J381" s="31">
        <v>6635.29</v>
      </c>
      <c r="K381" s="31">
        <v>43</v>
      </c>
      <c r="L381" s="31">
        <v>890.22</v>
      </c>
      <c r="M381" s="31">
        <v>23359.72</v>
      </c>
      <c r="N381" s="31">
        <v>0</v>
      </c>
      <c r="O381" s="31">
        <v>0</v>
      </c>
      <c r="P381" s="31">
        <v>0</v>
      </c>
      <c r="Q381" s="31">
        <v>59</v>
      </c>
      <c r="R381" s="31">
        <v>1220.365</v>
      </c>
      <c r="S381" s="31">
        <v>30534.47</v>
      </c>
    </row>
    <row r="382" spans="4:19" ht="12.75">
      <c r="D382" s="20" t="s">
        <v>684</v>
      </c>
      <c r="E382" s="31">
        <v>1</v>
      </c>
      <c r="F382" s="31">
        <v>19.241</v>
      </c>
      <c r="G382" s="31">
        <v>496.46</v>
      </c>
      <c r="H382" s="31">
        <v>41</v>
      </c>
      <c r="I382" s="31">
        <v>2143.223</v>
      </c>
      <c r="J382" s="31">
        <v>66114.82</v>
      </c>
      <c r="K382" s="31">
        <v>69</v>
      </c>
      <c r="L382" s="31">
        <v>1406.837</v>
      </c>
      <c r="M382" s="31">
        <v>23326.19</v>
      </c>
      <c r="N382" s="31">
        <v>7</v>
      </c>
      <c r="O382" s="31">
        <v>156.246</v>
      </c>
      <c r="P382" s="31">
        <v>3672.92</v>
      </c>
      <c r="Q382" s="31">
        <v>118</v>
      </c>
      <c r="R382" s="31">
        <v>3725.547</v>
      </c>
      <c r="S382" s="31">
        <v>93610.39</v>
      </c>
    </row>
    <row r="383" spans="4:19" ht="12.75">
      <c r="D383" s="20" t="s">
        <v>685</v>
      </c>
      <c r="E383" s="31"/>
      <c r="F383" s="31"/>
      <c r="G383" s="31"/>
      <c r="H383" s="31"/>
      <c r="I383" s="31"/>
      <c r="J383" s="31"/>
      <c r="K383" s="31">
        <v>4</v>
      </c>
      <c r="L383" s="31">
        <v>46.229</v>
      </c>
      <c r="M383" s="31">
        <v>1643.34</v>
      </c>
      <c r="N383" s="31">
        <v>16</v>
      </c>
      <c r="O383" s="31">
        <v>770.997</v>
      </c>
      <c r="P383" s="31">
        <v>24598.17</v>
      </c>
      <c r="Q383" s="31">
        <v>20</v>
      </c>
      <c r="R383" s="31">
        <v>817.226</v>
      </c>
      <c r="S383" s="31">
        <v>26241.51</v>
      </c>
    </row>
    <row r="384" spans="4:19" ht="12.75">
      <c r="D384" s="20" t="s">
        <v>686</v>
      </c>
      <c r="E384" s="31">
        <v>2</v>
      </c>
      <c r="F384" s="31">
        <v>30.92</v>
      </c>
      <c r="G384" s="31">
        <v>1075.59</v>
      </c>
      <c r="H384" s="31">
        <v>45</v>
      </c>
      <c r="I384" s="31">
        <v>645.205</v>
      </c>
      <c r="J384" s="31">
        <v>56308</v>
      </c>
      <c r="K384" s="31"/>
      <c r="L384" s="31"/>
      <c r="M384" s="31"/>
      <c r="N384" s="31">
        <v>18</v>
      </c>
      <c r="O384" s="31">
        <v>285.114</v>
      </c>
      <c r="P384" s="31">
        <v>12230.08</v>
      </c>
      <c r="Q384" s="31">
        <v>65</v>
      </c>
      <c r="R384" s="31">
        <v>961.239</v>
      </c>
      <c r="S384" s="31">
        <v>69613.67</v>
      </c>
    </row>
    <row r="385" spans="4:19" ht="12.75">
      <c r="D385" s="20" t="s">
        <v>687</v>
      </c>
      <c r="E385" s="31">
        <v>2</v>
      </c>
      <c r="F385" s="31">
        <v>30.92</v>
      </c>
      <c r="G385" s="31">
        <v>1075.59</v>
      </c>
      <c r="H385" s="31">
        <v>45</v>
      </c>
      <c r="I385" s="31">
        <v>645.205</v>
      </c>
      <c r="J385" s="31">
        <v>56308</v>
      </c>
      <c r="K385" s="31"/>
      <c r="L385" s="31"/>
      <c r="M385" s="31"/>
      <c r="N385" s="31">
        <v>18</v>
      </c>
      <c r="O385" s="31">
        <v>285.114</v>
      </c>
      <c r="P385" s="31">
        <v>12230.08</v>
      </c>
      <c r="Q385" s="31">
        <v>65</v>
      </c>
      <c r="R385" s="31">
        <v>961.239</v>
      </c>
      <c r="S385" s="31">
        <v>69613.67</v>
      </c>
    </row>
    <row r="386" spans="4:19" ht="12.75">
      <c r="D386" s="20" t="s">
        <v>784</v>
      </c>
      <c r="E386" s="31"/>
      <c r="F386" s="31"/>
      <c r="G386" s="31"/>
      <c r="H386" s="31">
        <v>1</v>
      </c>
      <c r="I386" s="31">
        <v>18.599</v>
      </c>
      <c r="J386" s="31">
        <v>451.31</v>
      </c>
      <c r="K386" s="31"/>
      <c r="L386" s="31"/>
      <c r="M386" s="31"/>
      <c r="N386" s="31">
        <v>2</v>
      </c>
      <c r="O386" s="31">
        <v>28.821</v>
      </c>
      <c r="P386" s="31">
        <v>1473.34</v>
      </c>
      <c r="Q386" s="31">
        <v>3</v>
      </c>
      <c r="R386" s="31">
        <v>47.42</v>
      </c>
      <c r="S386" s="31">
        <v>1924.65</v>
      </c>
    </row>
    <row r="387" spans="4:19" ht="12.75">
      <c r="D387" s="20" t="s">
        <v>688</v>
      </c>
      <c r="E387" s="31"/>
      <c r="F387" s="31"/>
      <c r="G387" s="31"/>
      <c r="H387" s="31">
        <v>22</v>
      </c>
      <c r="I387" s="31">
        <v>267.57</v>
      </c>
      <c r="J387" s="31">
        <v>31023.92</v>
      </c>
      <c r="K387" s="31"/>
      <c r="L387" s="31"/>
      <c r="M387" s="31"/>
      <c r="N387" s="31">
        <v>6</v>
      </c>
      <c r="O387" s="31">
        <v>105.9</v>
      </c>
      <c r="P387" s="31">
        <v>2884.22</v>
      </c>
      <c r="Q387" s="31">
        <v>28</v>
      </c>
      <c r="R387" s="31">
        <v>373.47</v>
      </c>
      <c r="S387" s="31">
        <v>33908.14</v>
      </c>
    </row>
    <row r="388" spans="4:19" ht="12.75">
      <c r="D388" s="20" t="s">
        <v>689</v>
      </c>
      <c r="E388" s="31">
        <v>2</v>
      </c>
      <c r="F388" s="31">
        <v>30.92</v>
      </c>
      <c r="G388" s="31">
        <v>1075.59</v>
      </c>
      <c r="H388" s="31">
        <v>22</v>
      </c>
      <c r="I388" s="31">
        <v>359.036</v>
      </c>
      <c r="J388" s="31">
        <v>24832.77</v>
      </c>
      <c r="K388" s="31"/>
      <c r="L388" s="31"/>
      <c r="M388" s="31"/>
      <c r="N388" s="31">
        <v>6</v>
      </c>
      <c r="O388" s="31">
        <v>109.193</v>
      </c>
      <c r="P388" s="31">
        <v>3386.22</v>
      </c>
      <c r="Q388" s="31">
        <v>30</v>
      </c>
      <c r="R388" s="31">
        <v>499.149</v>
      </c>
      <c r="S388" s="31">
        <v>29294.58</v>
      </c>
    </row>
    <row r="389" spans="4:19" ht="12.75">
      <c r="D389" s="20" t="s">
        <v>690</v>
      </c>
      <c r="E389" s="31">
        <v>3644</v>
      </c>
      <c r="F389" s="31">
        <v>14.887</v>
      </c>
      <c r="G389" s="31">
        <v>1069057.62</v>
      </c>
      <c r="H389" s="31">
        <v>3647</v>
      </c>
      <c r="I389" s="31">
        <v>570.84</v>
      </c>
      <c r="J389" s="31">
        <v>971349</v>
      </c>
      <c r="K389" s="31">
        <v>1533</v>
      </c>
      <c r="L389" s="31">
        <v>212.377</v>
      </c>
      <c r="M389" s="31">
        <v>97309.03</v>
      </c>
      <c r="N389" s="31">
        <v>266</v>
      </c>
      <c r="O389" s="31">
        <v>26.763</v>
      </c>
      <c r="P389" s="31">
        <v>72739.07</v>
      </c>
      <c r="Q389" s="31">
        <v>9090</v>
      </c>
      <c r="R389" s="31">
        <v>824.867</v>
      </c>
      <c r="S389" s="31">
        <v>2210454.72</v>
      </c>
    </row>
    <row r="390" spans="4:19" ht="12.75">
      <c r="D390" s="20" t="s">
        <v>751</v>
      </c>
      <c r="E390" s="31"/>
      <c r="F390" s="31"/>
      <c r="G390" s="31"/>
      <c r="H390" s="31"/>
      <c r="I390" s="31"/>
      <c r="J390" s="31"/>
      <c r="K390" s="31"/>
      <c r="L390" s="31"/>
      <c r="M390" s="31"/>
      <c r="N390" s="31">
        <v>3</v>
      </c>
      <c r="O390" s="31">
        <v>26.5</v>
      </c>
      <c r="P390" s="31">
        <v>184.27</v>
      </c>
      <c r="Q390" s="31">
        <v>3</v>
      </c>
      <c r="R390" s="31">
        <v>26.5</v>
      </c>
      <c r="S390" s="31">
        <v>184.27</v>
      </c>
    </row>
    <row r="391" spans="4:19" ht="12.75">
      <c r="D391" s="20" t="s">
        <v>691</v>
      </c>
      <c r="E391" s="31">
        <v>3644</v>
      </c>
      <c r="F391" s="31">
        <v>14.887</v>
      </c>
      <c r="G391" s="31">
        <v>1069057.62</v>
      </c>
      <c r="H391" s="31">
        <v>3611</v>
      </c>
      <c r="I391" s="31">
        <v>3.611</v>
      </c>
      <c r="J391" s="31">
        <v>933710.22</v>
      </c>
      <c r="K391" s="31">
        <v>1529</v>
      </c>
      <c r="L391" s="31">
        <v>12.377</v>
      </c>
      <c r="M391" s="31">
        <v>92840.34</v>
      </c>
      <c r="N391" s="31">
        <v>263</v>
      </c>
      <c r="O391" s="31">
        <v>0.263</v>
      </c>
      <c r="P391" s="31">
        <v>72554.8</v>
      </c>
      <c r="Q391" s="31">
        <v>9047</v>
      </c>
      <c r="R391" s="31">
        <v>31.138</v>
      </c>
      <c r="S391" s="31">
        <v>2168162.98</v>
      </c>
    </row>
    <row r="392" spans="4:19" ht="12.75">
      <c r="D392" s="20" t="s">
        <v>692</v>
      </c>
      <c r="E392" s="31"/>
      <c r="F392" s="31"/>
      <c r="G392" s="31"/>
      <c r="H392" s="31">
        <v>36</v>
      </c>
      <c r="I392" s="31">
        <v>567.229</v>
      </c>
      <c r="J392" s="31">
        <v>37638.78</v>
      </c>
      <c r="K392" s="31">
        <v>4</v>
      </c>
      <c r="L392" s="31">
        <v>200</v>
      </c>
      <c r="M392" s="31">
        <v>4468.69</v>
      </c>
      <c r="N392" s="31">
        <v>0</v>
      </c>
      <c r="O392" s="31">
        <v>0</v>
      </c>
      <c r="P392" s="31">
        <v>0</v>
      </c>
      <c r="Q392" s="31">
        <v>40</v>
      </c>
      <c r="R392" s="31">
        <v>767.229</v>
      </c>
      <c r="S392" s="31">
        <v>42107.47</v>
      </c>
    </row>
    <row r="393" spans="4:19" ht="12.75">
      <c r="D393" s="20" t="s">
        <v>693</v>
      </c>
      <c r="E393" s="31"/>
      <c r="F393" s="31"/>
      <c r="G393" s="31"/>
      <c r="H393" s="31"/>
      <c r="I393" s="31"/>
      <c r="J393" s="31"/>
      <c r="K393" s="31"/>
      <c r="L393" s="31"/>
      <c r="M393" s="31"/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</row>
    <row r="394" spans="4:19" ht="12.75">
      <c r="D394" s="20" t="s">
        <v>694</v>
      </c>
      <c r="E394" s="31"/>
      <c r="F394" s="31"/>
      <c r="G394" s="31"/>
      <c r="H394" s="31"/>
      <c r="I394" s="31"/>
      <c r="J394" s="31"/>
      <c r="K394" s="31"/>
      <c r="L394" s="31"/>
      <c r="M394" s="31"/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</row>
    <row r="395" spans="4:19" ht="12.75">
      <c r="D395" s="20" t="s">
        <v>695</v>
      </c>
      <c r="E395" s="31">
        <v>2846</v>
      </c>
      <c r="F395" s="31">
        <v>40467.085</v>
      </c>
      <c r="G395" s="31">
        <v>1487000.3</v>
      </c>
      <c r="H395" s="31">
        <v>18945</v>
      </c>
      <c r="I395" s="31">
        <v>327773.975</v>
      </c>
      <c r="J395" s="31">
        <v>6903636.72</v>
      </c>
      <c r="K395" s="31">
        <v>22742</v>
      </c>
      <c r="L395" s="31">
        <v>331552.955</v>
      </c>
      <c r="M395" s="31">
        <v>8795777.44</v>
      </c>
      <c r="N395" s="31">
        <v>2005</v>
      </c>
      <c r="O395" s="31">
        <v>40427.529</v>
      </c>
      <c r="P395" s="31">
        <v>555881.86</v>
      </c>
      <c r="Q395" s="31">
        <v>46538</v>
      </c>
      <c r="R395" s="31">
        <v>740221.544</v>
      </c>
      <c r="S395" s="31">
        <v>17742296.32</v>
      </c>
    </row>
    <row r="396" spans="4:19" ht="12.75">
      <c r="D396" s="20" t="s">
        <v>696</v>
      </c>
      <c r="E396" s="31">
        <v>2846</v>
      </c>
      <c r="F396" s="31">
        <v>40467.085</v>
      </c>
      <c r="G396" s="31">
        <v>1487000.3</v>
      </c>
      <c r="H396" s="31">
        <v>18896</v>
      </c>
      <c r="I396" s="31">
        <v>327180.93</v>
      </c>
      <c r="J396" s="31">
        <v>6843968.06</v>
      </c>
      <c r="K396" s="31">
        <v>22741</v>
      </c>
      <c r="L396" s="31">
        <v>331532.435</v>
      </c>
      <c r="M396" s="31">
        <v>8795121.66</v>
      </c>
      <c r="N396" s="31">
        <v>1990</v>
      </c>
      <c r="O396" s="31">
        <v>40269.294</v>
      </c>
      <c r="P396" s="31">
        <v>543194.35</v>
      </c>
      <c r="Q396" s="31">
        <v>46473</v>
      </c>
      <c r="R396" s="31">
        <v>739449.744</v>
      </c>
      <c r="S396" s="31">
        <v>17669284.37</v>
      </c>
    </row>
    <row r="397" spans="4:19" ht="12.75">
      <c r="D397" s="20" t="s">
        <v>697</v>
      </c>
      <c r="E397" s="31"/>
      <c r="F397" s="31"/>
      <c r="G397" s="31"/>
      <c r="H397" s="31">
        <v>49</v>
      </c>
      <c r="I397" s="31">
        <v>593.045</v>
      </c>
      <c r="J397" s="31">
        <v>59668.66</v>
      </c>
      <c r="K397" s="31">
        <v>1</v>
      </c>
      <c r="L397" s="31">
        <v>20.52</v>
      </c>
      <c r="M397" s="31">
        <v>655.78</v>
      </c>
      <c r="N397" s="31">
        <v>15</v>
      </c>
      <c r="O397" s="31">
        <v>158.235</v>
      </c>
      <c r="P397" s="31">
        <v>12687.51</v>
      </c>
      <c r="Q397" s="31">
        <v>65</v>
      </c>
      <c r="R397" s="31">
        <v>771.8</v>
      </c>
      <c r="S397" s="31">
        <v>73011.95</v>
      </c>
    </row>
    <row r="398" spans="4:19" ht="12.75">
      <c r="D398" s="20" t="s">
        <v>698</v>
      </c>
      <c r="E398" s="31">
        <v>28319</v>
      </c>
      <c r="F398" s="31">
        <v>2116816.014</v>
      </c>
      <c r="G398" s="31">
        <v>58760986.69</v>
      </c>
      <c r="H398" s="31">
        <v>91456</v>
      </c>
      <c r="I398" s="31">
        <v>6396619.157</v>
      </c>
      <c r="J398" s="31">
        <v>151485243.88</v>
      </c>
      <c r="K398" s="31">
        <v>77536</v>
      </c>
      <c r="L398" s="31">
        <v>5026120.293</v>
      </c>
      <c r="M398" s="31">
        <v>88588803.02000001</v>
      </c>
      <c r="N398" s="31">
        <v>67588</v>
      </c>
      <c r="O398" s="31">
        <v>4886335.727</v>
      </c>
      <c r="P398" s="31">
        <v>114264345.66</v>
      </c>
      <c r="Q398" s="31">
        <v>264899</v>
      </c>
      <c r="R398" s="31">
        <v>18425891.191</v>
      </c>
      <c r="S398" s="31">
        <v>413099379.25</v>
      </c>
    </row>
    <row r="399" spans="4:19" ht="12.75">
      <c r="D399" s="20" t="s">
        <v>699</v>
      </c>
      <c r="E399" s="31"/>
      <c r="F399" s="31"/>
      <c r="G399" s="31"/>
      <c r="H399" s="31"/>
      <c r="I399" s="31"/>
      <c r="J399" s="31"/>
      <c r="K399" s="31"/>
      <c r="L399" s="31"/>
      <c r="M399" s="31"/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</row>
    <row r="400" spans="4:19" ht="12.75">
      <c r="D400" s="20" t="s">
        <v>700</v>
      </c>
      <c r="E400" s="31"/>
      <c r="F400" s="31"/>
      <c r="G400" s="31"/>
      <c r="H400" s="31"/>
      <c r="I400" s="31"/>
      <c r="J400" s="31"/>
      <c r="K400" s="31"/>
      <c r="L400" s="31"/>
      <c r="M400" s="31"/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</row>
    <row r="401" spans="4:19" ht="12.75">
      <c r="D401" s="20" t="s">
        <v>360</v>
      </c>
      <c r="E401" s="31">
        <v>28319</v>
      </c>
      <c r="F401" s="31">
        <v>2116816.014</v>
      </c>
      <c r="G401" s="31">
        <v>58760986.69</v>
      </c>
      <c r="H401" s="31">
        <v>91456</v>
      </c>
      <c r="I401" s="31">
        <v>6396619.157</v>
      </c>
      <c r="J401" s="31">
        <v>151485243.88</v>
      </c>
      <c r="K401" s="31">
        <v>77536</v>
      </c>
      <c r="L401" s="31">
        <v>5026120.293</v>
      </c>
      <c r="M401" s="31">
        <v>88588803.02000001</v>
      </c>
      <c r="N401" s="31">
        <v>67588</v>
      </c>
      <c r="O401" s="31">
        <v>4886335.727</v>
      </c>
      <c r="P401" s="31">
        <v>114264345.66</v>
      </c>
      <c r="Q401" s="31">
        <v>264899</v>
      </c>
      <c r="R401" s="31">
        <v>18425891.191</v>
      </c>
      <c r="S401" s="31">
        <v>413099379.25</v>
      </c>
    </row>
    <row r="402" spans="4:19" ht="12.75">
      <c r="D402" s="32" t="s">
        <v>793</v>
      </c>
      <c r="E402" s="31">
        <v>16</v>
      </c>
      <c r="F402" s="31">
        <v>1597.15</v>
      </c>
      <c r="G402" s="31">
        <v>45296.64</v>
      </c>
      <c r="H402" s="31">
        <v>28</v>
      </c>
      <c r="I402" s="31">
        <v>6081.468</v>
      </c>
      <c r="J402" s="31">
        <v>153413.66999999998</v>
      </c>
      <c r="K402" s="31">
        <v>0</v>
      </c>
      <c r="L402" s="31">
        <v>0</v>
      </c>
      <c r="M402" s="31">
        <v>0</v>
      </c>
      <c r="N402" s="31">
        <v>506</v>
      </c>
      <c r="O402" s="31">
        <v>15249.493000000002</v>
      </c>
      <c r="P402" s="31">
        <v>182429.77000000002</v>
      </c>
      <c r="Q402" s="31">
        <v>550</v>
      </c>
      <c r="R402" s="31">
        <v>22928.111</v>
      </c>
      <c r="S402" s="31">
        <v>381140.08</v>
      </c>
    </row>
    <row r="403" spans="4:19" ht="12.75">
      <c r="D403" s="32" t="s">
        <v>794</v>
      </c>
      <c r="E403" s="31">
        <v>0</v>
      </c>
      <c r="F403" s="31">
        <v>0</v>
      </c>
      <c r="G403" s="31">
        <v>0</v>
      </c>
      <c r="H403" s="31">
        <v>3</v>
      </c>
      <c r="I403" s="31">
        <v>64.791</v>
      </c>
      <c r="J403" s="31">
        <v>1668.2800000000002</v>
      </c>
      <c r="K403" s="31">
        <v>0</v>
      </c>
      <c r="L403" s="31">
        <v>0</v>
      </c>
      <c r="M403" s="31">
        <v>0</v>
      </c>
      <c r="N403" s="31">
        <v>2</v>
      </c>
      <c r="O403" s="31">
        <v>40</v>
      </c>
      <c r="P403" s="31">
        <v>2564.36</v>
      </c>
      <c r="Q403" s="31">
        <v>5</v>
      </c>
      <c r="R403" s="31">
        <v>104.791</v>
      </c>
      <c r="S403" s="31">
        <v>4232.64</v>
      </c>
    </row>
    <row r="404" spans="4:19" ht="12.75">
      <c r="D404" s="33" t="s">
        <v>795</v>
      </c>
      <c r="E404" s="31">
        <v>28335</v>
      </c>
      <c r="F404" s="31">
        <v>2118413.164</v>
      </c>
      <c r="G404" s="31">
        <v>58806283.33</v>
      </c>
      <c r="H404" s="31">
        <v>91487</v>
      </c>
      <c r="I404" s="31">
        <v>6402765.416</v>
      </c>
      <c r="J404" s="31">
        <v>151640325.83</v>
      </c>
      <c r="K404" s="31">
        <v>77536</v>
      </c>
      <c r="L404" s="31">
        <v>5026120.293</v>
      </c>
      <c r="M404" s="31">
        <v>88588803.02000001</v>
      </c>
      <c r="N404" s="31">
        <v>68096</v>
      </c>
      <c r="O404" s="31">
        <v>4901625.22</v>
      </c>
      <c r="P404" s="31">
        <v>114449339.78999999</v>
      </c>
      <c r="Q404" s="31">
        <v>265454</v>
      </c>
      <c r="R404" s="31">
        <v>18448924.093000002</v>
      </c>
      <c r="S404" s="31">
        <v>413484751.96999997</v>
      </c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orientation="landscape" scale="66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="90" zoomScaleNormal="90" zoomScalePageLayoutView="0" workbookViewId="0" topLeftCell="A1">
      <pane ySplit="2" topLeftCell="A3" activePane="bottomLeft" state="frozen"/>
      <selection pane="topLeft" activeCell="E10" sqref="E10"/>
      <selection pane="bottomLeft" activeCell="A3" sqref="A3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8"/>
    </row>
    <row r="5" spans="1:5" ht="18.75">
      <c r="A5" s="3"/>
      <c r="B5" s="3"/>
      <c r="C5" s="4"/>
      <c r="D5" s="3"/>
      <c r="E5" s="17" t="str">
        <f>QCS!M5</f>
        <v>SOO Line Corporation</v>
      </c>
    </row>
    <row r="6" spans="1:7" ht="17.25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7.25">
      <c r="A7" s="11" t="str">
        <f>QCS!D7</f>
        <v>Actual Date Range: January 2014..March 2014</v>
      </c>
      <c r="B7" s="3"/>
      <c r="C7" s="4"/>
      <c r="D7" s="3"/>
      <c r="E7" s="3"/>
      <c r="G7" s="18" t="str">
        <f>QCS!S7</f>
        <v>Miles of Road Operated - 6423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6" t="s">
        <v>704</v>
      </c>
      <c r="D10" s="21" t="s">
        <v>723</v>
      </c>
      <c r="E10" s="26" t="str">
        <f>"FOR "&amp;QCS!B5</f>
        <v>FOR January 2014..March 2014</v>
      </c>
    </row>
    <row r="11" spans="4:5" ht="12.75">
      <c r="D11" t="s">
        <v>716</v>
      </c>
      <c r="E11" s="23" t="s">
        <v>716</v>
      </c>
    </row>
    <row r="12" spans="4:5" ht="12.75">
      <c r="D12" t="s">
        <v>724</v>
      </c>
      <c r="E12" s="23" t="s">
        <v>724</v>
      </c>
    </row>
    <row r="13" spans="4:5" ht="12.75">
      <c r="D13" t="s">
        <v>725</v>
      </c>
      <c r="E13" s="23" t="s">
        <v>725</v>
      </c>
    </row>
    <row r="14" spans="2:5" ht="12.75">
      <c r="B14" t="s">
        <v>705</v>
      </c>
      <c r="D14" t="s">
        <v>716</v>
      </c>
      <c r="E14" s="23" t="s">
        <v>716</v>
      </c>
    </row>
    <row r="15" spans="2:5" ht="12.75">
      <c r="B15" t="s">
        <v>706</v>
      </c>
      <c r="D15" t="s">
        <v>726</v>
      </c>
      <c r="E15" s="34" t="s">
        <v>798</v>
      </c>
    </row>
    <row r="16" ht="12.75">
      <c r="E16" s="23"/>
    </row>
    <row r="17" ht="13.5" thickBot="1">
      <c r="E17" s="23"/>
    </row>
    <row r="18" spans="4:5" ht="13.5" thickBot="1">
      <c r="D18" s="21" t="s">
        <v>727</v>
      </c>
      <c r="E18" s="26" t="s">
        <v>727</v>
      </c>
    </row>
    <row r="19" spans="2:5" ht="12.75">
      <c r="B19" t="s">
        <v>707</v>
      </c>
      <c r="D19" t="s">
        <v>716</v>
      </c>
      <c r="E19" s="23" t="s">
        <v>716</v>
      </c>
    </row>
    <row r="20" spans="2:5" ht="12.75">
      <c r="B20" t="s">
        <v>708</v>
      </c>
      <c r="D20" t="s">
        <v>728</v>
      </c>
      <c r="E20" s="35" t="s">
        <v>797</v>
      </c>
    </row>
    <row r="21" spans="2:5" ht="12.75">
      <c r="B21" t="s">
        <v>709</v>
      </c>
      <c r="D21" t="s">
        <v>716</v>
      </c>
      <c r="E21" s="23" t="s">
        <v>716</v>
      </c>
    </row>
    <row r="22" spans="2:5" ht="12.75">
      <c r="B22" t="s">
        <v>710</v>
      </c>
      <c r="D22" t="s">
        <v>734</v>
      </c>
      <c r="E22" s="35" t="s">
        <v>796</v>
      </c>
    </row>
    <row r="23" spans="4:5" ht="12.75">
      <c r="D23" t="s">
        <v>730</v>
      </c>
      <c r="E23" s="23" t="s">
        <v>730</v>
      </c>
    </row>
    <row r="24" spans="4:5" ht="12.75">
      <c r="D24" t="s">
        <v>731</v>
      </c>
      <c r="E24" s="23" t="s">
        <v>731</v>
      </c>
    </row>
    <row r="25" spans="4:5" ht="12.75">
      <c r="D25" t="s">
        <v>732</v>
      </c>
      <c r="E25" s="23" t="s">
        <v>732</v>
      </c>
    </row>
    <row r="26" spans="4:5" ht="12.75">
      <c r="D26" t="s">
        <v>733</v>
      </c>
      <c r="E26" s="23" t="s">
        <v>733</v>
      </c>
    </row>
    <row r="27" spans="2:5" ht="12.75">
      <c r="B27" t="s">
        <v>711</v>
      </c>
      <c r="D27" t="s">
        <v>729</v>
      </c>
      <c r="E27" s="23" t="s">
        <v>729</v>
      </c>
    </row>
    <row r="28" spans="2:5" ht="12.75">
      <c r="B28" t="s">
        <v>712</v>
      </c>
      <c r="D28" t="s">
        <v>716</v>
      </c>
      <c r="E28" s="23" t="s">
        <v>716</v>
      </c>
    </row>
    <row r="29" spans="4:5" ht="21.75" customHeight="1">
      <c r="D29" s="22" t="s">
        <v>735</v>
      </c>
      <c r="E29" s="24" t="s">
        <v>736</v>
      </c>
    </row>
    <row r="30" spans="2:5" ht="21.75" customHeight="1" thickBot="1">
      <c r="B30" s="27"/>
      <c r="D30" t="s">
        <v>716</v>
      </c>
      <c r="E30" s="36" t="s">
        <v>800</v>
      </c>
    </row>
    <row r="31" spans="4:5" ht="21.75" customHeight="1">
      <c r="D31" t="s">
        <v>717</v>
      </c>
      <c r="E31" s="36" t="s">
        <v>801</v>
      </c>
    </row>
    <row r="32" spans="2:5" ht="21.75" customHeight="1">
      <c r="B32" t="s">
        <v>713</v>
      </c>
      <c r="D32" t="s">
        <v>718</v>
      </c>
      <c r="E32" s="36" t="s">
        <v>802</v>
      </c>
    </row>
    <row r="33" spans="2:5" ht="12.75">
      <c r="B33" t="s">
        <v>714</v>
      </c>
      <c r="D33" t="s">
        <v>719</v>
      </c>
      <c r="E33" s="23" t="s">
        <v>737</v>
      </c>
    </row>
    <row r="34" spans="2:5" ht="12.75">
      <c r="B34" t="s">
        <v>715</v>
      </c>
      <c r="D34" t="s">
        <v>720</v>
      </c>
      <c r="E34" s="36" t="s">
        <v>799</v>
      </c>
    </row>
    <row r="35" spans="4:5" ht="12.75">
      <c r="D35" t="s">
        <v>721</v>
      </c>
      <c r="E35" s="23"/>
    </row>
    <row r="36" spans="4:5" ht="13.5" thickBot="1">
      <c r="D36" t="s">
        <v>722</v>
      </c>
      <c r="E36" s="25"/>
    </row>
  </sheetData>
  <sheetProtection/>
  <printOptions/>
  <pageMargins left="0.43" right="0.17" top="0.26" bottom="0.48" header="0.18" footer="0.16"/>
  <pageSetup fitToHeight="200" fitToWidth="1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Robert Tiranardi</cp:lastModifiedBy>
  <cp:lastPrinted>2014-04-17T13:19:36Z</cp:lastPrinted>
  <dcterms:created xsi:type="dcterms:W3CDTF">2009-10-27T21:38:21Z</dcterms:created>
  <dcterms:modified xsi:type="dcterms:W3CDTF">2014-04-17T13:19:59Z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(QCS) OCT to Dec2013.xls</vt:lpwstr>
  </property>
  <property fmtid="{D5CDD505-2E9C-101B-9397-08002B2CF9AE}" pid="3" name="BExAnalyzer_Activesheet">
    <vt:lpwstr>QCS</vt:lpwstr>
  </property>
</Properties>
</file>