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95" yWindow="-15" windowWidth="18600" windowHeight="11355" tabRatio="508" activeTab="1"/>
  </bookViews>
  <sheets>
    <sheet name="47" sheetId="5" r:id="rId1"/>
    <sheet name="48-51" sheetId="4" r:id="rId2"/>
    <sheet name="Adjustments" sheetId="3" state="hidden" r:id="rId3"/>
    <sheet name="Business Objects Report" sheetId="2" state="hidden" r:id="rId4"/>
  </sheets>
  <definedNames>
    <definedName name="_xlnm.Print_Area" localSheetId="1">'48-51'!$A$1:$N$314</definedName>
    <definedName name="_xlnm.Print_Titles" localSheetId="3">'Business Objects Report'!$1:$4</definedName>
  </definedNames>
  <calcPr calcId="145621"/>
</workbook>
</file>

<file path=xl/calcChain.xml><?xml version="1.0" encoding="utf-8"?>
<calcChain xmlns="http://schemas.openxmlformats.org/spreadsheetml/2006/main">
  <c r="G311" i="4" l="1"/>
  <c r="I311" i="4"/>
  <c r="F313" i="4" l="1"/>
  <c r="H311" i="4" l="1"/>
  <c r="H180" i="4" l="1"/>
  <c r="H179" i="3"/>
  <c r="H179" i="4" s="1"/>
  <c r="J147" i="4" l="1"/>
  <c r="F147" i="4"/>
  <c r="F146" i="2" l="1"/>
  <c r="I101" i="3" l="1"/>
  <c r="G34" i="2" l="1"/>
  <c r="F34" i="2"/>
  <c r="G101" i="2"/>
  <c r="F101" i="2"/>
  <c r="G65" i="2" l="1"/>
  <c r="F65" i="2"/>
  <c r="G103" i="2"/>
  <c r="G104" i="2" s="1"/>
  <c r="F103" i="2"/>
  <c r="F104" i="2" s="1"/>
  <c r="G240" i="3" l="1"/>
  <c r="G213" i="3" s="1"/>
  <c r="G213" i="4" s="1"/>
  <c r="N273" i="3" l="1"/>
  <c r="N257" i="3"/>
  <c r="N182" i="3"/>
  <c r="N168" i="3"/>
  <c r="N90" i="3"/>
  <c r="N74" i="3"/>
  <c r="N1" i="3"/>
  <c r="H309" i="4" l="1"/>
  <c r="I268" i="4" l="1"/>
  <c r="H268" i="4"/>
  <c r="G268" i="4"/>
  <c r="F268" i="4"/>
  <c r="G240" i="4"/>
  <c r="H220" i="4" l="1"/>
  <c r="J220" i="4" s="1"/>
  <c r="L220" i="4" s="1"/>
  <c r="H81" i="4"/>
  <c r="I66" i="4"/>
  <c r="J66" i="4" s="1"/>
  <c r="L66" i="4" s="1"/>
  <c r="F34" i="4"/>
  <c r="G34" i="4"/>
  <c r="H34" i="4"/>
  <c r="I34" i="4"/>
  <c r="I287" i="4"/>
  <c r="J240" i="4"/>
  <c r="L240" i="4" s="1"/>
  <c r="I200" i="4"/>
  <c r="H200" i="4"/>
  <c r="G200" i="4"/>
  <c r="F200" i="4"/>
  <c r="I145" i="4"/>
  <c r="H145" i="4"/>
  <c r="G145" i="4"/>
  <c r="F145" i="4"/>
  <c r="I69" i="4"/>
  <c r="I68" i="4"/>
  <c r="H193" i="4"/>
  <c r="J193" i="4" s="1"/>
  <c r="L193" i="4" s="1"/>
  <c r="I219" i="4"/>
  <c r="I195" i="4"/>
  <c r="J195" i="4" s="1"/>
  <c r="L195" i="4" s="1"/>
  <c r="F167" i="4"/>
  <c r="G167" i="4"/>
  <c r="H167" i="4"/>
  <c r="I167" i="4"/>
  <c r="J171" i="4"/>
  <c r="L171" i="4" s="1"/>
  <c r="J172" i="4"/>
  <c r="L172" i="4" s="1"/>
  <c r="F174" i="4"/>
  <c r="G174" i="4"/>
  <c r="H174" i="4"/>
  <c r="I174" i="4"/>
  <c r="F175" i="4"/>
  <c r="G175" i="4"/>
  <c r="H175" i="4"/>
  <c r="I175" i="4"/>
  <c r="J176" i="4"/>
  <c r="L176" i="4" s="1"/>
  <c r="I177" i="4"/>
  <c r="J177" i="4" s="1"/>
  <c r="L177" i="4" s="1"/>
  <c r="I178" i="4"/>
  <c r="J178" i="4" s="1"/>
  <c r="L178" i="4" s="1"/>
  <c r="J179" i="4"/>
  <c r="L179" i="4" s="1"/>
  <c r="J180" i="4"/>
  <c r="L180" i="4" s="1"/>
  <c r="J194" i="4"/>
  <c r="L194" i="4" s="1"/>
  <c r="J196" i="4"/>
  <c r="L196" i="4" s="1"/>
  <c r="J197" i="4"/>
  <c r="L197" i="4" s="1"/>
  <c r="J198" i="4"/>
  <c r="L198" i="4" s="1"/>
  <c r="J199" i="4"/>
  <c r="L199" i="4" s="1"/>
  <c r="F117" i="4"/>
  <c r="G117" i="4"/>
  <c r="H117" i="4"/>
  <c r="I117" i="4"/>
  <c r="F120" i="4"/>
  <c r="G120" i="4"/>
  <c r="H120" i="4"/>
  <c r="I120" i="4"/>
  <c r="F121" i="4"/>
  <c r="G121" i="4"/>
  <c r="H121" i="4"/>
  <c r="I121" i="4"/>
  <c r="F122" i="4"/>
  <c r="G122" i="4"/>
  <c r="H122" i="4"/>
  <c r="I122" i="4"/>
  <c r="I123" i="4"/>
  <c r="J123" i="4" s="1"/>
  <c r="L123" i="4" s="1"/>
  <c r="I124" i="4"/>
  <c r="J124" i="4" s="1"/>
  <c r="H125" i="4"/>
  <c r="J125" i="4" s="1"/>
  <c r="L125" i="4" s="1"/>
  <c r="I131" i="4"/>
  <c r="J131" i="4" s="1"/>
  <c r="L131" i="4" s="1"/>
  <c r="G147" i="4"/>
  <c r="H147" i="4"/>
  <c r="I147" i="4"/>
  <c r="F149" i="4"/>
  <c r="G149" i="4"/>
  <c r="H149" i="4"/>
  <c r="I149" i="4"/>
  <c r="F150" i="4"/>
  <c r="G150" i="4"/>
  <c r="H150" i="4"/>
  <c r="I150" i="4"/>
  <c r="F151" i="4"/>
  <c r="G151" i="4"/>
  <c r="H151" i="4"/>
  <c r="I151" i="4"/>
  <c r="I152" i="4"/>
  <c r="J152" i="4" s="1"/>
  <c r="L152" i="4" s="1"/>
  <c r="I153" i="4"/>
  <c r="J153" i="4" s="1"/>
  <c r="L153" i="4" s="1"/>
  <c r="H154" i="4"/>
  <c r="J154" i="4" s="1"/>
  <c r="L154" i="4" s="1"/>
  <c r="J155" i="4"/>
  <c r="L155" i="4" s="1"/>
  <c r="J156" i="4"/>
  <c r="L156" i="4" s="1"/>
  <c r="J157" i="4"/>
  <c r="L157" i="4" s="1"/>
  <c r="H158" i="4"/>
  <c r="J158" i="4" s="1"/>
  <c r="L158" i="4" s="1"/>
  <c r="H159" i="4"/>
  <c r="I160" i="4"/>
  <c r="J160" i="4" s="1"/>
  <c r="L160" i="4" s="1"/>
  <c r="H163" i="4"/>
  <c r="J163" i="4" s="1"/>
  <c r="L163" i="4" s="1"/>
  <c r="F165" i="4"/>
  <c r="G165" i="4"/>
  <c r="H165" i="4"/>
  <c r="I165" i="4"/>
  <c r="J219" i="4"/>
  <c r="L219" i="4" s="1"/>
  <c r="F203" i="4"/>
  <c r="G203" i="4"/>
  <c r="H203" i="4"/>
  <c r="I203" i="4"/>
  <c r="F206" i="4"/>
  <c r="G206" i="4"/>
  <c r="H206" i="4"/>
  <c r="I206" i="4"/>
  <c r="F207" i="4"/>
  <c r="G207" i="4"/>
  <c r="H207" i="4"/>
  <c r="I207" i="4"/>
  <c r="F208" i="4"/>
  <c r="G208" i="4"/>
  <c r="H208" i="4"/>
  <c r="I208" i="4"/>
  <c r="F209" i="4"/>
  <c r="G209" i="4"/>
  <c r="H209" i="4"/>
  <c r="I209" i="4"/>
  <c r="F210" i="4"/>
  <c r="G210" i="4"/>
  <c r="H210" i="4"/>
  <c r="I210" i="4"/>
  <c r="F211" i="4"/>
  <c r="G211" i="4"/>
  <c r="H211" i="4"/>
  <c r="I211" i="4"/>
  <c r="F212" i="4"/>
  <c r="G212" i="4"/>
  <c r="H212" i="4"/>
  <c r="I212" i="4"/>
  <c r="F213" i="4"/>
  <c r="H213" i="4"/>
  <c r="I213" i="4"/>
  <c r="F215" i="4"/>
  <c r="G215" i="4"/>
  <c r="H215" i="4"/>
  <c r="I215" i="4"/>
  <c r="F217" i="4"/>
  <c r="G217" i="4"/>
  <c r="H217" i="4"/>
  <c r="I217" i="4"/>
  <c r="I218" i="4"/>
  <c r="J218" i="4" s="1"/>
  <c r="L218" i="4" s="1"/>
  <c r="F222" i="4"/>
  <c r="G222" i="4"/>
  <c r="H222" i="4"/>
  <c r="I222" i="4"/>
  <c r="F236" i="4"/>
  <c r="G236" i="4"/>
  <c r="H236" i="4"/>
  <c r="I236" i="4"/>
  <c r="F238" i="4"/>
  <c r="G238" i="4"/>
  <c r="H238" i="4"/>
  <c r="I238" i="4"/>
  <c r="F239" i="4"/>
  <c r="G239" i="4"/>
  <c r="H239" i="4"/>
  <c r="I239" i="4"/>
  <c r="F242" i="4"/>
  <c r="G242" i="4"/>
  <c r="H242" i="4"/>
  <c r="I242" i="4"/>
  <c r="F244" i="4"/>
  <c r="G244" i="4"/>
  <c r="H244" i="4"/>
  <c r="I244" i="4"/>
  <c r="I245" i="4"/>
  <c r="J245" i="4" s="1"/>
  <c r="L245" i="4" s="1"/>
  <c r="I246" i="4"/>
  <c r="J246" i="4" s="1"/>
  <c r="H247" i="4"/>
  <c r="J247" i="4" s="1"/>
  <c r="L247" i="4" s="1"/>
  <c r="H248" i="4"/>
  <c r="J248" i="4" s="1"/>
  <c r="L248" i="4" s="1"/>
  <c r="F249" i="4"/>
  <c r="G249" i="4"/>
  <c r="H249" i="4"/>
  <c r="I249" i="4"/>
  <c r="F224" i="4"/>
  <c r="G224" i="4"/>
  <c r="H224" i="4"/>
  <c r="I224" i="4"/>
  <c r="F226" i="4"/>
  <c r="G226" i="4"/>
  <c r="H226" i="4"/>
  <c r="I226" i="4"/>
  <c r="F251" i="4"/>
  <c r="G251" i="4"/>
  <c r="H251" i="4"/>
  <c r="F253" i="4"/>
  <c r="G253" i="4"/>
  <c r="H253" i="4"/>
  <c r="F254" i="4"/>
  <c r="G254" i="4"/>
  <c r="H254" i="4"/>
  <c r="I255" i="4"/>
  <c r="J256" i="4"/>
  <c r="L256" i="4" s="1"/>
  <c r="F261" i="4"/>
  <c r="G261" i="4"/>
  <c r="G269" i="4" s="1"/>
  <c r="H261" i="4"/>
  <c r="I261" i="4"/>
  <c r="I264" i="4"/>
  <c r="J264" i="4" s="1"/>
  <c r="L264" i="4" s="1"/>
  <c r="F281" i="4"/>
  <c r="G281" i="4"/>
  <c r="H281" i="4"/>
  <c r="I281" i="4"/>
  <c r="F283" i="4"/>
  <c r="G283" i="4"/>
  <c r="H283" i="4"/>
  <c r="I283" i="4"/>
  <c r="F284" i="4"/>
  <c r="G284" i="4"/>
  <c r="H284" i="4"/>
  <c r="I284" i="4"/>
  <c r="F285" i="4"/>
  <c r="G285" i="4"/>
  <c r="H285" i="4"/>
  <c r="I285" i="4"/>
  <c r="I286" i="4"/>
  <c r="J286" i="4" s="1"/>
  <c r="L286" i="4" s="1"/>
  <c r="J287" i="4"/>
  <c r="L287" i="4" s="1"/>
  <c r="F290" i="4"/>
  <c r="G290" i="4"/>
  <c r="H290" i="4"/>
  <c r="I290" i="4"/>
  <c r="F311" i="4"/>
  <c r="F293" i="4"/>
  <c r="G293" i="4"/>
  <c r="I293" i="4"/>
  <c r="F295" i="4"/>
  <c r="G295" i="4"/>
  <c r="H295" i="4"/>
  <c r="I295" i="4"/>
  <c r="F296" i="4"/>
  <c r="G296" i="4"/>
  <c r="H296" i="4"/>
  <c r="I296" i="4"/>
  <c r="F297" i="4"/>
  <c r="G297" i="4"/>
  <c r="H297" i="4"/>
  <c r="I297" i="4"/>
  <c r="F298" i="4"/>
  <c r="G298" i="4"/>
  <c r="H298" i="4"/>
  <c r="I298" i="4"/>
  <c r="F300" i="4"/>
  <c r="G300" i="4"/>
  <c r="H300" i="4"/>
  <c r="I300" i="4"/>
  <c r="F301" i="4"/>
  <c r="G301" i="4"/>
  <c r="H301" i="4"/>
  <c r="I301" i="4"/>
  <c r="F302" i="4"/>
  <c r="G302" i="4"/>
  <c r="H302" i="4"/>
  <c r="I302" i="4"/>
  <c r="I304" i="4"/>
  <c r="J304" i="4" s="1"/>
  <c r="I305" i="4"/>
  <c r="J305" i="4" s="1"/>
  <c r="L305" i="4" s="1"/>
  <c r="I306" i="4"/>
  <c r="J306" i="4" s="1"/>
  <c r="L306" i="4" s="1"/>
  <c r="I307" i="4"/>
  <c r="J307" i="4" s="1"/>
  <c r="L307" i="4" s="1"/>
  <c r="I308" i="4"/>
  <c r="J308" i="4" s="1"/>
  <c r="L308" i="4" s="1"/>
  <c r="J309" i="4"/>
  <c r="L309" i="4" s="1"/>
  <c r="F12" i="4"/>
  <c r="G12" i="4"/>
  <c r="I12" i="4"/>
  <c r="F15" i="4"/>
  <c r="G15" i="4"/>
  <c r="H15" i="4"/>
  <c r="I15" i="4"/>
  <c r="F16" i="4"/>
  <c r="G16" i="4"/>
  <c r="H16" i="4"/>
  <c r="I16" i="4"/>
  <c r="F17" i="4"/>
  <c r="G17" i="4"/>
  <c r="H17" i="4"/>
  <c r="I17" i="4"/>
  <c r="F18" i="4"/>
  <c r="G18" i="4"/>
  <c r="H18" i="4"/>
  <c r="I18" i="4"/>
  <c r="I103" i="4"/>
  <c r="J103" i="4" s="1"/>
  <c r="L103" i="4" s="1"/>
  <c r="H107" i="4"/>
  <c r="J107" i="4" s="1"/>
  <c r="L107" i="4" s="1"/>
  <c r="H109" i="4"/>
  <c r="J109" i="4" s="1"/>
  <c r="L109" i="4" s="1"/>
  <c r="F110" i="4"/>
  <c r="G110" i="4"/>
  <c r="H110" i="4"/>
  <c r="I110" i="4"/>
  <c r="F113" i="4"/>
  <c r="G113" i="4"/>
  <c r="H113" i="4"/>
  <c r="I113" i="4"/>
  <c r="F114" i="4"/>
  <c r="G114" i="4"/>
  <c r="H114" i="4"/>
  <c r="I114" i="4"/>
  <c r="F53" i="4"/>
  <c r="G53" i="4"/>
  <c r="H53" i="4"/>
  <c r="I53" i="4"/>
  <c r="F55" i="4"/>
  <c r="G55" i="4"/>
  <c r="H55" i="4"/>
  <c r="I55" i="4"/>
  <c r="F56" i="4"/>
  <c r="G56" i="4"/>
  <c r="H56" i="4"/>
  <c r="I56" i="4"/>
  <c r="F57" i="4"/>
  <c r="G57" i="4"/>
  <c r="H57" i="4"/>
  <c r="I57" i="4"/>
  <c r="F58" i="4"/>
  <c r="G58" i="4"/>
  <c r="H58" i="4"/>
  <c r="I58" i="4"/>
  <c r="J59" i="4"/>
  <c r="L59" i="4" s="1"/>
  <c r="F61" i="4"/>
  <c r="G61" i="4"/>
  <c r="H61" i="4"/>
  <c r="I61" i="4"/>
  <c r="F62" i="4"/>
  <c r="G62" i="4"/>
  <c r="H62" i="4"/>
  <c r="I62" i="4"/>
  <c r="F64" i="4"/>
  <c r="G64" i="4"/>
  <c r="H64" i="4"/>
  <c r="I64" i="4"/>
  <c r="I65" i="4"/>
  <c r="J65" i="4" s="1"/>
  <c r="L65" i="4" s="1"/>
  <c r="I67" i="4"/>
  <c r="J67" i="4" s="1"/>
  <c r="L67" i="4" s="1"/>
  <c r="J68" i="4"/>
  <c r="L68" i="4" s="1"/>
  <c r="J69" i="4"/>
  <c r="L69" i="4" s="1"/>
  <c r="I70" i="4"/>
  <c r="J70" i="4" s="1"/>
  <c r="L70" i="4" s="1"/>
  <c r="H71" i="4"/>
  <c r="J71" i="4" s="1"/>
  <c r="L71" i="4" s="1"/>
  <c r="H73" i="4"/>
  <c r="J73" i="4" s="1"/>
  <c r="L73" i="4" s="1"/>
  <c r="H74" i="4"/>
  <c r="J74" i="4" s="1"/>
  <c r="L74" i="4" s="1"/>
  <c r="H76" i="4"/>
  <c r="J76" i="4" s="1"/>
  <c r="L76" i="4" s="1"/>
  <c r="J80" i="4"/>
  <c r="L80" i="4" s="1"/>
  <c r="J82" i="4"/>
  <c r="L82" i="4" s="1"/>
  <c r="F20" i="4"/>
  <c r="G20" i="4"/>
  <c r="H20" i="4"/>
  <c r="I20" i="4"/>
  <c r="F21" i="4"/>
  <c r="G21" i="4"/>
  <c r="H21" i="4"/>
  <c r="I21" i="4"/>
  <c r="F22" i="4"/>
  <c r="G22" i="4"/>
  <c r="H22" i="4"/>
  <c r="I22" i="4"/>
  <c r="F23" i="4"/>
  <c r="G23" i="4"/>
  <c r="H23" i="4"/>
  <c r="I23" i="4"/>
  <c r="F24" i="4"/>
  <c r="G24" i="4"/>
  <c r="H24" i="4"/>
  <c r="I24" i="4"/>
  <c r="F25" i="4"/>
  <c r="G25" i="4"/>
  <c r="H25" i="4"/>
  <c r="I25" i="4"/>
  <c r="F26" i="4"/>
  <c r="G26" i="4"/>
  <c r="H26" i="4"/>
  <c r="I26" i="4"/>
  <c r="F27" i="4"/>
  <c r="G27" i="4"/>
  <c r="H27" i="4"/>
  <c r="I27" i="4"/>
  <c r="F28" i="4"/>
  <c r="G28" i="4"/>
  <c r="H28" i="4"/>
  <c r="I28" i="4"/>
  <c r="F29" i="4"/>
  <c r="G29" i="4"/>
  <c r="H29" i="4"/>
  <c r="I29" i="4"/>
  <c r="F30" i="4"/>
  <c r="G30" i="4"/>
  <c r="H30" i="4"/>
  <c r="I30" i="4"/>
  <c r="F31" i="4"/>
  <c r="G31" i="4"/>
  <c r="H31" i="4"/>
  <c r="I31" i="4"/>
  <c r="F32" i="4"/>
  <c r="G32" i="4"/>
  <c r="H32" i="4"/>
  <c r="I32" i="4"/>
  <c r="F33" i="4"/>
  <c r="G33" i="4"/>
  <c r="H33" i="4"/>
  <c r="I33" i="4"/>
  <c r="F35" i="4"/>
  <c r="G35" i="4"/>
  <c r="H35" i="4"/>
  <c r="I35" i="4"/>
  <c r="F36" i="4"/>
  <c r="G36" i="4"/>
  <c r="H36" i="4"/>
  <c r="I36" i="4"/>
  <c r="F37" i="4"/>
  <c r="G37" i="4"/>
  <c r="H37" i="4"/>
  <c r="I37" i="4"/>
  <c r="F38" i="4"/>
  <c r="G38" i="4"/>
  <c r="H38" i="4"/>
  <c r="I38" i="4"/>
  <c r="F39" i="4"/>
  <c r="G39" i="4"/>
  <c r="H39" i="4"/>
  <c r="I39" i="4"/>
  <c r="F40" i="4"/>
  <c r="G40" i="4"/>
  <c r="H40" i="4"/>
  <c r="I40" i="4"/>
  <c r="F41" i="4"/>
  <c r="G41" i="4"/>
  <c r="H41" i="4"/>
  <c r="I41" i="4"/>
  <c r="F42" i="4"/>
  <c r="G42" i="4"/>
  <c r="H42" i="4"/>
  <c r="I42" i="4"/>
  <c r="F43" i="4"/>
  <c r="G43" i="4"/>
  <c r="H43" i="4"/>
  <c r="I43" i="4"/>
  <c r="F44" i="4"/>
  <c r="G44" i="4"/>
  <c r="H44" i="4"/>
  <c r="I44" i="4"/>
  <c r="J112" i="4"/>
  <c r="L112" i="4" s="1"/>
  <c r="F115" i="4"/>
  <c r="G115" i="4"/>
  <c r="H115" i="4"/>
  <c r="I115" i="4"/>
  <c r="J85" i="4"/>
  <c r="L85" i="4"/>
  <c r="I312" i="3"/>
  <c r="I223" i="3"/>
  <c r="G223" i="3"/>
  <c r="G250" i="3"/>
  <c r="H269" i="3"/>
  <c r="I101" i="4"/>
  <c r="I146" i="3"/>
  <c r="I166" i="3"/>
  <c r="I201" i="3"/>
  <c r="I116" i="3"/>
  <c r="H293" i="4"/>
  <c r="H12" i="4"/>
  <c r="J75" i="4"/>
  <c r="L75" i="4" s="1"/>
  <c r="J81" i="4"/>
  <c r="L81" i="4" s="1"/>
  <c r="J86" i="4"/>
  <c r="L86" i="4" s="1"/>
  <c r="J98" i="4"/>
  <c r="L98" i="4" s="1"/>
  <c r="J100" i="4"/>
  <c r="L100" i="4" s="1"/>
  <c r="J126" i="4"/>
  <c r="L126" i="4" s="1"/>
  <c r="J128" i="4"/>
  <c r="L128" i="4" s="1"/>
  <c r="J130" i="4"/>
  <c r="L130" i="4" s="1"/>
  <c r="J192" i="4"/>
  <c r="L192" i="4" s="1"/>
  <c r="J102" i="4"/>
  <c r="L102" i="4" s="1"/>
  <c r="H250" i="3"/>
  <c r="H312" i="3"/>
  <c r="H146" i="3"/>
  <c r="H201" i="3"/>
  <c r="G116" i="3"/>
  <c r="F116" i="3"/>
  <c r="H260" i="4"/>
  <c r="J260" i="4" s="1"/>
  <c r="L260" i="4" s="1"/>
  <c r="J258" i="4"/>
  <c r="L258" i="4" s="1"/>
  <c r="J262" i="4"/>
  <c r="L262" i="4" s="1"/>
  <c r="J263" i="4"/>
  <c r="L263" i="4" s="1"/>
  <c r="J265" i="4"/>
  <c r="L265" i="4" s="1"/>
  <c r="H266" i="4"/>
  <c r="J266" i="4" s="1"/>
  <c r="L266" i="4" s="1"/>
  <c r="J267" i="4"/>
  <c r="L267" i="4" s="1"/>
  <c r="J268" i="4"/>
  <c r="L268" i="4" s="1"/>
  <c r="I269" i="3"/>
  <c r="J310" i="4"/>
  <c r="J289" i="4"/>
  <c r="J288" i="4"/>
  <c r="L288" i="4" s="1"/>
  <c r="J241" i="4"/>
  <c r="J216" i="4"/>
  <c r="L216" i="4" s="1"/>
  <c r="J214" i="4"/>
  <c r="J190" i="4"/>
  <c r="L190" i="4" s="1"/>
  <c r="J162" i="4"/>
  <c r="J161" i="4"/>
  <c r="J164" i="4"/>
  <c r="J143" i="4"/>
  <c r="L143" i="4" s="1"/>
  <c r="J134" i="4"/>
  <c r="J133" i="4"/>
  <c r="L133" i="4" s="1"/>
  <c r="J132" i="4"/>
  <c r="J127" i="4"/>
  <c r="L127" i="4" s="1"/>
  <c r="J111" i="4"/>
  <c r="J108" i="4"/>
  <c r="J106" i="4"/>
  <c r="J104" i="4"/>
  <c r="J84" i="4"/>
  <c r="J79" i="4"/>
  <c r="J77" i="4"/>
  <c r="J72" i="4"/>
  <c r="J310" i="3"/>
  <c r="J307" i="3"/>
  <c r="L307" i="3" s="1"/>
  <c r="J289" i="3"/>
  <c r="J288" i="3"/>
  <c r="J287" i="3"/>
  <c r="J267" i="3"/>
  <c r="L267" i="3" s="1"/>
  <c r="J266" i="3"/>
  <c r="J265" i="3"/>
  <c r="L265" i="3" s="1"/>
  <c r="J263" i="3"/>
  <c r="J258" i="3"/>
  <c r="J247" i="3"/>
  <c r="J241" i="3"/>
  <c r="L241" i="3" s="1"/>
  <c r="J240" i="3"/>
  <c r="L240" i="3" s="1"/>
  <c r="J216" i="3"/>
  <c r="J214" i="3"/>
  <c r="J199" i="3"/>
  <c r="J198" i="3"/>
  <c r="J197" i="3"/>
  <c r="J196" i="3"/>
  <c r="J194" i="3"/>
  <c r="L194" i="3" s="1"/>
  <c r="J192" i="3"/>
  <c r="J190" i="3"/>
  <c r="J176" i="3"/>
  <c r="J172" i="3"/>
  <c r="J171" i="3"/>
  <c r="J164" i="3"/>
  <c r="J162" i="3"/>
  <c r="J161" i="3"/>
  <c r="J155" i="3"/>
  <c r="J156" i="3"/>
  <c r="J157" i="3"/>
  <c r="J143" i="3"/>
  <c r="J134" i="3"/>
  <c r="J133" i="3"/>
  <c r="J132" i="3"/>
  <c r="J128" i="3"/>
  <c r="J129" i="3"/>
  <c r="J130" i="3"/>
  <c r="J127" i="3"/>
  <c r="J111" i="3"/>
  <c r="J108" i="3"/>
  <c r="J106" i="3"/>
  <c r="J104" i="3"/>
  <c r="J102" i="3"/>
  <c r="J100" i="3"/>
  <c r="J98" i="3"/>
  <c r="J86" i="3"/>
  <c r="J84" i="3"/>
  <c r="J85" i="3"/>
  <c r="J79" i="3"/>
  <c r="J77" i="3"/>
  <c r="J75" i="3"/>
  <c r="J72" i="3"/>
  <c r="J69" i="3"/>
  <c r="J34" i="3"/>
  <c r="H105" i="4"/>
  <c r="J105" i="4" s="1"/>
  <c r="L105" i="4" s="1"/>
  <c r="J63" i="4"/>
  <c r="L63" i="4" s="1"/>
  <c r="J83" i="4"/>
  <c r="L83" i="4" s="1"/>
  <c r="J129" i="4"/>
  <c r="L129" i="4" s="1"/>
  <c r="J169" i="4"/>
  <c r="L169" i="4" s="1"/>
  <c r="H201" i="4"/>
  <c r="G146" i="4"/>
  <c r="F312" i="4"/>
  <c r="L289" i="4"/>
  <c r="I269" i="4"/>
  <c r="F166" i="4"/>
  <c r="F269" i="4"/>
  <c r="L310" i="4"/>
  <c r="L243" i="4"/>
  <c r="L241" i="4"/>
  <c r="L214" i="4"/>
  <c r="L161" i="4"/>
  <c r="L162" i="4"/>
  <c r="L164" i="4"/>
  <c r="L134" i="4"/>
  <c r="L132" i="4"/>
  <c r="L104" i="4"/>
  <c r="L106" i="4"/>
  <c r="L108" i="4"/>
  <c r="L111" i="4"/>
  <c r="L72" i="4"/>
  <c r="L77" i="4"/>
  <c r="L79" i="4"/>
  <c r="L84" i="4"/>
  <c r="F250" i="4"/>
  <c r="H78" i="4"/>
  <c r="H146" i="4"/>
  <c r="J105" i="3"/>
  <c r="L105" i="3" s="1"/>
  <c r="J78" i="3"/>
  <c r="H223" i="3"/>
  <c r="H257" i="3"/>
  <c r="H291" i="3"/>
  <c r="H166" i="3"/>
  <c r="F312" i="3"/>
  <c r="G312" i="3"/>
  <c r="G201" i="3"/>
  <c r="G166" i="3"/>
  <c r="G146" i="3"/>
  <c r="G202" i="3" s="1"/>
  <c r="G269" i="3"/>
  <c r="I291" i="3"/>
  <c r="G291" i="3"/>
  <c r="F291" i="3"/>
  <c r="F269" i="3"/>
  <c r="I257" i="3"/>
  <c r="G257" i="3"/>
  <c r="F257" i="3"/>
  <c r="F146" i="3"/>
  <c r="F166" i="3"/>
  <c r="F201" i="3"/>
  <c r="J309" i="3"/>
  <c r="L309" i="3" s="1"/>
  <c r="J308" i="3"/>
  <c r="J306" i="3"/>
  <c r="L306" i="3" s="1"/>
  <c r="J305" i="3"/>
  <c r="J304" i="3"/>
  <c r="L304" i="3" s="1"/>
  <c r="J286" i="3"/>
  <c r="J264" i="3"/>
  <c r="L264" i="3" s="1"/>
  <c r="J256" i="3"/>
  <c r="J255" i="3"/>
  <c r="L255" i="3" s="1"/>
  <c r="J254" i="3"/>
  <c r="J253" i="3"/>
  <c r="L253" i="3" s="1"/>
  <c r="J248" i="3"/>
  <c r="J221" i="3"/>
  <c r="L221" i="3" s="1"/>
  <c r="J220" i="3"/>
  <c r="J195" i="3"/>
  <c r="L195" i="3" s="1"/>
  <c r="J193" i="3"/>
  <c r="J180" i="3"/>
  <c r="L180" i="3" s="1"/>
  <c r="J179" i="3"/>
  <c r="J178" i="3"/>
  <c r="L178" i="3" s="1"/>
  <c r="J177" i="3"/>
  <c r="J163" i="3"/>
  <c r="L163" i="3" s="1"/>
  <c r="J160" i="3"/>
  <c r="J159" i="3"/>
  <c r="L159" i="3" s="1"/>
  <c r="J158" i="3"/>
  <c r="J154" i="3"/>
  <c r="L154" i="3" s="1"/>
  <c r="J153" i="3"/>
  <c r="J152" i="3"/>
  <c r="L152" i="3" s="1"/>
  <c r="J131" i="3"/>
  <c r="J126" i="3"/>
  <c r="L126" i="3" s="1"/>
  <c r="J125" i="3"/>
  <c r="J124" i="3"/>
  <c r="L124" i="3" s="1"/>
  <c r="J123" i="3"/>
  <c r="J109" i="3"/>
  <c r="L109" i="3" s="1"/>
  <c r="J107" i="3"/>
  <c r="J103" i="3"/>
  <c r="J101" i="3"/>
  <c r="L101" i="3" s="1"/>
  <c r="J145" i="3"/>
  <c r="L145" i="3" s="1"/>
  <c r="J117" i="3"/>
  <c r="J120" i="3"/>
  <c r="L120" i="3" s="1"/>
  <c r="J121" i="3"/>
  <c r="J122" i="3"/>
  <c r="L122" i="3" s="1"/>
  <c r="J167" i="3"/>
  <c r="J169" i="3"/>
  <c r="J200" i="3"/>
  <c r="J173" i="3"/>
  <c r="J174" i="3"/>
  <c r="L174" i="3" s="1"/>
  <c r="J175" i="3"/>
  <c r="L175" i="3" s="1"/>
  <c r="J293" i="3"/>
  <c r="L293" i="3" s="1"/>
  <c r="J295" i="3"/>
  <c r="L295" i="3" s="1"/>
  <c r="J296" i="3"/>
  <c r="L296" i="3" s="1"/>
  <c r="J297" i="3"/>
  <c r="J298" i="3"/>
  <c r="L298" i="3" s="1"/>
  <c r="J299" i="3"/>
  <c r="L299" i="3" s="1"/>
  <c r="J300" i="3"/>
  <c r="L300" i="3" s="1"/>
  <c r="J301" i="3"/>
  <c r="L301" i="3" s="1"/>
  <c r="J302" i="3"/>
  <c r="L302" i="3" s="1"/>
  <c r="J303" i="3"/>
  <c r="L303" i="3" s="1"/>
  <c r="J311" i="3"/>
  <c r="L311" i="3" s="1"/>
  <c r="L297" i="3"/>
  <c r="L305" i="3"/>
  <c r="L308" i="3"/>
  <c r="L310" i="3"/>
  <c r="J290" i="3"/>
  <c r="L290" i="3" s="1"/>
  <c r="J284" i="3"/>
  <c r="L284" i="3" s="1"/>
  <c r="J285" i="3"/>
  <c r="L285" i="3" s="1"/>
  <c r="L286" i="3"/>
  <c r="L287" i="3"/>
  <c r="L288" i="3"/>
  <c r="L289" i="3"/>
  <c r="J283" i="3"/>
  <c r="L283" i="3" s="1"/>
  <c r="J281" i="3"/>
  <c r="L281" i="3" s="1"/>
  <c r="J261" i="3"/>
  <c r="L261" i="3" s="1"/>
  <c r="J262" i="3"/>
  <c r="L262" i="3" s="1"/>
  <c r="L263" i="3"/>
  <c r="L266" i="3"/>
  <c r="J268" i="3"/>
  <c r="L268" i="3" s="1"/>
  <c r="J269" i="3"/>
  <c r="L269" i="3" s="1"/>
  <c r="J260" i="3"/>
  <c r="L260" i="3" s="1"/>
  <c r="L258" i="3"/>
  <c r="L254" i="3"/>
  <c r="L256" i="3"/>
  <c r="J251" i="3"/>
  <c r="L251" i="3" s="1"/>
  <c r="L243" i="3"/>
  <c r="J244" i="3"/>
  <c r="L244" i="3" s="1"/>
  <c r="L247" i="3"/>
  <c r="L248" i="3"/>
  <c r="J249" i="3"/>
  <c r="L249" i="3" s="1"/>
  <c r="J242" i="3"/>
  <c r="L242" i="3"/>
  <c r="J239" i="3"/>
  <c r="L239" i="3" s="1"/>
  <c r="J238" i="3"/>
  <c r="L238" i="3" s="1"/>
  <c r="J236" i="3"/>
  <c r="L236" i="3" s="1"/>
  <c r="J224" i="3"/>
  <c r="L224" i="3" s="1"/>
  <c r="L216" i="3"/>
  <c r="J217" i="3"/>
  <c r="L217" i="3" s="1"/>
  <c r="L220" i="3"/>
  <c r="J222" i="3"/>
  <c r="L222" i="3" s="1"/>
  <c r="J215" i="3"/>
  <c r="L215" i="3" s="1"/>
  <c r="L214" i="3"/>
  <c r="J208" i="3"/>
  <c r="L208" i="3" s="1"/>
  <c r="J209" i="3"/>
  <c r="L209" i="3" s="1"/>
  <c r="J210" i="3"/>
  <c r="L210" i="3" s="1"/>
  <c r="J211" i="3"/>
  <c r="L211" i="3" s="1"/>
  <c r="J212" i="3"/>
  <c r="L212" i="3" s="1"/>
  <c r="J206" i="3"/>
  <c r="L206" i="3" s="1"/>
  <c r="J203" i="3"/>
  <c r="L203" i="3" s="1"/>
  <c r="L193" i="3"/>
  <c r="L196" i="3"/>
  <c r="L197" i="3"/>
  <c r="L198" i="3"/>
  <c r="L199" i="3"/>
  <c r="L200" i="3"/>
  <c r="L192" i="3"/>
  <c r="L190" i="3"/>
  <c r="L172" i="3"/>
  <c r="L173" i="3"/>
  <c r="L176" i="3"/>
  <c r="L177" i="3"/>
  <c r="L179" i="3"/>
  <c r="L171" i="3"/>
  <c r="L169" i="3"/>
  <c r="L167" i="3"/>
  <c r="J150" i="3"/>
  <c r="L150" i="3" s="1"/>
  <c r="J151" i="3"/>
  <c r="L151" i="3" s="1"/>
  <c r="L153" i="3"/>
  <c r="L155" i="3"/>
  <c r="L156" i="3"/>
  <c r="L157" i="3"/>
  <c r="L158" i="3"/>
  <c r="L160" i="3"/>
  <c r="L161" i="3"/>
  <c r="L162" i="3"/>
  <c r="L164" i="3"/>
  <c r="J165" i="3"/>
  <c r="L165" i="3" s="1"/>
  <c r="J149" i="3"/>
  <c r="L149" i="3"/>
  <c r="J147" i="3"/>
  <c r="L147" i="3"/>
  <c r="L143" i="3"/>
  <c r="L134" i="3"/>
  <c r="L121" i="3"/>
  <c r="L123" i="3"/>
  <c r="L125" i="3"/>
  <c r="L127" i="3"/>
  <c r="L128" i="3"/>
  <c r="L129" i="3"/>
  <c r="L130" i="3"/>
  <c r="L131" i="3"/>
  <c r="L132" i="3"/>
  <c r="L133" i="3"/>
  <c r="L117" i="3"/>
  <c r="L102" i="3"/>
  <c r="L103" i="3"/>
  <c r="L104" i="3"/>
  <c r="L106" i="3"/>
  <c r="L107" i="3"/>
  <c r="L108" i="3"/>
  <c r="J110" i="3"/>
  <c r="L110" i="3" s="1"/>
  <c r="L111" i="3"/>
  <c r="J112" i="3"/>
  <c r="L112" i="3" s="1"/>
  <c r="J113" i="3"/>
  <c r="L113" i="3" s="1"/>
  <c r="J114" i="3"/>
  <c r="L114" i="3" s="1"/>
  <c r="J115" i="3"/>
  <c r="L115" i="3" s="1"/>
  <c r="L100" i="3"/>
  <c r="L98" i="3"/>
  <c r="J81" i="3"/>
  <c r="L81" i="3" s="1"/>
  <c r="J82" i="3"/>
  <c r="L82" i="3" s="1"/>
  <c r="J83" i="3"/>
  <c r="L83" i="3" s="1"/>
  <c r="J80" i="3"/>
  <c r="J76" i="3"/>
  <c r="L76" i="3" s="1"/>
  <c r="J74" i="3"/>
  <c r="J73" i="3"/>
  <c r="L73" i="3" s="1"/>
  <c r="J71" i="3"/>
  <c r="J70" i="3"/>
  <c r="J66" i="3"/>
  <c r="J67" i="3"/>
  <c r="L67" i="3" s="1"/>
  <c r="J68" i="3"/>
  <c r="L68" i="3" s="1"/>
  <c r="J65" i="3"/>
  <c r="L65" i="3" s="1"/>
  <c r="J56" i="3"/>
  <c r="L56" i="3" s="1"/>
  <c r="J57" i="3"/>
  <c r="L57" i="3" s="1"/>
  <c r="J58" i="3"/>
  <c r="L58" i="3" s="1"/>
  <c r="J59" i="3"/>
  <c r="L59" i="3" s="1"/>
  <c r="J60" i="3"/>
  <c r="L60" i="3" s="1"/>
  <c r="J61" i="3"/>
  <c r="L61" i="3" s="1"/>
  <c r="J62" i="3"/>
  <c r="L62" i="3" s="1"/>
  <c r="J63" i="3"/>
  <c r="L63" i="3" s="1"/>
  <c r="J64" i="3"/>
  <c r="L64" i="3" s="1"/>
  <c r="L66" i="3"/>
  <c r="L69" i="3"/>
  <c r="L70" i="3"/>
  <c r="L71" i="3"/>
  <c r="L72" i="3"/>
  <c r="L74" i="3"/>
  <c r="L75" i="3"/>
  <c r="L77" i="3"/>
  <c r="L78" i="3"/>
  <c r="L79" i="3"/>
  <c r="L80" i="3"/>
  <c r="L84" i="3"/>
  <c r="L85" i="3"/>
  <c r="L86" i="3"/>
  <c r="J55" i="3"/>
  <c r="L55" i="3" s="1"/>
  <c r="J53" i="3"/>
  <c r="L53" i="3" s="1"/>
  <c r="J22" i="3"/>
  <c r="L22" i="3" s="1"/>
  <c r="J23" i="3"/>
  <c r="L23" i="3" s="1"/>
  <c r="J24" i="3"/>
  <c r="L24" i="3" s="1"/>
  <c r="J25" i="3"/>
  <c r="L25" i="3" s="1"/>
  <c r="J26" i="3"/>
  <c r="L26" i="3" s="1"/>
  <c r="J27" i="3"/>
  <c r="L27" i="3" s="1"/>
  <c r="J28" i="3"/>
  <c r="L28" i="3" s="1"/>
  <c r="J29" i="3"/>
  <c r="L29" i="3" s="1"/>
  <c r="J30" i="3"/>
  <c r="L30" i="3" s="1"/>
  <c r="J31" i="3"/>
  <c r="L31" i="3" s="1"/>
  <c r="J32" i="3"/>
  <c r="L32" i="3" s="1"/>
  <c r="J33" i="3"/>
  <c r="L33" i="3" s="1"/>
  <c r="L34" i="3"/>
  <c r="J35" i="3"/>
  <c r="L35" i="3" s="1"/>
  <c r="J36" i="3"/>
  <c r="L36" i="3" s="1"/>
  <c r="J37" i="3"/>
  <c r="L37" i="3" s="1"/>
  <c r="J38" i="3"/>
  <c r="L38" i="3" s="1"/>
  <c r="J39" i="3"/>
  <c r="L39" i="3" s="1"/>
  <c r="J40" i="3"/>
  <c r="L40" i="3" s="1"/>
  <c r="J41" i="3"/>
  <c r="L41" i="3" s="1"/>
  <c r="J42" i="3"/>
  <c r="L42" i="3" s="1"/>
  <c r="J43" i="3"/>
  <c r="L43" i="3" s="1"/>
  <c r="J44" i="3"/>
  <c r="L44" i="3" s="1"/>
  <c r="J21" i="3"/>
  <c r="L21" i="3" s="1"/>
  <c r="J20" i="3"/>
  <c r="L20" i="3" s="1"/>
  <c r="J16" i="3"/>
  <c r="L16" i="3" s="1"/>
  <c r="J17" i="3"/>
  <c r="L17" i="3" s="1"/>
  <c r="J18" i="3"/>
  <c r="L18" i="3" s="1"/>
  <c r="J15" i="3"/>
  <c r="L15" i="3" s="1"/>
  <c r="J12" i="3"/>
  <c r="L12" i="3" s="1"/>
  <c r="F223" i="3"/>
  <c r="J223" i="3" s="1"/>
  <c r="L223" i="3" s="1"/>
  <c r="F250" i="3"/>
  <c r="I250" i="3"/>
  <c r="J226" i="3"/>
  <c r="L226" i="3" s="1"/>
  <c r="J246" i="3"/>
  <c r="L246" i="3" s="1"/>
  <c r="J245" i="3"/>
  <c r="L245" i="3" s="1"/>
  <c r="J207" i="3"/>
  <c r="L207" i="3" s="1"/>
  <c r="J219" i="3"/>
  <c r="L219" i="3" s="1"/>
  <c r="J218" i="3"/>
  <c r="L218" i="3" s="1"/>
  <c r="J213" i="3"/>
  <c r="L213" i="3" s="1"/>
  <c r="F223" i="4" l="1"/>
  <c r="J291" i="3"/>
  <c r="L291" i="3" s="1"/>
  <c r="H291" i="4"/>
  <c r="F291" i="4"/>
  <c r="I223" i="4"/>
  <c r="F146" i="4"/>
  <c r="F201" i="4"/>
  <c r="H250" i="4"/>
  <c r="I312" i="4"/>
  <c r="H269" i="4"/>
  <c r="I146" i="4"/>
  <c r="G312" i="4"/>
  <c r="H257" i="4"/>
  <c r="F257" i="4"/>
  <c r="J242" i="4"/>
  <c r="L242" i="4" s="1"/>
  <c r="H223" i="4"/>
  <c r="J34" i="4"/>
  <c r="L34" i="4" s="1"/>
  <c r="J312" i="3"/>
  <c r="L312" i="3" s="1"/>
  <c r="G166" i="4"/>
  <c r="F202" i="3"/>
  <c r="I291" i="4"/>
  <c r="G291" i="4"/>
  <c r="J255" i="4"/>
  <c r="L255" i="4" s="1"/>
  <c r="I257" i="4"/>
  <c r="G257" i="4"/>
  <c r="I250" i="4"/>
  <c r="G250" i="4"/>
  <c r="J159" i="4"/>
  <c r="L159" i="4" s="1"/>
  <c r="J315" i="4" s="1"/>
  <c r="H166" i="4"/>
  <c r="H202" i="4" s="1"/>
  <c r="I166" i="4"/>
  <c r="G201" i="4"/>
  <c r="F292" i="3"/>
  <c r="J146" i="3"/>
  <c r="L146" i="3" s="1"/>
  <c r="I201" i="4"/>
  <c r="J166" i="3"/>
  <c r="L166" i="3" s="1"/>
  <c r="J257" i="3"/>
  <c r="L257" i="3" s="1"/>
  <c r="H202" i="3"/>
  <c r="J293" i="4"/>
  <c r="L293" i="4" s="1"/>
  <c r="J201" i="3"/>
  <c r="L201" i="3" s="1"/>
  <c r="F116" i="4"/>
  <c r="J221" i="4"/>
  <c r="L221" i="4" s="1"/>
  <c r="I202" i="3"/>
  <c r="J55" i="4"/>
  <c r="L55" i="4" s="1"/>
  <c r="G116" i="4"/>
  <c r="J62" i="4"/>
  <c r="L62" i="4" s="1"/>
  <c r="J60" i="4"/>
  <c r="L60" i="4" s="1"/>
  <c r="J145" i="4"/>
  <c r="L145" i="4" s="1"/>
  <c r="H312" i="4"/>
  <c r="G292" i="3"/>
  <c r="G313" i="3" s="1"/>
  <c r="J200" i="4"/>
  <c r="L200" i="4" s="1"/>
  <c r="J301" i="4"/>
  <c r="L301" i="4" s="1"/>
  <c r="J208" i="4"/>
  <c r="L208" i="4" s="1"/>
  <c r="J122" i="4"/>
  <c r="L122" i="4" s="1"/>
  <c r="J297" i="4"/>
  <c r="L297" i="4" s="1"/>
  <c r="J238" i="4"/>
  <c r="L238" i="4" s="1"/>
  <c r="J211" i="4"/>
  <c r="L211" i="4" s="1"/>
  <c r="J120" i="4"/>
  <c r="L120" i="4" s="1"/>
  <c r="J167" i="4"/>
  <c r="L167" i="4" s="1"/>
  <c r="J57" i="4"/>
  <c r="L57" i="4" s="1"/>
  <c r="J299" i="4"/>
  <c r="L299" i="4" s="1"/>
  <c r="J311" i="4"/>
  <c r="L311" i="4" s="1"/>
  <c r="J224" i="4"/>
  <c r="L224" i="4" s="1"/>
  <c r="J249" i="4"/>
  <c r="L249" i="4" s="1"/>
  <c r="J239" i="4"/>
  <c r="L239" i="4" s="1"/>
  <c r="J209" i="4"/>
  <c r="L209" i="4" s="1"/>
  <c r="J117" i="4"/>
  <c r="L117" i="4" s="1"/>
  <c r="J175" i="4"/>
  <c r="L175" i="4" s="1"/>
  <c r="J173" i="4"/>
  <c r="L173" i="4" s="1"/>
  <c r="J303" i="4"/>
  <c r="L303" i="4" s="1"/>
  <c r="J295" i="4"/>
  <c r="L295" i="4" s="1"/>
  <c r="J254" i="4"/>
  <c r="L254" i="4" s="1"/>
  <c r="J244" i="4"/>
  <c r="L244" i="4" s="1"/>
  <c r="J236" i="4"/>
  <c r="L236" i="4" s="1"/>
  <c r="G223" i="4"/>
  <c r="J212" i="4"/>
  <c r="L212" i="4" s="1"/>
  <c r="J206" i="4"/>
  <c r="L206" i="4" s="1"/>
  <c r="J203" i="4"/>
  <c r="L203" i="4" s="1"/>
  <c r="J121" i="4"/>
  <c r="L121" i="4" s="1"/>
  <c r="J61" i="4"/>
  <c r="L61" i="4" s="1"/>
  <c r="J58" i="4"/>
  <c r="L58" i="4" s="1"/>
  <c r="J53" i="4"/>
  <c r="L53" i="4" s="1"/>
  <c r="J114" i="4"/>
  <c r="L114" i="4" s="1"/>
  <c r="J113" i="4"/>
  <c r="L113" i="4" s="1"/>
  <c r="J300" i="4"/>
  <c r="L300" i="4" s="1"/>
  <c r="J296" i="4"/>
  <c r="L296" i="4" s="1"/>
  <c r="J226" i="4"/>
  <c r="L226" i="4" s="1"/>
  <c r="J210" i="4"/>
  <c r="L210" i="4" s="1"/>
  <c r="J207" i="4"/>
  <c r="L207" i="4" s="1"/>
  <c r="J165" i="4"/>
  <c r="L165" i="4" s="1"/>
  <c r="G202" i="4"/>
  <c r="J64" i="4"/>
  <c r="L64" i="4" s="1"/>
  <c r="J56" i="4"/>
  <c r="L56" i="4" s="1"/>
  <c r="J302" i="4"/>
  <c r="L302" i="4" s="1"/>
  <c r="J298" i="4"/>
  <c r="L298" i="4" s="1"/>
  <c r="J290" i="4"/>
  <c r="L290" i="4" s="1"/>
  <c r="J251" i="4"/>
  <c r="L251" i="4" s="1"/>
  <c r="J174" i="4"/>
  <c r="L174" i="4" s="1"/>
  <c r="L246" i="4"/>
  <c r="L124" i="4"/>
  <c r="J110" i="4"/>
  <c r="L110" i="4" s="1"/>
  <c r="J253" i="4"/>
  <c r="L253" i="4" s="1"/>
  <c r="J217" i="4"/>
  <c r="L217" i="4" s="1"/>
  <c r="J215" i="4"/>
  <c r="L215" i="4" s="1"/>
  <c r="J213" i="4"/>
  <c r="L213" i="4" s="1"/>
  <c r="J115" i="4"/>
  <c r="L115" i="4" s="1"/>
  <c r="J44" i="4"/>
  <c r="L44" i="4" s="1"/>
  <c r="J43" i="4"/>
  <c r="L43" i="4" s="1"/>
  <c r="J42" i="4"/>
  <c r="L42" i="4" s="1"/>
  <c r="J41" i="4"/>
  <c r="L41" i="4" s="1"/>
  <c r="J40" i="4"/>
  <c r="L40" i="4" s="1"/>
  <c r="J39" i="4"/>
  <c r="L39" i="4" s="1"/>
  <c r="J38" i="4"/>
  <c r="L38" i="4" s="1"/>
  <c r="J37" i="4"/>
  <c r="L37" i="4" s="1"/>
  <c r="J36" i="4"/>
  <c r="L36" i="4" s="1"/>
  <c r="J35" i="4"/>
  <c r="L35" i="4" s="1"/>
  <c r="J33" i="4"/>
  <c r="L33" i="4" s="1"/>
  <c r="J32" i="4"/>
  <c r="L32" i="4" s="1"/>
  <c r="J31" i="4"/>
  <c r="L31" i="4" s="1"/>
  <c r="J30" i="4"/>
  <c r="L30" i="4" s="1"/>
  <c r="J29" i="4"/>
  <c r="L29" i="4" s="1"/>
  <c r="J28" i="4"/>
  <c r="L28" i="4" s="1"/>
  <c r="J27" i="4"/>
  <c r="L27" i="4" s="1"/>
  <c r="J26" i="4"/>
  <c r="L26" i="4" s="1"/>
  <c r="J25" i="4"/>
  <c r="L25" i="4" s="1"/>
  <c r="J24" i="4"/>
  <c r="L24" i="4" s="1"/>
  <c r="J23" i="4"/>
  <c r="L23" i="4" s="1"/>
  <c r="J22" i="4"/>
  <c r="L22" i="4" s="1"/>
  <c r="J21" i="4"/>
  <c r="L21" i="4" s="1"/>
  <c r="J20" i="4"/>
  <c r="L20" i="4" s="1"/>
  <c r="J285" i="4"/>
  <c r="L285" i="4" s="1"/>
  <c r="J284" i="4"/>
  <c r="L284" i="4" s="1"/>
  <c r="J283" i="4"/>
  <c r="L283" i="4" s="1"/>
  <c r="J281" i="4"/>
  <c r="J261" i="4"/>
  <c r="J222" i="4"/>
  <c r="L222" i="4" s="1"/>
  <c r="J151" i="4"/>
  <c r="L151" i="4" s="1"/>
  <c r="J150" i="4"/>
  <c r="L150" i="4" s="1"/>
  <c r="J149" i="4"/>
  <c r="L149" i="4" s="1"/>
  <c r="J18" i="4"/>
  <c r="L18" i="4" s="1"/>
  <c r="J17" i="4"/>
  <c r="L17" i="4" s="1"/>
  <c r="J16" i="4"/>
  <c r="L16" i="4" s="1"/>
  <c r="J15" i="4"/>
  <c r="L15" i="4" s="1"/>
  <c r="J250" i="3"/>
  <c r="L250" i="3" s="1"/>
  <c r="H292" i="3"/>
  <c r="J78" i="4"/>
  <c r="L78" i="4" s="1"/>
  <c r="H116" i="4"/>
  <c r="J101" i="4"/>
  <c r="I116" i="4"/>
  <c r="I292" i="3"/>
  <c r="I313" i="3" s="1"/>
  <c r="J12" i="4"/>
  <c r="L12" i="4" s="1"/>
  <c r="L304" i="4"/>
  <c r="F313" i="3"/>
  <c r="H116" i="3"/>
  <c r="F202" i="4" l="1"/>
  <c r="G292" i="4"/>
  <c r="G313" i="4" s="1"/>
  <c r="H292" i="4"/>
  <c r="H313" i="4" s="1"/>
  <c r="I292" i="4"/>
  <c r="F292" i="4"/>
  <c r="J292" i="3"/>
  <c r="L292" i="3" s="1"/>
  <c r="L223" i="4"/>
  <c r="L257" i="4"/>
  <c r="J146" i="4"/>
  <c r="J250" i="4"/>
  <c r="L201" i="4"/>
  <c r="I202" i="4"/>
  <c r="H313" i="3"/>
  <c r="J313" i="3" s="1"/>
  <c r="L313" i="3" s="1"/>
  <c r="J202" i="3"/>
  <c r="L202" i="3" s="1"/>
  <c r="L312" i="4"/>
  <c r="L146" i="4"/>
  <c r="L250" i="4"/>
  <c r="J312" i="4"/>
  <c r="J201" i="4"/>
  <c r="L147" i="4"/>
  <c r="L166" i="4" s="1"/>
  <c r="J166" i="4"/>
  <c r="L281" i="4"/>
  <c r="L291" i="4" s="1"/>
  <c r="J291" i="4"/>
  <c r="J223" i="4"/>
  <c r="J257" i="4"/>
  <c r="L261" i="4"/>
  <c r="L269" i="4" s="1"/>
  <c r="J269" i="4"/>
  <c r="J116" i="3"/>
  <c r="L116" i="3" s="1"/>
  <c r="L101" i="4"/>
  <c r="J116" i="4"/>
  <c r="I313" i="4" l="1"/>
  <c r="L202" i="4"/>
  <c r="L292" i="4"/>
  <c r="J202" i="4"/>
  <c r="J292" i="4"/>
  <c r="J316" i="4"/>
  <c r="L116" i="4"/>
  <c r="L313" i="4" l="1"/>
  <c r="J313" i="4"/>
</calcChain>
</file>

<file path=xl/sharedStrings.xml><?xml version="1.0" encoding="utf-8"?>
<sst xmlns="http://schemas.openxmlformats.org/spreadsheetml/2006/main" count="2784" uniqueCount="558">
  <si>
    <t>Railroad Annual Report R-1</t>
  </si>
  <si>
    <t>410.  RAILWAY OPERATING EXPENSES</t>
  </si>
  <si>
    <t>(Dollars in Thousands)</t>
  </si>
  <si>
    <t>State the railway operating expenses on respondent's road for the year, classifying them in accordance with the Uniform System of Accounts for Railroad Companies,</t>
  </si>
  <si>
    <t>and allocate the common operating expenses in accordance with the Board's rules governing the separation of such expenses between freight and passenger service.</t>
  </si>
  <si>
    <t xml:space="preserve"> </t>
  </si>
  <si>
    <t>Material, tools</t>
  </si>
  <si>
    <t>Total</t>
  </si>
  <si>
    <t>Line</t>
  </si>
  <si>
    <t>Cross</t>
  </si>
  <si>
    <t>Name of railway operating expense account</t>
  </si>
  <si>
    <t>Salaries</t>
  </si>
  <si>
    <t>supplies, fuels,</t>
  </si>
  <si>
    <t>Purchased</t>
  </si>
  <si>
    <t>General</t>
  </si>
  <si>
    <t>freight</t>
  </si>
  <si>
    <t>Passenger</t>
  </si>
  <si>
    <t>No.</t>
  </si>
  <si>
    <t>Check</t>
  </si>
  <si>
    <t>&amp; Wages</t>
  </si>
  <si>
    <t>&amp; lubricants</t>
  </si>
  <si>
    <t>services</t>
  </si>
  <si>
    <t>expense</t>
  </si>
  <si>
    <t>(a)</t>
  </si>
  <si>
    <t>(b)</t>
  </si>
  <si>
    <t>(c)</t>
  </si>
  <si>
    <t>(d)</t>
  </si>
  <si>
    <t>(e)</t>
  </si>
  <si>
    <t>(f)</t>
  </si>
  <si>
    <t>(g)</t>
  </si>
  <si>
    <t>(h)</t>
  </si>
  <si>
    <t>N/A</t>
  </si>
  <si>
    <t>ADMINISTRATION</t>
  </si>
  <si>
    <t>Track</t>
  </si>
  <si>
    <t>Bridge &amp; building</t>
  </si>
  <si>
    <t>Signal</t>
  </si>
  <si>
    <t>Communication</t>
  </si>
  <si>
    <t>Other</t>
  </si>
  <si>
    <t>REPAIRS AND MAINTENANCE</t>
  </si>
  <si>
    <t>Roadway - running</t>
  </si>
  <si>
    <t>Roadway - switching</t>
  </si>
  <si>
    <t>Tunnels &amp; subways - running</t>
  </si>
  <si>
    <t>Tunnels &amp; subways - switching</t>
  </si>
  <si>
    <t>Bridges &amp; culverts - running</t>
  </si>
  <si>
    <t>Bridges &amp; culverts - switching</t>
  </si>
  <si>
    <t>Ties - running</t>
  </si>
  <si>
    <t>Ties - switching</t>
  </si>
  <si>
    <t>Rail &amp; other track material - running</t>
  </si>
  <si>
    <t>Rail &amp; other track material - switching</t>
  </si>
  <si>
    <t>Ballast - running</t>
  </si>
  <si>
    <t>Ballast - switching</t>
  </si>
  <si>
    <t>Road property damaged - running</t>
  </si>
  <si>
    <t>Road property damaged - switching</t>
  </si>
  <si>
    <t>Road property damaged - other</t>
  </si>
  <si>
    <t>Signals &amp; interlockers - running</t>
  </si>
  <si>
    <t>Signals &amp; interlockers - switching</t>
  </si>
  <si>
    <t>Communications systems</t>
  </si>
  <si>
    <t>Power systems</t>
  </si>
  <si>
    <t>Highway grade crossings - running</t>
  </si>
  <si>
    <t>Highway grade crossings - switching</t>
  </si>
  <si>
    <t>Station &amp; office buildings</t>
  </si>
  <si>
    <t>Shop buildings - locomotives</t>
  </si>
  <si>
    <t>Shop buildings - freight cars</t>
  </si>
  <si>
    <t>Shop buildings - other equipment</t>
  </si>
  <si>
    <t>410.  RAILWAY OPERATING EXPENSES (Continued)</t>
  </si>
  <si>
    <t>*</t>
  </si>
  <si>
    <t>EQUIPMENT</t>
  </si>
  <si>
    <t>Administration</t>
  </si>
  <si>
    <t>Depreciation</t>
  </si>
  <si>
    <t xml:space="preserve"> FREIGHT CARS</t>
  </si>
  <si>
    <t>Computers and data processing equipment</t>
  </si>
  <si>
    <t>Machinery</t>
  </si>
  <si>
    <t>OTHER EQUIPMENT - Continued</t>
  </si>
  <si>
    <t>TOTAL OTHER EQUIPMENT</t>
  </si>
  <si>
    <t>TOTAL EQUIPMENT</t>
  </si>
  <si>
    <t>TRANSPORTATION</t>
  </si>
  <si>
    <t>TRAIN OPERATIONS</t>
  </si>
  <si>
    <t>TOTAL TRAIN OPERATIONS</t>
  </si>
  <si>
    <t>YARD OPERATIONS - Continued</t>
  </si>
  <si>
    <t>TOTAL YARD OPERATIONS</t>
  </si>
  <si>
    <t>TOTAL TRAIN AND YARD OPERATIONS COMMON</t>
  </si>
  <si>
    <t>SPECIALIZED SERVICE OPERATIONS</t>
  </si>
  <si>
    <t xml:space="preserve"> ADMINISTRATIVE SUPPORT OPERATIONS:</t>
  </si>
  <si>
    <t xml:space="preserve">    TOTAL TRANSPORTATION</t>
  </si>
  <si>
    <t>GENERAL AND ADMINISTRATIVE</t>
  </si>
  <si>
    <t>Marketing</t>
  </si>
  <si>
    <t>Sales</t>
  </si>
  <si>
    <t>TOTAL GENERAL AND ADMINISTRATIVE</t>
  </si>
  <si>
    <t>TOTAL CARRIER OPERATING EXPENSES</t>
  </si>
  <si>
    <t xml:space="preserve">CSX TRANSPORTATION, INC. </t>
  </si>
  <si>
    <t xml:space="preserve">TOTAL </t>
  </si>
  <si>
    <t>--  A  --</t>
  </si>
  <si>
    <t xml:space="preserve">SALARIES </t>
  </si>
  <si>
    <t xml:space="preserve">MATERIAL, TOOLS, </t>
  </si>
  <si>
    <t xml:space="preserve">PURCHASED  </t>
  </si>
  <si>
    <t xml:space="preserve">GENERAL </t>
  </si>
  <si>
    <t>WAY AND STRUCTURES</t>
  </si>
  <si>
    <t xml:space="preserve">-- G -- </t>
  </si>
  <si>
    <t xml:space="preserve">AND WAGES </t>
  </si>
  <si>
    <t xml:space="preserve">SUPPLIES, FUELS &amp;  </t>
  </si>
  <si>
    <t xml:space="preserve">SERVICES </t>
  </si>
  <si>
    <t xml:space="preserve">--  E -- </t>
  </si>
  <si>
    <t xml:space="preserve">--  B  -- </t>
  </si>
  <si>
    <t xml:space="preserve">LUBRICANTS </t>
  </si>
  <si>
    <t xml:space="preserve">--  D  -- </t>
  </si>
  <si>
    <t>001</t>
  </si>
  <si>
    <t>TRACK</t>
  </si>
  <si>
    <t xml:space="preserve">--  C -- </t>
  </si>
  <si>
    <t>002</t>
  </si>
  <si>
    <t>BRIDGE AND BUILDING</t>
  </si>
  <si>
    <t>003</t>
  </si>
  <si>
    <t>SIGNAL</t>
  </si>
  <si>
    <t>004</t>
  </si>
  <si>
    <t>COMMUNICATION</t>
  </si>
  <si>
    <t>005</t>
  </si>
  <si>
    <t>OTHER</t>
  </si>
  <si>
    <t>REPAIR AND MAINTENANCE</t>
  </si>
  <si>
    <t>006</t>
  </si>
  <si>
    <t>ROADWAY - RUNNING</t>
  </si>
  <si>
    <t>007</t>
  </si>
  <si>
    <t>ROADWAY - SWITCHING</t>
  </si>
  <si>
    <t>008</t>
  </si>
  <si>
    <t>TUNNELS AND SUBWAYS-RUNNING</t>
  </si>
  <si>
    <t>009</t>
  </si>
  <si>
    <t>TUNNELS AND SUBWAYS-SWTING</t>
  </si>
  <si>
    <t>010</t>
  </si>
  <si>
    <t>BRIDGES AND CULVERTS-RUNNING</t>
  </si>
  <si>
    <t>011</t>
  </si>
  <si>
    <t>BRIDGES AND CULVERTS-SWTING</t>
  </si>
  <si>
    <t>012</t>
  </si>
  <si>
    <t>TIES - RUNNING</t>
  </si>
  <si>
    <t>013</t>
  </si>
  <si>
    <t>TIES - SWITCHING</t>
  </si>
  <si>
    <t>014</t>
  </si>
  <si>
    <t>015</t>
  </si>
  <si>
    <t>016</t>
  </si>
  <si>
    <t>017</t>
  </si>
  <si>
    <t>018</t>
  </si>
  <si>
    <t>BALLAST - RUNNING</t>
  </si>
  <si>
    <t>019</t>
  </si>
  <si>
    <t>BALLAST - SWITCHING</t>
  </si>
  <si>
    <t>021</t>
  </si>
  <si>
    <t>022</t>
  </si>
  <si>
    <t>ROAD PROPERTY DAMGD-RUNNING</t>
  </si>
  <si>
    <t>023</t>
  </si>
  <si>
    <t>ROAD PROPERTY DAMGD-SWTING</t>
  </si>
  <si>
    <t>025</t>
  </si>
  <si>
    <t>SIGNALS&amp;INTERLOCKERS-RUNNING</t>
  </si>
  <si>
    <t>026</t>
  </si>
  <si>
    <t>SIGNALS&amp;INTERLOCKERS-SWTING</t>
  </si>
  <si>
    <t>027</t>
  </si>
  <si>
    <t>COMMUNICATIONS SYSTEMS</t>
  </si>
  <si>
    <t>028</t>
  </si>
  <si>
    <t>POWER SYSTEMS</t>
  </si>
  <si>
    <t>029</t>
  </si>
  <si>
    <t>HIGHWAY GRADE XINGS-RUNNING</t>
  </si>
  <si>
    <t>030</t>
  </si>
  <si>
    <t>HIGHWAY GRADE XINGS-SWTING</t>
  </si>
  <si>
    <t>STATION &amp; OFFICE BUILDINGS</t>
  </si>
  <si>
    <t>SHOP BUILDINGS - LOCOMOTIVES</t>
  </si>
  <si>
    <t>SHOP BUILDINGS - FRT CARS</t>
  </si>
  <si>
    <t>SHOP BUILDINGS - OTHER EQUIP</t>
  </si>
  <si>
    <t>101</t>
  </si>
  <si>
    <t>LOCO SERVICING FACILITIES</t>
  </si>
  <si>
    <t>102</t>
  </si>
  <si>
    <t>MISC BUILDINGS &amp; STRUCTURES</t>
  </si>
  <si>
    <t>103</t>
  </si>
  <si>
    <t>COAL TERMINALS</t>
  </si>
  <si>
    <t>104</t>
  </si>
  <si>
    <t>ORE TERMINALS</t>
  </si>
  <si>
    <t>105</t>
  </si>
  <si>
    <t>OTHER MARINE TERMINALS</t>
  </si>
  <si>
    <t>108</t>
  </si>
  <si>
    <t>FACILITIES FOR OTH SPEC SERV</t>
  </si>
  <si>
    <t>109</t>
  </si>
  <si>
    <t>ROADWAY MACHINES</t>
  </si>
  <si>
    <t>111</t>
  </si>
  <si>
    <t>SNOW REMOVAL</t>
  </si>
  <si>
    <t>112</t>
  </si>
  <si>
    <t>FRINGE BENEFITS - RUNNING</t>
  </si>
  <si>
    <t>114</t>
  </si>
  <si>
    <t>FRINGE BENEFITS - OTHER</t>
  </si>
  <si>
    <t>115</t>
  </si>
  <si>
    <t>CASUALTIES &amp; INSUR-RUNNING</t>
  </si>
  <si>
    <t>117</t>
  </si>
  <si>
    <t>CASUALTIES &amp; INSUR-OTHER</t>
  </si>
  <si>
    <t>118</t>
  </si>
  <si>
    <t>LEASE RENTALS-DR - RUNNING</t>
  </si>
  <si>
    <t>120</t>
  </si>
  <si>
    <t>LEASE RENTALS-DR - OTHER</t>
  </si>
  <si>
    <t>121</t>
  </si>
  <si>
    <t>LEASE RENTALS-CR - RUNNING</t>
  </si>
  <si>
    <t>123</t>
  </si>
  <si>
    <t>LEASE RENTALS-CR - OTHER</t>
  </si>
  <si>
    <t>128</t>
  </si>
  <si>
    <t>JOINT FAC RENT-CR-SWITCHING</t>
  </si>
  <si>
    <t>136</t>
  </si>
  <si>
    <t>DEPRECIATION - RUNNING</t>
  </si>
  <si>
    <t>138</t>
  </si>
  <si>
    <t>DEPRECIATION - OTHER</t>
  </si>
  <si>
    <t>142</t>
  </si>
  <si>
    <t>JOINT FACILITY-CR-RUNNING</t>
  </si>
  <si>
    <t>144</t>
  </si>
  <si>
    <t>JOINT FACILITY-CR-OTHER</t>
  </si>
  <si>
    <t>145</t>
  </si>
  <si>
    <t>DISMANTL RETD ROAD-RUNNING</t>
  </si>
  <si>
    <t>148</t>
  </si>
  <si>
    <t>OTHER - RUNNING</t>
  </si>
  <si>
    <t>149</t>
  </si>
  <si>
    <t>OTHER - SWITCHING</t>
  </si>
  <si>
    <t>150</t>
  </si>
  <si>
    <t>OTHER - OTHER</t>
  </si>
  <si>
    <t xml:space="preserve">TOTAL  </t>
  </si>
  <si>
    <t>EQUIPMEMT</t>
  </si>
  <si>
    <t>LOCOMOTIVES</t>
  </si>
  <si>
    <t>201</t>
  </si>
  <si>
    <t>202</t>
  </si>
  <si>
    <t>203</t>
  </si>
  <si>
    <t>MACHINERY REPAIR</t>
  </si>
  <si>
    <t>204</t>
  </si>
  <si>
    <t>EQUIPMENT DAMAGED</t>
  </si>
  <si>
    <t>205</t>
  </si>
  <si>
    <t>FRINGE BENEFITS</t>
  </si>
  <si>
    <t>206</t>
  </si>
  <si>
    <t>OTHER CASUALTIES &amp; INSURANCE</t>
  </si>
  <si>
    <t>207</t>
  </si>
  <si>
    <t>LEASE RENTALS - DEBIT</t>
  </si>
  <si>
    <t>LEASE RENTALS - CREDIT</t>
  </si>
  <si>
    <t>OTHER RENTS - DEBIT</t>
  </si>
  <si>
    <t>OTHER RENTS - CREDIT</t>
  </si>
  <si>
    <t>213</t>
  </si>
  <si>
    <t>DEPRECIATION</t>
  </si>
  <si>
    <t>FREIGHT CARS</t>
  </si>
  <si>
    <t>220</t>
  </si>
  <si>
    <t>221</t>
  </si>
  <si>
    <t>222</t>
  </si>
  <si>
    <t>223</t>
  </si>
  <si>
    <t>224</t>
  </si>
  <si>
    <t>225</t>
  </si>
  <si>
    <t>226</t>
  </si>
  <si>
    <t>230</t>
  </si>
  <si>
    <t>231</t>
  </si>
  <si>
    <t>232</t>
  </si>
  <si>
    <t>235</t>
  </si>
  <si>
    <t>REPAIRS BILLED TO OTHERS -CR</t>
  </si>
  <si>
    <t>237</t>
  </si>
  <si>
    <t>OTHER EQUIPMENT</t>
  </si>
  <si>
    <t>301</t>
  </si>
  <si>
    <t>306</t>
  </si>
  <si>
    <t>MACHINERY</t>
  </si>
  <si>
    <t>307</t>
  </si>
  <si>
    <t>WORK &amp; OTHER NON-REV EQUIP</t>
  </si>
  <si>
    <t>309</t>
  </si>
  <si>
    <t>310</t>
  </si>
  <si>
    <t>311</t>
  </si>
  <si>
    <t>312</t>
  </si>
  <si>
    <t>315</t>
  </si>
  <si>
    <t>317</t>
  </si>
  <si>
    <t>401</t>
  </si>
  <si>
    <t>402</t>
  </si>
  <si>
    <t>ENGINE CREWS</t>
  </si>
  <si>
    <t>403</t>
  </si>
  <si>
    <t>TRAIN CREWS</t>
  </si>
  <si>
    <t>404</t>
  </si>
  <si>
    <t>DISPATCHING TRAINS</t>
  </si>
  <si>
    <t>405</t>
  </si>
  <si>
    <t>OPERATING SIGNALS&amp;INTERLOCK</t>
  </si>
  <si>
    <t>406</t>
  </si>
  <si>
    <t>OPERATING DRAWBRIDGES</t>
  </si>
  <si>
    <t>407</t>
  </si>
  <si>
    <t>HIGHWAY CROSSING PROTECTION</t>
  </si>
  <si>
    <t>408</t>
  </si>
  <si>
    <t>TRAIN INSPECTION &amp; LUBE</t>
  </si>
  <si>
    <t>409</t>
  </si>
  <si>
    <t>LOCOMOTIVE FUEL</t>
  </si>
  <si>
    <t>411</t>
  </si>
  <si>
    <t>SERVICING LOCOMOTIVES</t>
  </si>
  <si>
    <t>413</t>
  </si>
  <si>
    <t>CLEARING WRECKS</t>
  </si>
  <si>
    <t>414</t>
  </si>
  <si>
    <t>415</t>
  </si>
  <si>
    <t>416</t>
  </si>
  <si>
    <t>JOINT FACILITY - DEBIT</t>
  </si>
  <si>
    <t>JOINT FACILITY - CREDIT</t>
  </si>
  <si>
    <t>418</t>
  </si>
  <si>
    <t>YARD OPERATIONS</t>
  </si>
  <si>
    <t>420</t>
  </si>
  <si>
    <t>421</t>
  </si>
  <si>
    <t>SWITCH CREWS</t>
  </si>
  <si>
    <t>422</t>
  </si>
  <si>
    <t>CONTROLLING OPERATIONS</t>
  </si>
  <si>
    <t>423</t>
  </si>
  <si>
    <t>YARD AND TERMINAL CLERICAL</t>
  </si>
  <si>
    <t>424</t>
  </si>
  <si>
    <t>OPERATING SWITCHES,HUMPS,ETC</t>
  </si>
  <si>
    <t>427</t>
  </si>
  <si>
    <t>429</t>
  </si>
  <si>
    <t>430</t>
  </si>
  <si>
    <t>431</t>
  </si>
  <si>
    <t>433</t>
  </si>
  <si>
    <t>434</t>
  </si>
  <si>
    <t>TRAIN &amp; YARD OPER COMMON</t>
  </si>
  <si>
    <t>501</t>
  </si>
  <si>
    <t>CLEANING CAR INTERIORS</t>
  </si>
  <si>
    <t>502</t>
  </si>
  <si>
    <t>ADJUSTING &amp; TRANSFER LOADS</t>
  </si>
  <si>
    <t>503</t>
  </si>
  <si>
    <t>CAR LOAD DEVICES&amp;GRAIN DOORS</t>
  </si>
  <si>
    <t>504</t>
  </si>
  <si>
    <t>FREIGHT LOST/DAMAGED-ALL OTH</t>
  </si>
  <si>
    <t>SPECIALIZED SERVICE OPER</t>
  </si>
  <si>
    <t>509</t>
  </si>
  <si>
    <t>LOAD&amp;UNLOAD &amp; LOCAL MARINE</t>
  </si>
  <si>
    <t>512</t>
  </si>
  <si>
    <t>ADMINISTRATIVE SUPPORT OPER</t>
  </si>
  <si>
    <t>518</t>
  </si>
  <si>
    <t>519</t>
  </si>
  <si>
    <t>EMPLOYEES CLER &amp; ACCTG FUNC</t>
  </si>
  <si>
    <t>520</t>
  </si>
  <si>
    <t>COMMUNICATION SYSTEMS OPER</t>
  </si>
  <si>
    <t>521</t>
  </si>
  <si>
    <t>LOSS&amp;DAMAGE CLAIMS PROCESS</t>
  </si>
  <si>
    <t>522</t>
  </si>
  <si>
    <t>526</t>
  </si>
  <si>
    <t>601</t>
  </si>
  <si>
    <t>OFFICERS-GENL ADMINISTRATION</t>
  </si>
  <si>
    <t>602</t>
  </si>
  <si>
    <t>ACCOUNTING,AUDITING&amp; FINANCE</t>
  </si>
  <si>
    <t>603</t>
  </si>
  <si>
    <t>MANAGEMENT SERV &amp; DATA PROC</t>
  </si>
  <si>
    <t>604</t>
  </si>
  <si>
    <t>MARKETING</t>
  </si>
  <si>
    <t>605</t>
  </si>
  <si>
    <t>SALES</t>
  </si>
  <si>
    <t>607</t>
  </si>
  <si>
    <t>PERSONNEL &amp; LABOR RELATIONS</t>
  </si>
  <si>
    <t>608</t>
  </si>
  <si>
    <t>LEGAL &amp; SECRETARIAL</t>
  </si>
  <si>
    <t>609</t>
  </si>
  <si>
    <t>PUBLIC RELATIONS &amp; ADVERTISE</t>
  </si>
  <si>
    <t>611</t>
  </si>
  <si>
    <t>612</t>
  </si>
  <si>
    <t>CASUALTIES &amp; INSURANCE</t>
  </si>
  <si>
    <t>613</t>
  </si>
  <si>
    <t>WRITEDOWN OF UNCOLLECTIBLES</t>
  </si>
  <si>
    <t>615</t>
  </si>
  <si>
    <t>OTHER TAXES EXCEPT INCOME/PY</t>
  </si>
  <si>
    <t>618</t>
  </si>
  <si>
    <t>REPAIRS AND MAINTENANCE - (Continued)</t>
  </si>
  <si>
    <t>WAY &amp; STRUCTURES</t>
  </si>
  <si>
    <t>Locomotive servicing facilities</t>
  </si>
  <si>
    <t>Miscellaneous buildings &amp; structures</t>
  </si>
  <si>
    <t>Coal terminals</t>
  </si>
  <si>
    <t>Ore terminals</t>
  </si>
  <si>
    <t>Other marine terminals</t>
  </si>
  <si>
    <t>TOFC/COFC terminals</t>
  </si>
  <si>
    <t>Motor vehicle loading &amp; distribution facilities</t>
  </si>
  <si>
    <t>Facilities for other specialized service operations</t>
  </si>
  <si>
    <t>Roadway machines</t>
  </si>
  <si>
    <t>Small tools &amp; supplies</t>
  </si>
  <si>
    <t>Snow removal</t>
  </si>
  <si>
    <t>Fringe benefits - running</t>
  </si>
  <si>
    <t>Fringe benefits - switching</t>
  </si>
  <si>
    <t>Fringe benefits - other</t>
  </si>
  <si>
    <t>Casualties &amp; insurance - running</t>
  </si>
  <si>
    <t>Casualties &amp; insurance - switching</t>
  </si>
  <si>
    <t>Casualties &amp; insurance - other</t>
  </si>
  <si>
    <t>Lease rentals - debit - switching</t>
  </si>
  <si>
    <t>Lease rentals - debit - running</t>
  </si>
  <si>
    <t>Lease rentals - debit - other</t>
  </si>
  <si>
    <t>Lease rentals - (credit) - running</t>
  </si>
  <si>
    <t>Lease rentals - (credit) - switching</t>
  </si>
  <si>
    <t>Lease rentals - (credit) - other</t>
  </si>
  <si>
    <t>Joint facility rent - debit - running</t>
  </si>
  <si>
    <t>Joint facility rent - debit - switching</t>
  </si>
  <si>
    <t>Joint facility rent - debit - other</t>
  </si>
  <si>
    <t>Joint facility rent - (credit) - running</t>
  </si>
  <si>
    <t>Joint facility rent - (credit) - switching</t>
  </si>
  <si>
    <t>Joint facility rent - (credit) - other</t>
  </si>
  <si>
    <t>Other rents - debit - running</t>
  </si>
  <si>
    <t>Other rents - debit - switching</t>
  </si>
  <si>
    <t>Other rents - debit - other</t>
  </si>
  <si>
    <t>Other rents - (credit) - running</t>
  </si>
  <si>
    <t>REPAIRS AND MAINTENANCE - Continued</t>
  </si>
  <si>
    <t>TOTAL WAY AND STRUCTURES</t>
  </si>
  <si>
    <t>Other rents - (credit) - switching</t>
  </si>
  <si>
    <t>Other rents - (credit) - other</t>
  </si>
  <si>
    <t>Depreciation - running</t>
  </si>
  <si>
    <t>Depreciation - switching</t>
  </si>
  <si>
    <t>Depreciation - other</t>
  </si>
  <si>
    <t>Joint facility - debit - running</t>
  </si>
  <si>
    <t>Joint facility - debit - switching</t>
  </si>
  <si>
    <t>Joint facility - debit - other</t>
  </si>
  <si>
    <t>Joint facility - (credit) - running</t>
  </si>
  <si>
    <t>Joint facility - (credit) - switching</t>
  </si>
  <si>
    <t>Joint facility - (credit) - other</t>
  </si>
  <si>
    <t>Dismantling retired road property - running</t>
  </si>
  <si>
    <t>Dismantling retired road property - switching</t>
  </si>
  <si>
    <t>Dismantling retired road property - other</t>
  </si>
  <si>
    <t>Other - running</t>
  </si>
  <si>
    <t>Other - switching</t>
  </si>
  <si>
    <t>Other - other</t>
  </si>
  <si>
    <t>Repair &amp; maintenance</t>
  </si>
  <si>
    <t>Machinery repair</t>
  </si>
  <si>
    <t>Equipment damaged</t>
  </si>
  <si>
    <t>Fringe benefits</t>
  </si>
  <si>
    <t>Other casualties &amp; insurance</t>
  </si>
  <si>
    <t>Lease rentals - debit</t>
  </si>
  <si>
    <t>Lease rentals - (credit)</t>
  </si>
  <si>
    <t>Joint facility rent - debit</t>
  </si>
  <si>
    <t>Joint facility rent - (credit)</t>
  </si>
  <si>
    <t>Other rents - debit</t>
  </si>
  <si>
    <t>Other rents - (credit)</t>
  </si>
  <si>
    <t>Joint facility - debit</t>
  </si>
  <si>
    <t>Joint facility - (credit)</t>
  </si>
  <si>
    <t>Repairs billed to others - (credit)</t>
  </si>
  <si>
    <t>Dismantling retired property</t>
  </si>
  <si>
    <t>TOTAL LOCOMOTIVES</t>
  </si>
  <si>
    <t>LOCOMOTIVES - Continued</t>
  </si>
  <si>
    <t>TOTAL FREIGHT CARS</t>
  </si>
  <si>
    <t>Repair &amp; maintenance:</t>
  </si>
  <si>
    <t>Trucks, trailers, &amp; containers - revenue service</t>
  </si>
  <si>
    <t>Floating equipment - revenue service</t>
  </si>
  <si>
    <t>Passenger &amp; other revenue equipment</t>
  </si>
  <si>
    <t>Work &amp; other non-revenue equipment</t>
  </si>
  <si>
    <t xml:space="preserve">  TRAIN OPERATIONS</t>
  </si>
  <si>
    <t xml:space="preserve">  YARD OPERATIONS</t>
  </si>
  <si>
    <t>Engine crews</t>
  </si>
  <si>
    <t>Train crews</t>
  </si>
  <si>
    <t>Dispatching trains</t>
  </si>
  <si>
    <t>Operating signals &amp; interlockers</t>
  </si>
  <si>
    <t>Operating drawbridges</t>
  </si>
  <si>
    <t>Highway crossing protection</t>
  </si>
  <si>
    <t>Train inspection &amp; lubrication</t>
  </si>
  <si>
    <t>Locomotive fuel</t>
  </si>
  <si>
    <t>Servicing locomotives</t>
  </si>
  <si>
    <t>Freight lost or damaged - solely related</t>
  </si>
  <si>
    <t>Clearing wrecks</t>
  </si>
  <si>
    <t>Switch crews</t>
  </si>
  <si>
    <t>TRAIN AND YARD OPERATIONS COMMON:</t>
  </si>
  <si>
    <t>TOTAL SPECIALIZED SERVICES OPERATIONS</t>
  </si>
  <si>
    <t>Controlling operations</t>
  </si>
  <si>
    <t>Yard and terminal clerical</t>
  </si>
  <si>
    <t>Operating switches, signals, retarders, &amp; humps</t>
  </si>
  <si>
    <t>Cleaning car interiors</t>
  </si>
  <si>
    <t>Adjusting &amp; transferring loads</t>
  </si>
  <si>
    <t>Car loading devices &amp; grain docks</t>
  </si>
  <si>
    <t>Freight lost or damaged - all other</t>
  </si>
  <si>
    <t>Pickup &amp; delivery and marine line haul</t>
  </si>
  <si>
    <t>Loading &amp; unloading and local marine</t>
  </si>
  <si>
    <t>Protective services</t>
  </si>
  <si>
    <t>Casualties &amp; insurance</t>
  </si>
  <si>
    <t>TOTAL ADMINISTRATIVE SUPPORT OPERATIONS</t>
  </si>
  <si>
    <t>Electric power produced or purchased for motive power</t>
  </si>
  <si>
    <t>RENT INCOME</t>
  </si>
  <si>
    <t>PROPERTY TAXES</t>
  </si>
  <si>
    <t>024</t>
  </si>
  <si>
    <t>RAIL &amp; OTHER TRACK MATERIAL - RUNNING</t>
  </si>
  <si>
    <t>RAIL &amp; OTHER TRACK MATERIAL - SWITCHING</t>
  </si>
  <si>
    <t>116</t>
  </si>
  <si>
    <t>CASUALTIES &amp; INSUR-SWITCHING</t>
  </si>
  <si>
    <t>218</t>
  </si>
  <si>
    <t>322</t>
  </si>
  <si>
    <t>523</t>
  </si>
  <si>
    <t>Employees performing clerical &amp; accounting functions</t>
  </si>
  <si>
    <t>Communication systems operations</t>
  </si>
  <si>
    <t>Loss &amp; damage claims processing</t>
  </si>
  <si>
    <t>Officers - general administration</t>
  </si>
  <si>
    <t>Accounting, auditing, &amp; finance</t>
  </si>
  <si>
    <t>Management services &amp; data processing</t>
  </si>
  <si>
    <t>Industrial development</t>
  </si>
  <si>
    <t>Personnel &amp; labor relations</t>
  </si>
  <si>
    <t>Legal &amp; secretarial</t>
  </si>
  <si>
    <t>Public relations &amp; advertising</t>
  </si>
  <si>
    <t>Research &amp; development</t>
  </si>
  <si>
    <t>Write-down of uncollectible accounts</t>
  </si>
  <si>
    <t>Property taxes</t>
  </si>
  <si>
    <t>Other taxes except on corporate income or payroll</t>
  </si>
  <si>
    <t>020</t>
  </si>
  <si>
    <t>ROAD PROPERTY DAMGD-OTHER</t>
  </si>
  <si>
    <t>113</t>
  </si>
  <si>
    <t>FRINGE BENEFITS - SWITCHING</t>
  </si>
  <si>
    <t>516</t>
  </si>
  <si>
    <t>D:\Business Objects\BusinessObjects Enterprise 12.0\Data\\CrystalReportsProcessingServer\temp\TJAXV487APP_CRYST.CrystalReportsProcessingServer\child_20\temp\procReportTemp\mgrTemp\ps_be86ed15e82c71b.rpt</t>
  </si>
  <si>
    <t>Road Initials: CSXT  Year: 2011</t>
  </si>
  <si>
    <t>217</t>
  </si>
  <si>
    <t>1</t>
  </si>
  <si>
    <t>302</t>
  </si>
  <si>
    <t>313</t>
  </si>
  <si>
    <t>410.  RAILWAY OPERATING EXPENSES - Adjustments to BOBJ</t>
  </si>
  <si>
    <t>Line 47, column (b)</t>
  </si>
  <si>
    <t>=</t>
  </si>
  <si>
    <t>Line 4, column (b)</t>
  </si>
  <si>
    <t>Schedule 210</t>
  </si>
  <si>
    <t>Schedule 450</t>
  </si>
  <si>
    <t>Line 11, column (j)</t>
  </si>
  <si>
    <t>Line 517, column (f)</t>
  </si>
  <si>
    <t>Line 10, column (j)</t>
  </si>
  <si>
    <t>Line 516, column (f)</t>
  </si>
  <si>
    <t>Line 9, column (j)</t>
  </si>
  <si>
    <t>Line 515, column (f)</t>
  </si>
  <si>
    <t>Line 8, column (j)</t>
  </si>
  <si>
    <t>Line 514, column (f)</t>
  </si>
  <si>
    <t>Line 7, column (j)</t>
  </si>
  <si>
    <t>Line 513, column (f)</t>
  </si>
  <si>
    <t>Line 6, column (j)</t>
  </si>
  <si>
    <t>Line 512, column (f)</t>
  </si>
  <si>
    <t>Line 5, column (j)</t>
  </si>
  <si>
    <t>Line 511, column (f)</t>
  </si>
  <si>
    <t>Line 4, column (j)</t>
  </si>
  <si>
    <t>Line 510, column (f)</t>
  </si>
  <si>
    <t>Line 3, column (j)</t>
  </si>
  <si>
    <t>Line 509, column (f)</t>
  </si>
  <si>
    <t>Line 2, column (j)</t>
  </si>
  <si>
    <t>Line 508, column (f)</t>
  </si>
  <si>
    <t>Line 1, column (j)</t>
  </si>
  <si>
    <t>Line 507, column (f)</t>
  </si>
  <si>
    <t>Schedule 417</t>
  </si>
  <si>
    <t>Lines 32, 35, 36, 37, 40, 41, column (b)</t>
  </si>
  <si>
    <t>Lines 302 through 307 and 320, column (f), equal to or greater than, but variance cannot exceed line 320, column (f)</t>
  </si>
  <si>
    <t>Lines 24, 39, column (b)</t>
  </si>
  <si>
    <t>Lines 221, 222, 235, column (f), equal to or greater than, but variance cannot exceed line 235, column (f)</t>
  </si>
  <si>
    <t>Lines 5, 38, column (b)</t>
  </si>
  <si>
    <t>Lines 202, 203, 216, column (f), equal to or greater than, but variance cannot exceed line 216, column (f)</t>
  </si>
  <si>
    <t>Lines 32, 35, 36, 37, 40, 41, columns (c) and (d)</t>
  </si>
  <si>
    <t>Line 317, column (f)</t>
  </si>
  <si>
    <t>Lines 24, 39, columns (c) and (d)</t>
  </si>
  <si>
    <t>Line 232, column (f)</t>
  </si>
  <si>
    <t>Lines 5, 38, columns (c) and (d)</t>
  </si>
  <si>
    <t>Line 213, column (f)</t>
  </si>
  <si>
    <t>Schedule 415</t>
  </si>
  <si>
    <t>Minus line 24, columns (b) through (d) plus line 24, columns (e) through (g)</t>
  </si>
  <si>
    <t>Schedule 414</t>
  </si>
  <si>
    <t>And</t>
  </si>
  <si>
    <t>Lines 32, 35, 36, 37, 40, 41, column (f)</t>
  </si>
  <si>
    <t>Lines 311, 312, 315, 316, column (f)</t>
  </si>
  <si>
    <t>Lines 24, 39, column (f)</t>
  </si>
  <si>
    <t>Lines 226, 227, column (f)</t>
  </si>
  <si>
    <t>Lines 5, 38, column (f)</t>
  </si>
  <si>
    <t>Lines 207, 208, 211, 212, column (f)</t>
  </si>
  <si>
    <t>Line 19, columns (e) through (g)</t>
  </si>
  <si>
    <t>Line 230, column (f)</t>
  </si>
  <si>
    <t>Line 19, columns (b) through (d)</t>
  </si>
  <si>
    <t>Line 231, column (f)</t>
  </si>
  <si>
    <t>Line 29, column (c)</t>
  </si>
  <si>
    <t>Lines 118 through 123 and 130 through 135, column (f)</t>
  </si>
  <si>
    <t>Line 29 column (b)</t>
  </si>
  <si>
    <t>Lines 136 through 138, column (f)</t>
  </si>
  <si>
    <t>Schedule 412</t>
  </si>
  <si>
    <t>Line 14, column (e)</t>
  </si>
  <si>
    <t>Line 620, column (g)</t>
  </si>
  <si>
    <t>Line 14, column (d)</t>
  </si>
  <si>
    <t>Line 620, column (f)</t>
  </si>
  <si>
    <t>Line 14, column (b)</t>
  </si>
  <si>
    <t>Line 620, column (h)</t>
  </si>
  <si>
    <t>Schedule 410</t>
  </si>
  <si>
    <t>Cross Checks</t>
  </si>
  <si>
    <t>INSTRUCTIONS CONCERNING RETURNS TO BE MADE IN SCHEDULE 410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</si>
</sst>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_)"/>
    <numFmt numFmtId="166" formatCode="#,##0.00_);\-#,##0.00"/>
    <numFmt numFmtId="167" formatCode="_(&quot;$&quot;* #,##0_);_(&quot;$&quot;* \(#,##0\);_(&quot;$&quot;* &quot;-&quot;??_);_(@_)"/>
  </numFmts>
  <fonts count="23" x14ac:knownFonts="1">
    <font>
      <sz val="10"/>
      <name val="Arial"/>
    </font>
    <font>
      <sz val="10"/>
      <name val="Arial"/>
      <family val="2"/>
    </font>
    <font>
      <b/>
      <sz val="8"/>
      <name val="Times New Roman"/>
      <family val="1"/>
    </font>
    <font>
      <sz val="8"/>
      <name val="Times New Roman"/>
      <family val="1"/>
    </font>
    <font>
      <sz val="8"/>
      <color indexed="12"/>
      <name val="Times New Roman"/>
      <family val="1"/>
    </font>
    <font>
      <sz val="8"/>
      <color indexed="8"/>
      <name val="Times New Roman"/>
      <family val="1"/>
    </font>
    <font>
      <b/>
      <sz val="8"/>
      <color indexed="8"/>
      <name val="Times New Roman"/>
      <family val="1"/>
    </font>
    <font>
      <sz val="10"/>
      <color indexed="8"/>
      <name val="MS Sans Serif"/>
      <family val="2"/>
    </font>
    <font>
      <b/>
      <sz val="8.15"/>
      <color indexed="8"/>
      <name val="Arial"/>
      <family val="2"/>
    </font>
    <font>
      <b/>
      <sz val="7.2"/>
      <color indexed="8"/>
      <name val="Arial"/>
      <family val="2"/>
    </font>
    <font>
      <b/>
      <sz val="9.9499999999999993"/>
      <color indexed="8"/>
      <name val="Arial"/>
      <family val="2"/>
    </font>
    <font>
      <sz val="8.0500000000000007"/>
      <color indexed="8"/>
      <name val="Arial"/>
      <family val="2"/>
    </font>
    <font>
      <b/>
      <sz val="9"/>
      <color indexed="8"/>
      <name val="Arial"/>
      <family val="2"/>
    </font>
    <font>
      <b/>
      <sz val="7.9"/>
      <color indexed="8"/>
      <name val="Arial"/>
      <family val="2"/>
    </font>
    <font>
      <sz val="8"/>
      <name val="Arial"/>
      <family val="2"/>
    </font>
    <font>
      <sz val="8.25"/>
      <color indexed="8"/>
      <name val="Arial"/>
      <family val="2"/>
    </font>
    <font>
      <sz val="10"/>
      <name val="Times New Roman"/>
      <family val="1"/>
    </font>
    <font>
      <sz val="10"/>
      <color indexed="8"/>
      <name val="Times New Roman"/>
      <family val="1"/>
    </font>
    <font>
      <sz val="8.0500000000000007"/>
      <color indexed="8"/>
      <name val="Arial"/>
      <family val="2"/>
    </font>
    <font>
      <sz val="10"/>
      <name val="Arial"/>
      <family val="2"/>
    </font>
    <font>
      <sz val="7"/>
      <name val="Arial"/>
      <family val="2"/>
    </font>
    <font>
      <sz val="7"/>
      <name val="Times New Roman"/>
      <family val="1"/>
    </font>
    <font>
      <b/>
      <sz val="7"/>
      <name val="Times New Roman"/>
      <family val="1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7" fillId="0" borderId="0"/>
    <xf numFmtId="44" fontId="19" fillId="0" borderId="0" applyFont="0" applyFill="0" applyBorder="0" applyAlignment="0" applyProtection="0"/>
  </cellStyleXfs>
  <cellXfs count="383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/>
    <xf numFmtId="0" fontId="3" fillId="0" borderId="11" xfId="0" applyFont="1" applyBorder="1"/>
    <xf numFmtId="164" fontId="3" fillId="0" borderId="12" xfId="1" applyNumberFormat="1" applyFont="1" applyFill="1" applyBorder="1" applyAlignment="1" applyProtection="1">
      <alignment horizontal="right"/>
      <protection locked="0"/>
    </xf>
    <xf numFmtId="164" fontId="5" fillId="0" borderId="10" xfId="1" applyNumberFormat="1" applyFont="1" applyBorder="1" applyAlignment="1" applyProtection="1">
      <alignment horizontal="right"/>
      <protection locked="0"/>
    </xf>
    <xf numFmtId="164" fontId="5" fillId="0" borderId="10" xfId="1" applyNumberFormat="1" applyFont="1" applyBorder="1" applyAlignment="1">
      <alignment horizontal="right"/>
    </xf>
    <xf numFmtId="164" fontId="5" fillId="0" borderId="13" xfId="1" applyNumberFormat="1" applyFont="1" applyBorder="1" applyAlignment="1">
      <alignment horizontal="right"/>
    </xf>
    <xf numFmtId="0" fontId="3" fillId="0" borderId="10" xfId="0" applyFont="1" applyBorder="1" applyAlignment="1">
      <alignment horizontal="center"/>
    </xf>
    <xf numFmtId="164" fontId="5" fillId="0" borderId="12" xfId="1" applyNumberFormat="1" applyFont="1" applyFill="1" applyBorder="1" applyAlignment="1" applyProtection="1">
      <alignment horizontal="right"/>
      <protection locked="0"/>
    </xf>
    <xf numFmtId="0" fontId="3" fillId="0" borderId="14" xfId="0" applyFont="1" applyBorder="1" applyAlignment="1">
      <alignment horizontal="center"/>
    </xf>
    <xf numFmtId="164" fontId="5" fillId="0" borderId="7" xfId="1" applyNumberFormat="1" applyFont="1" applyBorder="1" applyAlignment="1">
      <alignment horizontal="right"/>
    </xf>
    <xf numFmtId="164" fontId="5" fillId="0" borderId="15" xfId="1" applyNumberFormat="1" applyFont="1" applyBorder="1" applyAlignment="1">
      <alignment horizontal="right"/>
    </xf>
    <xf numFmtId="0" fontId="3" fillId="0" borderId="7" xfId="0" applyFont="1" applyBorder="1" applyAlignment="1">
      <alignment horizontal="center"/>
    </xf>
    <xf numFmtId="164" fontId="5" fillId="0" borderId="16" xfId="1" applyNumberFormat="1" applyFont="1" applyFill="1" applyBorder="1" applyAlignment="1">
      <alignment horizontal="right"/>
    </xf>
    <xf numFmtId="164" fontId="5" fillId="0" borderId="17" xfId="1" applyNumberFormat="1" applyFont="1" applyFill="1" applyBorder="1" applyAlignment="1" applyProtection="1">
      <alignment horizontal="right"/>
      <protection locked="0"/>
    </xf>
    <xf numFmtId="164" fontId="5" fillId="0" borderId="5" xfId="1" applyNumberFormat="1" applyFont="1" applyBorder="1" applyAlignment="1" applyProtection="1">
      <alignment horizontal="right"/>
      <protection locked="0"/>
    </xf>
    <xf numFmtId="164" fontId="5" fillId="0" borderId="5" xfId="1" applyNumberFormat="1" applyFont="1" applyBorder="1" applyAlignment="1">
      <alignment horizontal="right"/>
    </xf>
    <xf numFmtId="164" fontId="5" fillId="0" borderId="18" xfId="1" applyNumberFormat="1" applyFont="1" applyBorder="1" applyAlignment="1">
      <alignment horizontal="right"/>
    </xf>
    <xf numFmtId="0" fontId="3" fillId="0" borderId="5" xfId="0" applyFont="1" applyBorder="1" applyAlignment="1">
      <alignment horizontal="center"/>
    </xf>
    <xf numFmtId="164" fontId="5" fillId="0" borderId="19" xfId="1" applyNumberFormat="1" applyFont="1" applyFill="1" applyBorder="1" applyAlignment="1" applyProtection="1">
      <alignment horizontal="right"/>
      <protection locked="0"/>
    </xf>
    <xf numFmtId="164" fontId="5" fillId="0" borderId="10" xfId="1" applyNumberFormat="1" applyFont="1" applyFill="1" applyBorder="1" applyAlignment="1" applyProtection="1">
      <alignment horizontal="right"/>
      <protection locked="0"/>
    </xf>
    <xf numFmtId="164" fontId="5" fillId="0" borderId="12" xfId="1" applyNumberFormat="1" applyFont="1" applyFill="1" applyBorder="1" applyAlignment="1" applyProtection="1">
      <alignment horizontal="center"/>
      <protection locked="0"/>
    </xf>
    <xf numFmtId="164" fontId="5" fillId="0" borderId="19" xfId="1" applyNumberFormat="1" applyFont="1" applyFill="1" applyBorder="1" applyAlignment="1" applyProtection="1">
      <alignment horizontal="center"/>
      <protection locked="0"/>
    </xf>
    <xf numFmtId="164" fontId="5" fillId="0" borderId="20" xfId="1" applyNumberFormat="1" applyFont="1" applyFill="1" applyBorder="1" applyAlignment="1" applyProtection="1">
      <alignment horizontal="right"/>
      <protection locked="0"/>
    </xf>
    <xf numFmtId="164" fontId="5" fillId="0" borderId="21" xfId="1" applyNumberFormat="1" applyFont="1" applyBorder="1" applyAlignment="1" applyProtection="1">
      <alignment horizontal="right"/>
      <protection locked="0"/>
    </xf>
    <xf numFmtId="164" fontId="5" fillId="0" borderId="21" xfId="1" applyNumberFormat="1" applyFont="1" applyBorder="1" applyAlignment="1">
      <alignment horizontal="right"/>
    </xf>
    <xf numFmtId="0" fontId="5" fillId="0" borderId="4" xfId="0" applyFont="1" applyBorder="1"/>
    <xf numFmtId="0" fontId="3" fillId="0" borderId="22" xfId="0" applyFont="1" applyBorder="1" applyAlignment="1">
      <alignment horizontal="center"/>
    </xf>
    <xf numFmtId="0" fontId="3" fillId="0" borderId="23" xfId="0" applyFont="1" applyBorder="1"/>
    <xf numFmtId="164" fontId="5" fillId="0" borderId="24" xfId="1" applyNumberFormat="1" applyFont="1" applyFill="1" applyBorder="1" applyAlignment="1" applyProtection="1">
      <alignment horizontal="right"/>
      <protection locked="0"/>
    </xf>
    <xf numFmtId="164" fontId="5" fillId="0" borderId="5" xfId="1" applyNumberFormat="1" applyFont="1" applyFill="1" applyBorder="1" applyAlignment="1" applyProtection="1">
      <alignment horizontal="right"/>
      <protection locked="0"/>
    </xf>
    <xf numFmtId="164" fontId="5" fillId="0" borderId="9" xfId="1" applyNumberFormat="1" applyFont="1" applyFill="1" applyBorder="1" applyAlignment="1" applyProtection="1">
      <alignment horizontal="right"/>
      <protection locked="0"/>
    </xf>
    <xf numFmtId="164" fontId="5" fillId="0" borderId="24" xfId="1" applyNumberFormat="1" applyFont="1" applyFill="1" applyBorder="1" applyAlignment="1" applyProtection="1">
      <alignment horizontal="center"/>
      <protection locked="0"/>
    </xf>
    <xf numFmtId="164" fontId="5" fillId="0" borderId="9" xfId="1" applyNumberFormat="1" applyFont="1" applyFill="1" applyBorder="1" applyAlignment="1" applyProtection="1">
      <alignment horizontal="center"/>
      <protection locked="0"/>
    </xf>
    <xf numFmtId="164" fontId="5" fillId="0" borderId="5" xfId="1" applyNumberFormat="1" applyFont="1" applyFill="1" applyBorder="1" applyAlignment="1" applyProtection="1">
      <alignment horizontal="center"/>
      <protection locked="0"/>
    </xf>
    <xf numFmtId="164" fontId="5" fillId="0" borderId="25" xfId="1" applyNumberFormat="1" applyFont="1" applyBorder="1" applyAlignment="1">
      <alignment horizontal="right"/>
    </xf>
    <xf numFmtId="164" fontId="5" fillId="0" borderId="17" xfId="1" applyNumberFormat="1" applyFont="1" applyBorder="1" applyAlignment="1">
      <alignment horizontal="right"/>
    </xf>
    <xf numFmtId="0" fontId="3" fillId="0" borderId="26" xfId="0" applyFont="1" applyBorder="1"/>
    <xf numFmtId="0" fontId="3" fillId="0" borderId="1" xfId="0" applyFont="1" applyBorder="1"/>
    <xf numFmtId="164" fontId="5" fillId="0" borderId="17" xfId="1" applyNumberFormat="1" applyFont="1" applyBorder="1" applyAlignment="1" applyProtection="1">
      <alignment horizontal="right"/>
      <protection locked="0"/>
    </xf>
    <xf numFmtId="164" fontId="3" fillId="0" borderId="17" xfId="1" applyNumberFormat="1" applyFont="1" applyFill="1" applyBorder="1" applyAlignment="1" applyProtection="1">
      <alignment horizontal="right"/>
      <protection locked="0"/>
    </xf>
    <xf numFmtId="164" fontId="5" fillId="0" borderId="5" xfId="1" applyNumberFormat="1" applyFont="1" applyFill="1" applyBorder="1" applyAlignment="1">
      <alignment horizontal="right"/>
    </xf>
    <xf numFmtId="0" fontId="3" fillId="0" borderId="5" xfId="0" applyFont="1" applyBorder="1" applyAlignment="1"/>
    <xf numFmtId="164" fontId="5" fillId="0" borderId="12" xfId="1" applyNumberFormat="1" applyFont="1" applyBorder="1" applyAlignment="1" applyProtection="1">
      <alignment horizontal="right"/>
      <protection locked="0"/>
    </xf>
    <xf numFmtId="0" fontId="5" fillId="0" borderId="0" xfId="0" applyFont="1"/>
    <xf numFmtId="0" fontId="8" fillId="0" borderId="0" xfId="2" applyFont="1" applyAlignment="1">
      <alignment horizontal="left" vertical="center"/>
    </xf>
    <xf numFmtId="0" fontId="7" fillId="0" borderId="0" xfId="2" applyNumberFormat="1" applyFill="1" applyBorder="1" applyAlignment="1" applyProtection="1"/>
    <xf numFmtId="0" fontId="9" fillId="0" borderId="0" xfId="2" applyFont="1" applyAlignment="1">
      <alignment horizontal="center" vertical="center"/>
    </xf>
    <xf numFmtId="0" fontId="10" fillId="0" borderId="0" xfId="2" applyFont="1" applyAlignment="1">
      <alignment vertical="center"/>
    </xf>
    <xf numFmtId="0" fontId="11" fillId="0" borderId="0" xfId="2" applyFont="1" applyAlignment="1">
      <alignment vertical="center"/>
    </xf>
    <xf numFmtId="166" fontId="11" fillId="0" borderId="0" xfId="2" applyNumberFormat="1" applyFont="1" applyAlignment="1">
      <alignment horizontal="right" vertical="center"/>
    </xf>
    <xf numFmtId="0" fontId="12" fillId="0" borderId="0" xfId="2" applyFont="1" applyAlignment="1">
      <alignment horizontal="left" vertical="center"/>
    </xf>
    <xf numFmtId="0" fontId="10" fillId="0" borderId="0" xfId="2" applyFont="1" applyAlignment="1">
      <alignment horizontal="left" vertical="center"/>
    </xf>
    <xf numFmtId="166" fontId="13" fillId="0" borderId="0" xfId="2" applyNumberFormat="1" applyFont="1" applyAlignment="1">
      <alignment horizontal="right" vertical="center"/>
    </xf>
    <xf numFmtId="166" fontId="12" fillId="0" borderId="0" xfId="2" applyNumberFormat="1" applyFont="1" applyAlignment="1">
      <alignment horizontal="right" vertical="center"/>
    </xf>
    <xf numFmtId="0" fontId="14" fillId="0" borderId="0" xfId="0" applyFont="1"/>
    <xf numFmtId="0" fontId="4" fillId="0" borderId="1" xfId="0" applyFont="1" applyBorder="1" applyAlignment="1" applyProtection="1">
      <alignment horizontal="center"/>
      <protection locked="0"/>
    </xf>
    <xf numFmtId="0" fontId="3" fillId="0" borderId="3" xfId="0" applyFont="1" applyBorder="1" applyAlignment="1">
      <alignment horizontal="center"/>
    </xf>
    <xf numFmtId="164" fontId="5" fillId="0" borderId="10" xfId="1" applyNumberFormat="1" applyFont="1" applyBorder="1" applyAlignment="1">
      <alignment horizontal="center"/>
    </xf>
    <xf numFmtId="164" fontId="5" fillId="0" borderId="7" xfId="1" applyNumberFormat="1" applyFont="1" applyBorder="1" applyAlignment="1">
      <alignment horizontal="center"/>
    </xf>
    <xf numFmtId="164" fontId="5" fillId="0" borderId="5" xfId="1" applyNumberFormat="1" applyFont="1" applyBorder="1" applyAlignment="1">
      <alignment horizontal="center"/>
    </xf>
    <xf numFmtId="164" fontId="5" fillId="0" borderId="21" xfId="1" applyNumberFormat="1" applyFont="1" applyBorder="1" applyAlignment="1">
      <alignment horizontal="center"/>
    </xf>
    <xf numFmtId="164" fontId="5" fillId="0" borderId="0" xfId="1" applyNumberFormat="1" applyFont="1" applyBorder="1" applyAlignment="1">
      <alignment horizontal="right"/>
    </xf>
    <xf numFmtId="164" fontId="5" fillId="0" borderId="0" xfId="1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3" xfId="0" applyFont="1" applyBorder="1" applyAlignment="1" applyProtection="1">
      <alignment horizontal="center"/>
      <protection locked="0"/>
    </xf>
    <xf numFmtId="0" fontId="3" fillId="0" borderId="6" xfId="0" applyFont="1" applyBorder="1" applyAlignment="1">
      <alignment horizontal="center"/>
    </xf>
    <xf numFmtId="164" fontId="5" fillId="0" borderId="5" xfId="1" applyNumberFormat="1" applyFont="1" applyBorder="1" applyAlignment="1" applyProtection="1">
      <alignment horizontal="center"/>
      <protection locked="0"/>
    </xf>
    <xf numFmtId="164" fontId="5" fillId="0" borderId="18" xfId="1" applyNumberFormat="1" applyFont="1" applyBorder="1" applyAlignment="1">
      <alignment horizontal="center"/>
    </xf>
    <xf numFmtId="164" fontId="5" fillId="0" borderId="19" xfId="1" applyNumberFormat="1" applyFont="1" applyBorder="1" applyAlignment="1" applyProtection="1">
      <alignment horizontal="center"/>
      <protection locked="0"/>
    </xf>
    <xf numFmtId="164" fontId="5" fillId="0" borderId="2" xfId="1" applyNumberFormat="1" applyFont="1" applyBorder="1" applyAlignment="1">
      <alignment horizontal="center"/>
    </xf>
    <xf numFmtId="164" fontId="5" fillId="0" borderId="10" xfId="1" applyNumberFormat="1" applyFont="1" applyBorder="1" applyAlignment="1" applyProtection="1">
      <alignment horizontal="center"/>
      <protection locked="0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164" fontId="5" fillId="0" borderId="0" xfId="1" applyNumberFormat="1" applyFont="1" applyBorder="1" applyAlignment="1" applyProtection="1">
      <alignment horizontal="center"/>
      <protection locked="0"/>
    </xf>
    <xf numFmtId="0" fontId="3" fillId="0" borderId="19" xfId="0" applyFont="1" applyBorder="1" applyAlignment="1">
      <alignment horizontal="center"/>
    </xf>
    <xf numFmtId="164" fontId="5" fillId="0" borderId="12" xfId="1" applyNumberFormat="1" applyFont="1" applyBorder="1" applyAlignment="1">
      <alignment horizontal="right"/>
    </xf>
    <xf numFmtId="164" fontId="5" fillId="0" borderId="27" xfId="1" applyNumberFormat="1" applyFont="1" applyFill="1" applyBorder="1" applyAlignment="1" applyProtection="1">
      <alignment horizontal="center"/>
      <protection locked="0"/>
    </xf>
    <xf numFmtId="164" fontId="5" fillId="0" borderId="28" xfId="1" applyNumberFormat="1" applyFont="1" applyFill="1" applyBorder="1" applyAlignment="1" applyProtection="1">
      <alignment horizontal="center"/>
      <protection locked="0"/>
    </xf>
    <xf numFmtId="164" fontId="5" fillId="0" borderId="21" xfId="1" applyNumberFormat="1" applyFont="1" applyFill="1" applyBorder="1" applyAlignment="1" applyProtection="1">
      <alignment horizontal="center"/>
      <protection locked="0"/>
    </xf>
    <xf numFmtId="164" fontId="5" fillId="0" borderId="21" xfId="1" applyNumberFormat="1" applyFont="1" applyBorder="1" applyAlignment="1" applyProtection="1">
      <alignment horizontal="center"/>
      <protection locked="0"/>
    </xf>
    <xf numFmtId="164" fontId="5" fillId="0" borderId="29" xfId="1" applyNumberFormat="1" applyFont="1" applyBorder="1" applyAlignment="1">
      <alignment horizontal="center"/>
    </xf>
    <xf numFmtId="164" fontId="5" fillId="0" borderId="20" xfId="1" applyNumberFormat="1" applyFont="1" applyFill="1" applyBorder="1" applyAlignment="1" applyProtection="1">
      <alignment horizontal="center"/>
      <protection locked="0"/>
    </xf>
    <xf numFmtId="164" fontId="5" fillId="0" borderId="30" xfId="1" applyNumberFormat="1" applyFont="1" applyBorder="1" applyAlignment="1">
      <alignment horizontal="center"/>
    </xf>
    <xf numFmtId="164" fontId="5" fillId="0" borderId="30" xfId="1" applyNumberFormat="1" applyFont="1" applyBorder="1" applyAlignment="1" applyProtection="1">
      <alignment horizontal="right"/>
      <protection locked="0"/>
    </xf>
    <xf numFmtId="164" fontId="5" fillId="0" borderId="30" xfId="1" applyNumberFormat="1" applyFont="1" applyBorder="1" applyAlignment="1">
      <alignment horizontal="right"/>
    </xf>
    <xf numFmtId="164" fontId="5" fillId="0" borderId="30" xfId="1" applyNumberFormat="1" applyFont="1" applyBorder="1" applyAlignment="1" applyProtection="1">
      <alignment horizontal="center"/>
      <protection locked="0"/>
    </xf>
    <xf numFmtId="164" fontId="5" fillId="0" borderId="31" xfId="1" applyNumberFormat="1" applyFont="1" applyFill="1" applyBorder="1" applyAlignment="1" applyProtection="1">
      <alignment horizontal="right"/>
      <protection locked="0"/>
    </xf>
    <xf numFmtId="164" fontId="5" fillId="0" borderId="20" xfId="1" applyNumberFormat="1" applyFont="1" applyBorder="1" applyAlignment="1">
      <alignment horizontal="right"/>
    </xf>
    <xf numFmtId="164" fontId="5" fillId="0" borderId="29" xfId="1" applyNumberFormat="1" applyFont="1" applyBorder="1" applyAlignment="1">
      <alignment horizontal="right"/>
    </xf>
    <xf numFmtId="164" fontId="5" fillId="0" borderId="31" xfId="1" applyNumberFormat="1" applyFont="1" applyBorder="1" applyAlignment="1">
      <alignment horizontal="right"/>
    </xf>
    <xf numFmtId="0" fontId="3" fillId="0" borderId="4" xfId="0" applyFont="1" applyBorder="1" applyAlignment="1">
      <alignment horizontal="left" indent="1"/>
    </xf>
    <xf numFmtId="0" fontId="3" fillId="0" borderId="13" xfId="0" applyFont="1" applyBorder="1"/>
    <xf numFmtId="0" fontId="3" fillId="0" borderId="12" xfId="0" applyFont="1" applyBorder="1" applyAlignment="1">
      <alignment horizontal="center"/>
    </xf>
    <xf numFmtId="164" fontId="5" fillId="0" borderId="19" xfId="1" applyNumberFormat="1" applyFont="1" applyBorder="1" applyAlignment="1">
      <alignment horizontal="right"/>
    </xf>
    <xf numFmtId="164" fontId="5" fillId="0" borderId="19" xfId="1" applyNumberFormat="1" applyFont="1" applyBorder="1" applyAlignment="1">
      <alignment horizontal="center"/>
    </xf>
    <xf numFmtId="164" fontId="5" fillId="0" borderId="32" xfId="1" applyNumberFormat="1" applyFont="1" applyBorder="1" applyAlignment="1">
      <alignment horizontal="right"/>
    </xf>
    <xf numFmtId="164" fontId="5" fillId="0" borderId="12" xfId="1" applyNumberFormat="1" applyFont="1" applyBorder="1" applyAlignment="1" applyProtection="1">
      <alignment horizontal="center"/>
      <protection locked="0"/>
    </xf>
    <xf numFmtId="164" fontId="5" fillId="0" borderId="32" xfId="1" applyNumberFormat="1" applyFont="1" applyBorder="1" applyAlignment="1" applyProtection="1">
      <alignment horizontal="center"/>
      <protection locked="0"/>
    </xf>
    <xf numFmtId="164" fontId="5" fillId="0" borderId="32" xfId="1" applyNumberFormat="1" applyFont="1" applyBorder="1" applyAlignment="1">
      <alignment horizontal="center"/>
    </xf>
    <xf numFmtId="164" fontId="3" fillId="0" borderId="0" xfId="0" applyNumberFormat="1" applyFont="1"/>
    <xf numFmtId="164" fontId="14" fillId="0" borderId="0" xfId="0" applyNumberFormat="1" applyFont="1"/>
    <xf numFmtId="0" fontId="11" fillId="0" borderId="0" xfId="2" applyFont="1" applyAlignment="1">
      <alignment horizontal="left" vertical="center"/>
    </xf>
    <xf numFmtId="164" fontId="5" fillId="0" borderId="0" xfId="0" applyNumberFormat="1" applyFont="1"/>
    <xf numFmtId="0" fontId="14" fillId="0" borderId="0" xfId="0" applyFont="1" applyFill="1"/>
    <xf numFmtId="0" fontId="3" fillId="0" borderId="0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4" xfId="0" applyFont="1" applyFill="1" applyBorder="1"/>
    <xf numFmtId="0" fontId="3" fillId="0" borderId="14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2" xfId="0" applyFont="1" applyFill="1" applyBorder="1"/>
    <xf numFmtId="0" fontId="2" fillId="0" borderId="0" xfId="0" applyFont="1" applyFill="1"/>
    <xf numFmtId="0" fontId="3" fillId="0" borderId="10" xfId="0" applyFont="1" applyFill="1" applyBorder="1"/>
    <xf numFmtId="0" fontId="3" fillId="0" borderId="11" xfId="0" applyFont="1" applyFill="1" applyBorder="1"/>
    <xf numFmtId="164" fontId="5" fillId="0" borderId="10" xfId="1" applyNumberFormat="1" applyFont="1" applyFill="1" applyBorder="1" applyAlignment="1">
      <alignment horizontal="right"/>
    </xf>
    <xf numFmtId="164" fontId="5" fillId="0" borderId="10" xfId="1" applyNumberFormat="1" applyFont="1" applyFill="1" applyBorder="1" applyAlignment="1">
      <alignment horizontal="center"/>
    </xf>
    <xf numFmtId="164" fontId="5" fillId="0" borderId="13" xfId="1" applyNumberFormat="1" applyFont="1" applyFill="1" applyBorder="1" applyAlignment="1">
      <alignment horizontal="right"/>
    </xf>
    <xf numFmtId="0" fontId="3" fillId="0" borderId="7" xfId="0" applyFont="1" applyFill="1" applyBorder="1"/>
    <xf numFmtId="0" fontId="3" fillId="0" borderId="6" xfId="0" applyFont="1" applyFill="1" applyBorder="1"/>
    <xf numFmtId="164" fontId="5" fillId="0" borderId="7" xfId="1" applyNumberFormat="1" applyFont="1" applyFill="1" applyBorder="1" applyAlignment="1">
      <alignment horizontal="right"/>
    </xf>
    <xf numFmtId="164" fontId="5" fillId="0" borderId="7" xfId="1" applyNumberFormat="1" applyFont="1" applyFill="1" applyBorder="1" applyAlignment="1">
      <alignment horizontal="center"/>
    </xf>
    <xf numFmtId="164" fontId="5" fillId="0" borderId="15" xfId="1" applyNumberFormat="1" applyFont="1" applyFill="1" applyBorder="1" applyAlignment="1">
      <alignment horizontal="right"/>
    </xf>
    <xf numFmtId="0" fontId="3" fillId="0" borderId="5" xfId="0" applyFont="1" applyFill="1" applyBorder="1"/>
    <xf numFmtId="164" fontId="5" fillId="0" borderId="5" xfId="1" applyNumberFormat="1" applyFont="1" applyFill="1" applyBorder="1" applyAlignment="1">
      <alignment horizontal="center"/>
    </xf>
    <xf numFmtId="164" fontId="5" fillId="0" borderId="18" xfId="1" applyNumberFormat="1" applyFont="1" applyFill="1" applyBorder="1" applyAlignment="1">
      <alignment horizontal="right"/>
    </xf>
    <xf numFmtId="164" fontId="5" fillId="0" borderId="18" xfId="1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textRotation="180"/>
    </xf>
    <xf numFmtId="164" fontId="5" fillId="0" borderId="21" xfId="1" applyNumberFormat="1" applyFont="1" applyFill="1" applyBorder="1" applyAlignment="1" applyProtection="1">
      <alignment horizontal="right"/>
      <protection locked="0"/>
    </xf>
    <xf numFmtId="164" fontId="5" fillId="0" borderId="21" xfId="1" applyNumberFormat="1" applyFont="1" applyFill="1" applyBorder="1" applyAlignment="1">
      <alignment horizontal="right"/>
    </xf>
    <xf numFmtId="164" fontId="5" fillId="0" borderId="21" xfId="1" applyNumberFormat="1" applyFont="1" applyFill="1" applyBorder="1" applyAlignment="1">
      <alignment horizontal="center"/>
    </xf>
    <xf numFmtId="164" fontId="5" fillId="0" borderId="25" xfId="1" applyNumberFormat="1" applyFont="1" applyFill="1" applyBorder="1" applyAlignment="1">
      <alignment horizontal="right"/>
    </xf>
    <xf numFmtId="164" fontId="5" fillId="0" borderId="0" xfId="1" applyNumberFormat="1" applyFont="1" applyFill="1" applyBorder="1" applyAlignment="1">
      <alignment horizontal="right"/>
    </xf>
    <xf numFmtId="164" fontId="5" fillId="0" borderId="0" xfId="1" applyNumberFormat="1" applyFont="1" applyFill="1" applyBorder="1" applyAlignment="1">
      <alignment horizontal="center"/>
    </xf>
    <xf numFmtId="0" fontId="2" fillId="0" borderId="0" xfId="0" applyFont="1" applyFill="1" applyAlignment="1">
      <alignment vertical="top" textRotation="180"/>
    </xf>
    <xf numFmtId="0" fontId="5" fillId="0" borderId="4" xfId="0" applyFont="1" applyFill="1" applyBorder="1"/>
    <xf numFmtId="0" fontId="3" fillId="0" borderId="22" xfId="0" applyFont="1" applyFill="1" applyBorder="1" applyAlignment="1">
      <alignment horizontal="center"/>
    </xf>
    <xf numFmtId="0" fontId="3" fillId="0" borderId="3" xfId="0" applyFont="1" applyFill="1" applyBorder="1"/>
    <xf numFmtId="0" fontId="3" fillId="0" borderId="5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26" xfId="0" applyFont="1" applyFill="1" applyBorder="1"/>
    <xf numFmtId="164" fontId="5" fillId="0" borderId="29" xfId="1" applyNumberFormat="1" applyFont="1" applyFill="1" applyBorder="1" applyAlignment="1">
      <alignment horizontal="center"/>
    </xf>
    <xf numFmtId="0" fontId="3" fillId="0" borderId="13" xfId="0" applyFont="1" applyFill="1" applyBorder="1"/>
    <xf numFmtId="0" fontId="2" fillId="0" borderId="0" xfId="0" applyFont="1" applyFill="1" applyAlignment="1">
      <alignment textRotation="180"/>
    </xf>
    <xf numFmtId="0" fontId="3" fillId="0" borderId="4" xfId="0" applyFont="1" applyFill="1" applyBorder="1" applyAlignment="1">
      <alignment horizontal="left" indent="1"/>
    </xf>
    <xf numFmtId="164" fontId="5" fillId="0" borderId="30" xfId="1" applyNumberFormat="1" applyFont="1" applyFill="1" applyBorder="1" applyAlignment="1">
      <alignment horizontal="right"/>
    </xf>
    <xf numFmtId="164" fontId="5" fillId="0" borderId="30" xfId="1" applyNumberFormat="1" applyFont="1" applyFill="1" applyBorder="1" applyAlignment="1" applyProtection="1">
      <alignment horizontal="center"/>
      <protection locked="0"/>
    </xf>
    <xf numFmtId="164" fontId="5" fillId="0" borderId="32" xfId="1" applyNumberFormat="1" applyFont="1" applyFill="1" applyBorder="1" applyAlignment="1" applyProtection="1">
      <alignment horizontal="center"/>
      <protection locked="0"/>
    </xf>
    <xf numFmtId="164" fontId="5" fillId="0" borderId="10" xfId="1" applyNumberFormat="1" applyFont="1" applyFill="1" applyBorder="1" applyAlignment="1" applyProtection="1">
      <alignment horizontal="center"/>
      <protection locked="0"/>
    </xf>
    <xf numFmtId="164" fontId="5" fillId="0" borderId="30" xfId="1" applyNumberFormat="1" applyFont="1" applyFill="1" applyBorder="1" applyAlignment="1" applyProtection="1">
      <alignment horizontal="right"/>
      <protection locked="0"/>
    </xf>
    <xf numFmtId="164" fontId="5" fillId="0" borderId="32" xfId="1" applyNumberFormat="1" applyFont="1" applyFill="1" applyBorder="1" applyAlignment="1">
      <alignment horizontal="center"/>
    </xf>
    <xf numFmtId="164" fontId="5" fillId="0" borderId="2" xfId="1" applyNumberFormat="1" applyFont="1" applyFill="1" applyBorder="1" applyAlignment="1">
      <alignment horizontal="center"/>
    </xf>
    <xf numFmtId="164" fontId="5" fillId="0" borderId="19" xfId="1" applyNumberFormat="1" applyFont="1" applyFill="1" applyBorder="1" applyAlignment="1">
      <alignment horizontal="center"/>
    </xf>
    <xf numFmtId="164" fontId="5" fillId="0" borderId="30" xfId="1" applyNumberFormat="1" applyFont="1" applyFill="1" applyBorder="1" applyAlignment="1">
      <alignment horizontal="center"/>
    </xf>
    <xf numFmtId="0" fontId="3" fillId="0" borderId="0" xfId="0" applyFont="1" applyFill="1"/>
    <xf numFmtId="164" fontId="5" fillId="0" borderId="0" xfId="0" applyNumberFormat="1" applyFont="1" applyFill="1"/>
    <xf numFmtId="0" fontId="5" fillId="0" borderId="0" xfId="0" applyFont="1" applyFill="1"/>
    <xf numFmtId="164" fontId="3" fillId="0" borderId="0" xfId="0" applyNumberFormat="1" applyFont="1" applyFill="1"/>
    <xf numFmtId="0" fontId="15" fillId="0" borderId="0" xfId="0" applyFont="1" applyAlignment="1">
      <alignment vertical="center"/>
    </xf>
    <xf numFmtId="0" fontId="2" fillId="0" borderId="2" xfId="0" applyFont="1" applyFill="1" applyBorder="1" applyAlignment="1">
      <alignment vertical="center" textRotation="180"/>
    </xf>
    <xf numFmtId="0" fontId="0" fillId="0" borderId="2" xfId="0" applyBorder="1" applyAlignment="1">
      <alignment vertical="center"/>
    </xf>
    <xf numFmtId="0" fontId="2" fillId="0" borderId="1" xfId="0" applyFont="1" applyFill="1" applyBorder="1" applyAlignment="1">
      <alignment vertical="top" textRotation="180"/>
    </xf>
    <xf numFmtId="0" fontId="0" fillId="0" borderId="1" xfId="0" applyBorder="1" applyAlignment="1">
      <alignment vertical="top"/>
    </xf>
    <xf numFmtId="37" fontId="16" fillId="0" borderId="0" xfId="0" applyNumberFormat="1" applyFont="1" applyBorder="1" applyProtection="1">
      <protection locked="0"/>
    </xf>
    <xf numFmtId="0" fontId="3" fillId="0" borderId="5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11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3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164" fontId="3" fillId="0" borderId="19" xfId="1" applyNumberFormat="1" applyFont="1" applyFill="1" applyBorder="1" applyAlignment="1" applyProtection="1">
      <alignment horizontal="center"/>
      <protection locked="0"/>
    </xf>
    <xf numFmtId="164" fontId="3" fillId="0" borderId="9" xfId="1" applyNumberFormat="1" applyFont="1" applyFill="1" applyBorder="1" applyAlignment="1" applyProtection="1">
      <alignment horizontal="right"/>
      <protection locked="0"/>
    </xf>
    <xf numFmtId="164" fontId="3" fillId="0" borderId="19" xfId="1" applyNumberFormat="1" applyFont="1" applyFill="1" applyBorder="1" applyAlignment="1" applyProtection="1">
      <alignment horizontal="right"/>
      <protection locked="0"/>
    </xf>
    <xf numFmtId="0" fontId="17" fillId="0" borderId="0" xfId="0" applyFont="1" applyAlignment="1">
      <alignment horizontal="left" vertical="top"/>
    </xf>
    <xf numFmtId="164" fontId="3" fillId="0" borderId="5" xfId="1" applyNumberFormat="1" applyFont="1" applyFill="1" applyBorder="1" applyAlignment="1" applyProtection="1">
      <alignment horizontal="right"/>
      <protection locked="0"/>
    </xf>
    <xf numFmtId="164" fontId="3" fillId="0" borderId="10" xfId="1" applyNumberFormat="1" applyFont="1" applyFill="1" applyBorder="1" applyAlignment="1" applyProtection="1">
      <alignment horizontal="right"/>
      <protection locked="0"/>
    </xf>
    <xf numFmtId="164" fontId="14" fillId="0" borderId="0" xfId="0" applyNumberFormat="1" applyFont="1" applyFill="1"/>
    <xf numFmtId="164" fontId="3" fillId="0" borderId="5" xfId="1" applyNumberFormat="1" applyFont="1" applyFill="1" applyBorder="1" applyAlignment="1">
      <alignment horizontal="right"/>
    </xf>
    <xf numFmtId="43" fontId="7" fillId="0" borderId="0" xfId="1" applyFont="1" applyFill="1" applyBorder="1" applyAlignment="1" applyProtection="1"/>
    <xf numFmtId="0" fontId="18" fillId="0" borderId="0" xfId="2" applyFont="1" applyAlignment="1">
      <alignment vertical="center"/>
    </xf>
    <xf numFmtId="0" fontId="2" fillId="0" borderId="0" xfId="0" applyFont="1" applyFill="1" applyBorder="1" applyAlignment="1">
      <alignment horizontal="center" textRotation="180"/>
    </xf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165" fontId="3" fillId="0" borderId="5" xfId="0" quotePrefix="1" applyNumberFormat="1" applyFont="1" applyBorder="1" applyAlignment="1" applyProtection="1">
      <alignment horizontal="center"/>
    </xf>
    <xf numFmtId="165" fontId="3" fillId="0" borderId="2" xfId="0" quotePrefix="1" applyNumberFormat="1" applyFont="1" applyBorder="1" applyAlignment="1" applyProtection="1">
      <alignment horizontal="center"/>
    </xf>
    <xf numFmtId="0" fontId="2" fillId="0" borderId="0" xfId="0" applyFont="1" applyFill="1" applyAlignment="1">
      <alignment vertical="top" textRotation="180"/>
    </xf>
    <xf numFmtId="166" fontId="7" fillId="0" borderId="0" xfId="2" applyNumberFormat="1" applyFill="1" applyBorder="1" applyAlignment="1" applyProtection="1"/>
    <xf numFmtId="167" fontId="5" fillId="0" borderId="17" xfId="3" applyNumberFormat="1" applyFont="1" applyFill="1" applyBorder="1" applyAlignment="1">
      <alignment horizontal="right"/>
    </xf>
    <xf numFmtId="167" fontId="5" fillId="0" borderId="5" xfId="3" applyNumberFormat="1" applyFont="1" applyFill="1" applyBorder="1" applyAlignment="1">
      <alignment horizontal="right"/>
    </xf>
    <xf numFmtId="167" fontId="5" fillId="0" borderId="18" xfId="3" applyNumberFormat="1" applyFont="1" applyFill="1" applyBorder="1" applyAlignment="1">
      <alignment horizontal="right"/>
    </xf>
    <xf numFmtId="167" fontId="5" fillId="0" borderId="12" xfId="3" applyNumberFormat="1" applyFont="1" applyFill="1" applyBorder="1" applyAlignment="1" applyProtection="1">
      <alignment horizontal="right"/>
      <protection locked="0"/>
    </xf>
    <xf numFmtId="167" fontId="5" fillId="0" borderId="10" xfId="3" applyNumberFormat="1" applyFont="1" applyFill="1" applyBorder="1" applyAlignment="1" applyProtection="1">
      <alignment horizontal="right"/>
      <protection locked="0"/>
    </xf>
    <xf numFmtId="167" fontId="5" fillId="0" borderId="10" xfId="3" applyNumberFormat="1" applyFont="1" applyFill="1" applyBorder="1" applyAlignment="1">
      <alignment horizontal="right"/>
    </xf>
    <xf numFmtId="167" fontId="5" fillId="0" borderId="20" xfId="3" applyNumberFormat="1" applyFont="1" applyFill="1" applyBorder="1" applyAlignment="1">
      <alignment horizontal="right"/>
    </xf>
    <xf numFmtId="167" fontId="5" fillId="0" borderId="21" xfId="3" applyNumberFormat="1" applyFont="1" applyFill="1" applyBorder="1" applyAlignment="1">
      <alignment horizontal="right"/>
    </xf>
    <xf numFmtId="167" fontId="5" fillId="0" borderId="29" xfId="3" applyNumberFormat="1" applyFont="1" applyFill="1" applyBorder="1" applyAlignment="1">
      <alignment horizontal="right"/>
    </xf>
    <xf numFmtId="167" fontId="5" fillId="0" borderId="12" xfId="3" applyNumberFormat="1" applyFont="1" applyFill="1" applyBorder="1" applyAlignment="1">
      <alignment horizontal="right"/>
    </xf>
    <xf numFmtId="167" fontId="5" fillId="0" borderId="19" xfId="3" applyNumberFormat="1" applyFont="1" applyFill="1" applyBorder="1" applyAlignment="1">
      <alignment horizontal="right"/>
    </xf>
    <xf numFmtId="167" fontId="5" fillId="0" borderId="32" xfId="3" applyNumberFormat="1" applyFont="1" applyFill="1" applyBorder="1" applyAlignment="1">
      <alignment horizontal="right"/>
    </xf>
    <xf numFmtId="167" fontId="5" fillId="0" borderId="31" xfId="3" applyNumberFormat="1" applyFont="1" applyFill="1" applyBorder="1" applyAlignment="1">
      <alignment horizontal="right"/>
    </xf>
    <xf numFmtId="167" fontId="5" fillId="0" borderId="30" xfId="3" applyNumberFormat="1" applyFont="1" applyFill="1" applyBorder="1" applyAlignment="1">
      <alignment horizontal="right"/>
    </xf>
    <xf numFmtId="164" fontId="5" fillId="0" borderId="28" xfId="1" applyNumberFormat="1" applyFont="1" applyFill="1" applyBorder="1" applyAlignment="1" applyProtection="1">
      <alignment horizontal="right"/>
      <protection locked="0"/>
    </xf>
    <xf numFmtId="0" fontId="2" fillId="0" borderId="0" xfId="0" applyFont="1" applyFill="1" applyAlignment="1">
      <alignment vertical="top"/>
    </xf>
    <xf numFmtId="0" fontId="20" fillId="0" borderId="0" xfId="0" applyFont="1"/>
    <xf numFmtId="0" fontId="21" fillId="0" borderId="0" xfId="0" applyFont="1"/>
    <xf numFmtId="0" fontId="22" fillId="0" borderId="0" xfId="0" applyFont="1"/>
    <xf numFmtId="0" fontId="22" fillId="0" borderId="0" xfId="0" applyFont="1" applyAlignment="1">
      <alignment horizontal="left"/>
    </xf>
    <xf numFmtId="0" fontId="22" fillId="0" borderId="5" xfId="0" applyFont="1" applyBorder="1"/>
    <xf numFmtId="0" fontId="21" fillId="0" borderId="4" xfId="0" applyFont="1" applyBorder="1"/>
    <xf numFmtId="0" fontId="21" fillId="0" borderId="4" xfId="0" applyFont="1" applyBorder="1" applyAlignment="1">
      <alignment vertical="center"/>
    </xf>
    <xf numFmtId="0" fontId="21" fillId="0" borderId="3" xfId="0" applyFont="1" applyBorder="1"/>
    <xf numFmtId="0" fontId="22" fillId="0" borderId="2" xfId="0" applyFont="1" applyBorder="1"/>
    <xf numFmtId="0" fontId="21" fillId="0" borderId="0" xfId="0" applyFont="1" applyBorder="1"/>
    <xf numFmtId="0" fontId="21" fillId="0" borderId="0" xfId="0" applyFont="1" applyBorder="1" applyAlignment="1">
      <alignment vertical="center"/>
    </xf>
    <xf numFmtId="0" fontId="21" fillId="0" borderId="1" xfId="0" applyFont="1" applyBorder="1"/>
    <xf numFmtId="0" fontId="21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Continuous"/>
    </xf>
    <xf numFmtId="0" fontId="21" fillId="0" borderId="0" xfId="0" applyFont="1" applyBorder="1" applyAlignment="1">
      <alignment vertical="center" wrapText="1"/>
    </xf>
    <xf numFmtId="0" fontId="22" fillId="0" borderId="0" xfId="0" applyFont="1" applyBorder="1"/>
    <xf numFmtId="0" fontId="22" fillId="0" borderId="1" xfId="0" applyFont="1" applyBorder="1"/>
    <xf numFmtId="167" fontId="5" fillId="0" borderId="13" xfId="3" applyNumberFormat="1" applyFont="1" applyFill="1" applyBorder="1" applyAlignment="1">
      <alignment horizontal="right"/>
    </xf>
    <xf numFmtId="167" fontId="5" fillId="0" borderId="25" xfId="3" applyNumberFormat="1" applyFont="1" applyFill="1" applyBorder="1" applyAlignment="1">
      <alignment horizontal="right"/>
    </xf>
    <xf numFmtId="0" fontId="21" fillId="0" borderId="1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0" fillId="0" borderId="2" xfId="0" applyFont="1" applyBorder="1" applyAlignment="1">
      <alignment horizontal="center"/>
    </xf>
    <xf numFmtId="0" fontId="22" fillId="0" borderId="23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2" xfId="0" applyFont="1" applyFill="1" applyBorder="1" applyAlignment="1">
      <alignment textRotation="180"/>
    </xf>
    <xf numFmtId="0" fontId="0" fillId="0" borderId="2" xfId="0" applyBorder="1" applyAlignment="1"/>
    <xf numFmtId="0" fontId="2" fillId="0" borderId="1" xfId="0" applyFont="1" applyFill="1" applyBorder="1" applyAlignment="1">
      <alignment horizontal="right" textRotation="180"/>
    </xf>
    <xf numFmtId="0" fontId="2" fillId="0" borderId="1" xfId="0" applyFont="1" applyFill="1" applyBorder="1" applyAlignment="1">
      <alignment horizontal="center" textRotation="180"/>
    </xf>
    <xf numFmtId="0" fontId="2" fillId="0" borderId="1" xfId="0" applyFont="1" applyFill="1" applyBorder="1" applyAlignment="1">
      <alignment horizontal="center" textRotation="180" wrapText="1"/>
    </xf>
    <xf numFmtId="164" fontId="5" fillId="0" borderId="35" xfId="1" applyNumberFormat="1" applyFont="1" applyFill="1" applyBorder="1" applyAlignment="1" applyProtection="1">
      <alignment horizontal="center"/>
      <protection locked="0"/>
    </xf>
    <xf numFmtId="164" fontId="5" fillId="0" borderId="17" xfId="1" applyNumberFormat="1" applyFont="1" applyFill="1" applyBorder="1" applyAlignment="1" applyProtection="1">
      <alignment horizontal="center"/>
      <protection locked="0"/>
    </xf>
    <xf numFmtId="167" fontId="5" fillId="0" borderId="16" xfId="3" applyNumberFormat="1" applyFont="1" applyFill="1" applyBorder="1" applyAlignment="1" applyProtection="1">
      <alignment horizontal="center"/>
      <protection locked="0"/>
    </xf>
    <xf numFmtId="167" fontId="5" fillId="0" borderId="34" xfId="3" applyNumberFormat="1" applyFont="1" applyFill="1" applyBorder="1" applyAlignment="1" applyProtection="1">
      <alignment horizontal="center"/>
      <protection locked="0"/>
    </xf>
    <xf numFmtId="167" fontId="5" fillId="0" borderId="17" xfId="3" applyNumberFormat="1" applyFont="1" applyFill="1" applyBorder="1" applyAlignment="1" applyProtection="1">
      <alignment horizontal="center"/>
      <protection locked="0"/>
    </xf>
    <xf numFmtId="0" fontId="2" fillId="0" borderId="2" xfId="0" applyFont="1" applyFill="1" applyBorder="1" applyAlignment="1">
      <alignment horizontal="left" vertical="top" textRotation="180"/>
    </xf>
    <xf numFmtId="0" fontId="2" fillId="0" borderId="1" xfId="0" applyFont="1" applyFill="1" applyBorder="1" applyAlignment="1">
      <alignment textRotation="180"/>
    </xf>
    <xf numFmtId="0" fontId="0" fillId="0" borderId="1" xfId="0" applyFill="1" applyBorder="1" applyAlignment="1"/>
    <xf numFmtId="0" fontId="0" fillId="0" borderId="1" xfId="0" applyBorder="1" applyAlignment="1"/>
    <xf numFmtId="0" fontId="2" fillId="0" borderId="1" xfId="0" applyFont="1" applyFill="1" applyBorder="1" applyAlignment="1">
      <alignment horizontal="right"/>
    </xf>
    <xf numFmtId="0" fontId="0" fillId="0" borderId="1" xfId="0" applyBorder="1" applyAlignment="1">
      <alignment horizontal="right"/>
    </xf>
    <xf numFmtId="167" fontId="5" fillId="0" borderId="37" xfId="3" applyNumberFormat="1" applyFont="1" applyFill="1" applyBorder="1" applyAlignment="1">
      <alignment horizontal="right"/>
    </xf>
    <xf numFmtId="167" fontId="3" fillId="0" borderId="39" xfId="3" applyNumberFormat="1" applyFont="1" applyFill="1" applyBorder="1" applyAlignment="1">
      <alignment horizontal="right"/>
    </xf>
    <xf numFmtId="167" fontId="3" fillId="0" borderId="38" xfId="3" applyNumberFormat="1" applyFont="1" applyFill="1" applyBorder="1" applyAlignment="1">
      <alignment horizontal="right"/>
    </xf>
    <xf numFmtId="164" fontId="3" fillId="0" borderId="17" xfId="1" applyNumberFormat="1" applyFont="1" applyFill="1" applyBorder="1" applyAlignment="1">
      <alignment horizontal="center"/>
    </xf>
    <xf numFmtId="167" fontId="5" fillId="0" borderId="14" xfId="3" applyNumberFormat="1" applyFont="1" applyFill="1" applyBorder="1" applyAlignment="1">
      <alignment horizontal="right"/>
    </xf>
    <xf numFmtId="167" fontId="3" fillId="0" borderId="9" xfId="3" applyNumberFormat="1" applyFont="1" applyFill="1" applyBorder="1" applyAlignment="1">
      <alignment horizontal="right"/>
    </xf>
    <xf numFmtId="164" fontId="5" fillId="0" borderId="14" xfId="1" applyNumberFormat="1" applyFont="1" applyFill="1" applyBorder="1" applyAlignment="1" applyProtection="1">
      <alignment horizontal="center"/>
      <protection locked="0"/>
    </xf>
    <xf numFmtId="164" fontId="3" fillId="0" borderId="9" xfId="1" applyNumberFormat="1" applyFont="1" applyFill="1" applyBorder="1" applyAlignment="1">
      <alignment horizontal="center"/>
    </xf>
    <xf numFmtId="0" fontId="6" fillId="0" borderId="23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167" fontId="5" fillId="0" borderId="16" xfId="3" applyNumberFormat="1" applyFont="1" applyFill="1" applyBorder="1" applyAlignment="1" applyProtection="1">
      <alignment horizontal="right"/>
      <protection locked="0"/>
    </xf>
    <xf numFmtId="167" fontId="3" fillId="0" borderId="17" xfId="3" applyNumberFormat="1" applyFont="1" applyFill="1" applyBorder="1" applyAlignment="1">
      <alignment horizontal="right"/>
    </xf>
    <xf numFmtId="167" fontId="5" fillId="0" borderId="14" xfId="3" applyNumberFormat="1" applyFont="1" applyFill="1" applyBorder="1" applyAlignment="1" applyProtection="1">
      <alignment horizontal="right"/>
      <protection locked="0"/>
    </xf>
    <xf numFmtId="167" fontId="3" fillId="0" borderId="8" xfId="3" applyNumberFormat="1" applyFont="1" applyFill="1" applyBorder="1" applyAlignment="1">
      <alignment horizontal="right"/>
    </xf>
    <xf numFmtId="0" fontId="0" fillId="0" borderId="1" xfId="0" applyFill="1" applyBorder="1" applyAlignment="1">
      <alignment horizontal="right"/>
    </xf>
    <xf numFmtId="167" fontId="5" fillId="0" borderId="8" xfId="3" applyNumberFormat="1" applyFont="1" applyFill="1" applyBorder="1" applyAlignment="1" applyProtection="1">
      <alignment horizontal="center"/>
      <protection locked="0"/>
    </xf>
    <xf numFmtId="167" fontId="3" fillId="0" borderId="9" xfId="3" applyNumberFormat="1" applyFont="1" applyFill="1" applyBorder="1" applyAlignment="1">
      <alignment horizontal="center"/>
    </xf>
    <xf numFmtId="164" fontId="5" fillId="0" borderId="8" xfId="1" applyNumberFormat="1" applyFont="1" applyFill="1" applyBorder="1" applyAlignment="1" applyProtection="1">
      <alignment horizontal="center"/>
      <protection locked="0"/>
    </xf>
    <xf numFmtId="0" fontId="3" fillId="0" borderId="1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64" fontId="5" fillId="0" borderId="35" xfId="1" applyNumberFormat="1" applyFont="1" applyFill="1" applyBorder="1" applyAlignment="1" applyProtection="1">
      <alignment horizontal="right"/>
      <protection locked="0"/>
    </xf>
    <xf numFmtId="164" fontId="3" fillId="0" borderId="17" xfId="1" applyNumberFormat="1" applyFont="1" applyFill="1" applyBorder="1" applyAlignment="1">
      <alignment horizontal="right"/>
    </xf>
    <xf numFmtId="164" fontId="5" fillId="0" borderId="36" xfId="1" applyNumberFormat="1" applyFont="1" applyFill="1" applyBorder="1" applyAlignment="1">
      <alignment horizontal="right"/>
    </xf>
    <xf numFmtId="164" fontId="3" fillId="0" borderId="9" xfId="1" applyNumberFormat="1" applyFont="1" applyFill="1" applyBorder="1" applyAlignment="1">
      <alignment horizontal="right"/>
    </xf>
    <xf numFmtId="164" fontId="5" fillId="0" borderId="36" xfId="1" applyNumberFormat="1" applyFont="1" applyFill="1" applyBorder="1" applyAlignment="1" applyProtection="1">
      <alignment horizontal="center"/>
      <protection locked="0"/>
    </xf>
    <xf numFmtId="164" fontId="5" fillId="0" borderId="33" xfId="1" applyNumberFormat="1" applyFont="1" applyFill="1" applyBorder="1" applyAlignment="1">
      <alignment horizontal="right"/>
    </xf>
    <xf numFmtId="164" fontId="3" fillId="0" borderId="38" xfId="1" applyNumberFormat="1" applyFont="1" applyFill="1" applyBorder="1" applyAlignment="1">
      <alignment horizontal="right"/>
    </xf>
    <xf numFmtId="164" fontId="5" fillId="0" borderId="36" xfId="1" applyNumberFormat="1" applyFont="1" applyFill="1" applyBorder="1" applyAlignment="1">
      <alignment horizontal="center"/>
    </xf>
    <xf numFmtId="167" fontId="5" fillId="0" borderId="14" xfId="3" applyNumberFormat="1" applyFont="1" applyFill="1" applyBorder="1" applyAlignment="1" applyProtection="1">
      <alignment horizontal="center"/>
      <protection locked="0"/>
    </xf>
    <xf numFmtId="167" fontId="3" fillId="0" borderId="17" xfId="3" applyNumberFormat="1" applyFont="1" applyFill="1" applyBorder="1" applyAlignment="1">
      <alignment horizontal="center"/>
    </xf>
    <xf numFmtId="164" fontId="3" fillId="0" borderId="8" xfId="1" applyNumberFormat="1" applyFont="1" applyFill="1" applyBorder="1" applyAlignment="1">
      <alignment horizontal="center"/>
    </xf>
    <xf numFmtId="0" fontId="0" fillId="0" borderId="1" xfId="0" applyBorder="1" applyAlignment="1">
      <alignment textRotation="180"/>
    </xf>
    <xf numFmtId="0" fontId="2" fillId="0" borderId="1" xfId="0" applyFont="1" applyFill="1" applyBorder="1" applyAlignment="1">
      <alignment vertical="top" textRotation="180"/>
    </xf>
    <xf numFmtId="0" fontId="0" fillId="0" borderId="1" xfId="0" applyFill="1" applyBorder="1" applyAlignment="1">
      <alignment vertical="top"/>
    </xf>
    <xf numFmtId="0" fontId="2" fillId="0" borderId="1" xfId="0" applyFont="1" applyFill="1" applyBorder="1" applyAlignment="1">
      <alignment horizontal="center" vertical="top" textRotation="180"/>
    </xf>
    <xf numFmtId="167" fontId="5" fillId="0" borderId="35" xfId="3" applyNumberFormat="1" applyFont="1" applyFill="1" applyBorder="1" applyAlignment="1" applyProtection="1">
      <alignment horizontal="right"/>
      <protection locked="0"/>
    </xf>
    <xf numFmtId="167" fontId="5" fillId="0" borderId="36" xfId="3" applyNumberFormat="1" applyFont="1" applyFill="1" applyBorder="1" applyAlignment="1" applyProtection="1">
      <alignment horizontal="right"/>
      <protection locked="0"/>
    </xf>
    <xf numFmtId="167" fontId="5" fillId="0" borderId="36" xfId="3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left" vertical="top" textRotation="180"/>
    </xf>
    <xf numFmtId="167" fontId="5" fillId="0" borderId="33" xfId="3" applyNumberFormat="1" applyFont="1" applyFill="1" applyBorder="1" applyAlignment="1">
      <alignment horizontal="right"/>
    </xf>
    <xf numFmtId="164" fontId="5" fillId="0" borderId="36" xfId="1" applyNumberFormat="1" applyFont="1" applyFill="1" applyBorder="1" applyAlignment="1" applyProtection="1">
      <alignment horizontal="right"/>
      <protection locked="0"/>
    </xf>
    <xf numFmtId="164" fontId="5" fillId="0" borderId="33" xfId="1" applyNumberFormat="1" applyFont="1" applyFill="1" applyBorder="1" applyAlignment="1">
      <alignment horizontal="center"/>
    </xf>
    <xf numFmtId="164" fontId="3" fillId="0" borderId="38" xfId="1" applyNumberFormat="1" applyFont="1" applyFill="1" applyBorder="1" applyAlignment="1">
      <alignment horizontal="center"/>
    </xf>
    <xf numFmtId="164" fontId="5" fillId="0" borderId="14" xfId="1" applyNumberFormat="1" applyFont="1" applyFill="1" applyBorder="1" applyAlignment="1">
      <alignment horizontal="right"/>
    </xf>
    <xf numFmtId="164" fontId="5" fillId="0" borderId="37" xfId="1" applyNumberFormat="1" applyFont="1" applyFill="1" applyBorder="1" applyAlignment="1">
      <alignment horizontal="right"/>
    </xf>
    <xf numFmtId="164" fontId="5" fillId="0" borderId="16" xfId="1" applyNumberFormat="1" applyFont="1" applyFill="1" applyBorder="1" applyAlignment="1">
      <alignment horizontal="right"/>
    </xf>
    <xf numFmtId="164" fontId="5" fillId="0" borderId="14" xfId="1" applyNumberFormat="1" applyFont="1" applyFill="1" applyBorder="1" applyAlignment="1" applyProtection="1">
      <alignment horizontal="right"/>
      <protection locked="0"/>
    </xf>
    <xf numFmtId="167" fontId="5" fillId="0" borderId="16" xfId="3" applyNumberFormat="1" applyFont="1" applyFill="1" applyBorder="1" applyAlignment="1">
      <alignment horizontal="right"/>
    </xf>
    <xf numFmtId="164" fontId="5" fillId="0" borderId="14" xfId="1" applyNumberFormat="1" applyFont="1" applyFill="1" applyBorder="1" applyAlignment="1">
      <alignment horizontal="center"/>
    </xf>
    <xf numFmtId="167" fontId="3" fillId="0" borderId="16" xfId="3" applyNumberFormat="1" applyFont="1" applyFill="1" applyBorder="1" applyAlignment="1"/>
    <xf numFmtId="167" fontId="0" fillId="0" borderId="17" xfId="3" applyNumberFormat="1" applyFont="1" applyBorder="1" applyAlignment="1"/>
    <xf numFmtId="0" fontId="2" fillId="0" borderId="23" xfId="0" applyFont="1" applyFill="1" applyBorder="1" applyAlignment="1">
      <alignment horizontal="center"/>
    </xf>
    <xf numFmtId="2" fontId="5" fillId="0" borderId="36" xfId="1" applyNumberFormat="1" applyFont="1" applyFill="1" applyBorder="1" applyAlignment="1">
      <alignment horizontal="center"/>
    </xf>
    <xf numFmtId="2" fontId="3" fillId="0" borderId="8" xfId="1" applyNumberFormat="1" applyFont="1" applyFill="1" applyBorder="1" applyAlignment="1">
      <alignment horizontal="center"/>
    </xf>
    <xf numFmtId="2" fontId="3" fillId="0" borderId="9" xfId="1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textRotation="180"/>
    </xf>
    <xf numFmtId="167" fontId="3" fillId="0" borderId="34" xfId="3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vertical="top" textRotation="180"/>
    </xf>
    <xf numFmtId="0" fontId="0" fillId="0" borderId="2" xfId="0" applyBorder="1" applyAlignment="1">
      <alignment vertical="top" textRotation="180"/>
    </xf>
    <xf numFmtId="164" fontId="5" fillId="0" borderId="9" xfId="1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vertical="center" textRotation="180"/>
    </xf>
    <xf numFmtId="0" fontId="0" fillId="0" borderId="1" xfId="0" applyBorder="1" applyAlignment="1">
      <alignment vertical="top"/>
    </xf>
    <xf numFmtId="164" fontId="5" fillId="0" borderId="35" xfId="1" applyNumberFormat="1" applyFont="1" applyFill="1" applyBorder="1" applyAlignment="1">
      <alignment horizontal="center"/>
    </xf>
    <xf numFmtId="164" fontId="5" fillId="0" borderId="17" xfId="1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vertical="center" textRotation="180"/>
    </xf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5" fillId="0" borderId="35" xfId="1" applyNumberFormat="1" applyFont="1" applyBorder="1" applyAlignment="1" applyProtection="1">
      <alignment horizontal="right"/>
      <protection locked="0"/>
    </xf>
    <xf numFmtId="164" fontId="3" fillId="0" borderId="17" xfId="1" applyNumberFormat="1" applyFont="1" applyBorder="1" applyAlignment="1">
      <alignment horizontal="right"/>
    </xf>
    <xf numFmtId="164" fontId="5" fillId="0" borderId="36" xfId="1" applyNumberFormat="1" applyFont="1" applyBorder="1" applyAlignment="1" applyProtection="1">
      <alignment horizontal="right"/>
      <protection locked="0"/>
    </xf>
    <xf numFmtId="164" fontId="3" fillId="0" borderId="9" xfId="1" applyNumberFormat="1" applyFont="1" applyBorder="1" applyAlignment="1">
      <alignment horizontal="right"/>
    </xf>
    <xf numFmtId="0" fontId="2" fillId="0" borderId="2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64" fontId="5" fillId="0" borderId="33" xfId="1" applyNumberFormat="1" applyFont="1" applyBorder="1" applyAlignment="1">
      <alignment horizontal="right"/>
    </xf>
    <xf numFmtId="164" fontId="3" fillId="0" borderId="38" xfId="1" applyNumberFormat="1" applyFont="1" applyBorder="1" applyAlignment="1">
      <alignment horizontal="right"/>
    </xf>
    <xf numFmtId="164" fontId="5" fillId="0" borderId="14" xfId="1" applyNumberFormat="1" applyFont="1" applyBorder="1" applyAlignment="1">
      <alignment horizontal="right"/>
    </xf>
    <xf numFmtId="164" fontId="5" fillId="0" borderId="14" xfId="1" applyNumberFormat="1" applyFont="1" applyBorder="1" applyAlignment="1" applyProtection="1">
      <alignment horizontal="center"/>
      <protection locked="0"/>
    </xf>
    <xf numFmtId="164" fontId="3" fillId="0" borderId="9" xfId="1" applyNumberFormat="1" applyFont="1" applyBorder="1" applyAlignment="1">
      <alignment horizontal="center"/>
    </xf>
    <xf numFmtId="164" fontId="5" fillId="0" borderId="37" xfId="1" applyNumberFormat="1" applyFont="1" applyBorder="1" applyAlignment="1">
      <alignment horizontal="right"/>
    </xf>
    <xf numFmtId="164" fontId="5" fillId="0" borderId="16" xfId="1" applyNumberFormat="1" applyFont="1" applyBorder="1" applyAlignment="1" applyProtection="1">
      <alignment horizontal="right"/>
      <protection locked="0"/>
    </xf>
    <xf numFmtId="164" fontId="5" fillId="0" borderId="14" xfId="1" applyNumberFormat="1" applyFont="1" applyBorder="1" applyAlignment="1" applyProtection="1">
      <alignment horizontal="right"/>
      <protection locked="0"/>
    </xf>
    <xf numFmtId="164" fontId="5" fillId="0" borderId="16" xfId="1" applyNumberFormat="1" applyFont="1" applyFill="1" applyBorder="1" applyAlignment="1" applyProtection="1">
      <alignment horizontal="right"/>
      <protection locked="0"/>
    </xf>
    <xf numFmtId="164" fontId="3" fillId="0" borderId="34" xfId="1" applyNumberFormat="1" applyFont="1" applyBorder="1" applyAlignment="1">
      <alignment horizontal="right"/>
    </xf>
    <xf numFmtId="164" fontId="3" fillId="0" borderId="8" xfId="1" applyNumberFormat="1" applyFont="1" applyBorder="1" applyAlignment="1">
      <alignment horizontal="right"/>
    </xf>
    <xf numFmtId="164" fontId="5" fillId="0" borderId="8" xfId="1" applyNumberFormat="1" applyFont="1" applyBorder="1" applyAlignment="1" applyProtection="1">
      <alignment horizontal="center"/>
      <protection locked="0"/>
    </xf>
    <xf numFmtId="164" fontId="5" fillId="0" borderId="36" xfId="1" applyNumberFormat="1" applyFont="1" applyBorder="1" applyAlignment="1">
      <alignment horizontal="right"/>
    </xf>
    <xf numFmtId="164" fontId="5" fillId="0" borderId="36" xfId="1" applyNumberFormat="1" applyFont="1" applyBorder="1" applyAlignment="1" applyProtection="1">
      <alignment horizontal="center"/>
      <protection locked="0"/>
    </xf>
    <xf numFmtId="164" fontId="3" fillId="0" borderId="8" xfId="1" applyNumberFormat="1" applyFont="1" applyBorder="1" applyAlignment="1">
      <alignment horizontal="center"/>
    </xf>
    <xf numFmtId="164" fontId="3" fillId="0" borderId="39" xfId="1" applyNumberFormat="1" applyFont="1" applyBorder="1" applyAlignment="1">
      <alignment horizontal="right"/>
    </xf>
    <xf numFmtId="164" fontId="5" fillId="0" borderId="35" xfId="1" applyNumberFormat="1" applyFont="1" applyBorder="1" applyAlignment="1" applyProtection="1">
      <alignment horizontal="center"/>
      <protection locked="0"/>
    </xf>
    <xf numFmtId="164" fontId="3" fillId="0" borderId="17" xfId="1" applyNumberFormat="1" applyFont="1" applyBorder="1" applyAlignment="1">
      <alignment horizontal="center"/>
    </xf>
    <xf numFmtId="0" fontId="0" fillId="0" borderId="2" xfId="0" applyBorder="1" applyAlignment="1">
      <alignment textRotation="180"/>
    </xf>
    <xf numFmtId="164" fontId="5" fillId="0" borderId="36" xfId="1" applyNumberFormat="1" applyFont="1" applyBorder="1" applyAlignment="1">
      <alignment horizontal="center"/>
    </xf>
    <xf numFmtId="164" fontId="5" fillId="0" borderId="34" xfId="1" applyNumberFormat="1" applyFont="1" applyBorder="1" applyAlignment="1" applyProtection="1">
      <alignment horizontal="center"/>
      <protection locked="0"/>
    </xf>
    <xf numFmtId="164" fontId="5" fillId="0" borderId="16" xfId="1" applyNumberFormat="1" applyFont="1" applyBorder="1" applyAlignment="1">
      <alignment horizontal="right"/>
    </xf>
    <xf numFmtId="164" fontId="5" fillId="0" borderId="33" xfId="1" applyNumberFormat="1" applyFont="1" applyBorder="1" applyAlignment="1">
      <alignment horizontal="center"/>
    </xf>
    <xf numFmtId="164" fontId="3" fillId="0" borderId="38" xfId="1" applyNumberFormat="1" applyFont="1" applyBorder="1" applyAlignment="1">
      <alignment horizontal="center"/>
    </xf>
    <xf numFmtId="164" fontId="5" fillId="0" borderId="14" xfId="1" applyNumberFormat="1" applyFont="1" applyBorder="1" applyAlignment="1">
      <alignment horizontal="center"/>
    </xf>
    <xf numFmtId="164" fontId="5" fillId="0" borderId="35" xfId="1" applyNumberFormat="1" applyFont="1" applyBorder="1" applyAlignment="1">
      <alignment horizontal="center"/>
    </xf>
    <xf numFmtId="164" fontId="5" fillId="0" borderId="17" xfId="1" applyNumberFormat="1" applyFont="1" applyBorder="1" applyAlignment="1">
      <alignment horizontal="center"/>
    </xf>
    <xf numFmtId="164" fontId="5" fillId="0" borderId="9" xfId="1" applyNumberFormat="1" applyFont="1" applyBorder="1" applyAlignment="1">
      <alignment horizontal="center"/>
    </xf>
    <xf numFmtId="2" fontId="5" fillId="0" borderId="36" xfId="1" applyNumberFormat="1" applyFont="1" applyBorder="1" applyAlignment="1">
      <alignment horizontal="center"/>
    </xf>
    <xf numFmtId="2" fontId="3" fillId="0" borderId="8" xfId="1" applyNumberFormat="1" applyFont="1" applyBorder="1" applyAlignment="1">
      <alignment horizontal="center"/>
    </xf>
    <xf numFmtId="2" fontId="3" fillId="0" borderId="9" xfId="1" applyNumberFormat="1" applyFont="1" applyBorder="1" applyAlignment="1">
      <alignment horizontal="center"/>
    </xf>
    <xf numFmtId="0" fontId="2" fillId="0" borderId="0" xfId="0" applyFont="1" applyFill="1" applyAlignment="1">
      <alignment vertical="top" textRotation="180"/>
    </xf>
    <xf numFmtId="167" fontId="5" fillId="0" borderId="17" xfId="1" applyNumberFormat="1" applyFont="1" applyFill="1" applyBorder="1" applyAlignment="1" applyProtection="1">
      <alignment horizontal="right"/>
      <protection locked="0"/>
    </xf>
    <xf numFmtId="167" fontId="5" fillId="0" borderId="5" xfId="1" applyNumberFormat="1" applyFont="1" applyFill="1" applyBorder="1" applyAlignment="1" applyProtection="1">
      <alignment horizontal="right"/>
      <protection locked="0"/>
    </xf>
    <xf numFmtId="167" fontId="5" fillId="0" borderId="5" xfId="1" applyNumberFormat="1" applyFont="1" applyFill="1" applyBorder="1" applyAlignment="1">
      <alignment horizontal="right"/>
    </xf>
    <xf numFmtId="167" fontId="5" fillId="0" borderId="18" xfId="1" applyNumberFormat="1" applyFont="1" applyFill="1" applyBorder="1" applyAlignment="1">
      <alignment horizontal="right"/>
    </xf>
  </cellXfs>
  <cellStyles count="4">
    <cellStyle name="Comma" xfId="1" builtinId="3"/>
    <cellStyle name="Currency" xfId="3" builtinId="4"/>
    <cellStyle name="Normal" xfId="0" builtinId="0"/>
    <cellStyle name="Normal_410 unadjusted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0"/>
  <sheetViews>
    <sheetView showGridLines="0" workbookViewId="0">
      <selection activeCell="B6" sqref="B6"/>
    </sheetView>
  </sheetViews>
  <sheetFormatPr defaultRowHeight="9" x14ac:dyDescent="0.15"/>
  <cols>
    <col min="1" max="1" width="4.7109375" style="222" customWidth="1"/>
    <col min="2" max="2" width="37.7109375" style="222" customWidth="1"/>
    <col min="3" max="3" width="5.7109375" style="222" customWidth="1"/>
    <col min="4" max="4" width="37.7109375" style="222" customWidth="1"/>
    <col min="5" max="5" width="4.7109375" style="222" customWidth="1"/>
    <col min="6" max="16384" width="9.140625" style="221"/>
  </cols>
  <sheetData>
    <row r="1" spans="1:5" x14ac:dyDescent="0.15">
      <c r="A1" s="224" t="s">
        <v>484</v>
      </c>
      <c r="B1" s="223"/>
      <c r="C1" s="223"/>
      <c r="D1" s="223"/>
      <c r="E1" s="223">
        <v>47</v>
      </c>
    </row>
    <row r="2" spans="1:5" ht="12.75" x14ac:dyDescent="0.15">
      <c r="A2" s="243" t="s">
        <v>557</v>
      </c>
      <c r="B2" s="244"/>
      <c r="C2" s="244"/>
      <c r="D2" s="244"/>
      <c r="E2" s="245"/>
    </row>
    <row r="3" spans="1:5" x14ac:dyDescent="0.15">
      <c r="A3" s="237"/>
      <c r="B3" s="236"/>
      <c r="C3" s="236"/>
      <c r="D3" s="236"/>
      <c r="E3" s="229"/>
    </row>
    <row r="4" spans="1:5" x14ac:dyDescent="0.15">
      <c r="A4" s="240" t="s">
        <v>556</v>
      </c>
      <c r="B4" s="241"/>
      <c r="C4" s="241"/>
      <c r="D4" s="241"/>
      <c r="E4" s="242"/>
    </row>
    <row r="5" spans="1:5" x14ac:dyDescent="0.15">
      <c r="A5" s="232"/>
      <c r="B5" s="230"/>
      <c r="C5" s="230"/>
      <c r="D5" s="230"/>
      <c r="E5" s="229"/>
    </row>
    <row r="6" spans="1:5" x14ac:dyDescent="0.15">
      <c r="A6" s="232"/>
      <c r="B6" s="234" t="s">
        <v>555</v>
      </c>
      <c r="C6" s="230"/>
      <c r="D6" s="234" t="s">
        <v>493</v>
      </c>
      <c r="E6" s="229"/>
    </row>
    <row r="7" spans="1:5" x14ac:dyDescent="0.15">
      <c r="A7" s="232"/>
      <c r="B7" s="230"/>
      <c r="C7" s="230"/>
      <c r="D7" s="230"/>
      <c r="E7" s="229"/>
    </row>
    <row r="8" spans="1:5" x14ac:dyDescent="0.15">
      <c r="A8" s="232"/>
      <c r="B8" s="231" t="s">
        <v>554</v>
      </c>
      <c r="C8" s="233" t="s">
        <v>491</v>
      </c>
      <c r="D8" s="231" t="s">
        <v>553</v>
      </c>
      <c r="E8" s="229"/>
    </row>
    <row r="9" spans="1:5" x14ac:dyDescent="0.15">
      <c r="A9" s="232"/>
      <c r="B9" s="231" t="s">
        <v>552</v>
      </c>
      <c r="C9" s="233" t="s">
        <v>491</v>
      </c>
      <c r="D9" s="231" t="s">
        <v>551</v>
      </c>
      <c r="E9" s="229"/>
    </row>
    <row r="10" spans="1:5" x14ac:dyDescent="0.15">
      <c r="A10" s="232"/>
      <c r="B10" s="231" t="s">
        <v>550</v>
      </c>
      <c r="C10" s="233" t="s">
        <v>491</v>
      </c>
      <c r="D10" s="231" t="s">
        <v>549</v>
      </c>
      <c r="E10" s="229"/>
    </row>
    <row r="11" spans="1:5" x14ac:dyDescent="0.15">
      <c r="A11" s="232"/>
      <c r="B11" s="230"/>
      <c r="C11" s="231"/>
      <c r="D11" s="230"/>
      <c r="E11" s="229"/>
    </row>
    <row r="12" spans="1:5" x14ac:dyDescent="0.15">
      <c r="A12" s="232"/>
      <c r="B12" s="230"/>
      <c r="C12" s="231"/>
      <c r="D12" s="234" t="s">
        <v>548</v>
      </c>
      <c r="E12" s="229"/>
    </row>
    <row r="13" spans="1:5" x14ac:dyDescent="0.15">
      <c r="A13" s="232"/>
      <c r="B13" s="230"/>
      <c r="C13" s="231"/>
      <c r="D13" s="230"/>
      <c r="E13" s="229"/>
    </row>
    <row r="14" spans="1:5" x14ac:dyDescent="0.15">
      <c r="A14" s="232"/>
      <c r="B14" s="231" t="s">
        <v>547</v>
      </c>
      <c r="C14" s="233" t="s">
        <v>491</v>
      </c>
      <c r="D14" s="231" t="s">
        <v>546</v>
      </c>
      <c r="E14" s="229"/>
    </row>
    <row r="15" spans="1:5" ht="28.5" customHeight="1" x14ac:dyDescent="0.15">
      <c r="A15" s="232"/>
      <c r="B15" s="235" t="s">
        <v>545</v>
      </c>
      <c r="C15" s="233" t="s">
        <v>491</v>
      </c>
      <c r="D15" s="231" t="s">
        <v>544</v>
      </c>
      <c r="E15" s="229"/>
    </row>
    <row r="16" spans="1:5" x14ac:dyDescent="0.15">
      <c r="A16" s="232"/>
      <c r="B16" s="230"/>
      <c r="C16" s="231"/>
      <c r="D16" s="230"/>
      <c r="E16" s="229"/>
    </row>
    <row r="17" spans="1:5" x14ac:dyDescent="0.15">
      <c r="A17" s="232"/>
      <c r="B17" s="230"/>
      <c r="C17" s="231"/>
      <c r="D17" s="234" t="s">
        <v>532</v>
      </c>
      <c r="E17" s="229"/>
    </row>
    <row r="18" spans="1:5" x14ac:dyDescent="0.15">
      <c r="A18" s="232"/>
      <c r="B18" s="230"/>
      <c r="C18" s="231"/>
      <c r="D18" s="230"/>
      <c r="E18" s="229"/>
    </row>
    <row r="19" spans="1:5" x14ac:dyDescent="0.15">
      <c r="A19" s="232"/>
      <c r="B19" s="231" t="s">
        <v>543</v>
      </c>
      <c r="C19" s="233" t="s">
        <v>491</v>
      </c>
      <c r="D19" s="231" t="s">
        <v>542</v>
      </c>
      <c r="E19" s="229"/>
    </row>
    <row r="20" spans="1:5" x14ac:dyDescent="0.15">
      <c r="A20" s="232"/>
      <c r="B20" s="231" t="s">
        <v>541</v>
      </c>
      <c r="C20" s="233" t="s">
        <v>491</v>
      </c>
      <c r="D20" s="231" t="s">
        <v>540</v>
      </c>
      <c r="E20" s="229"/>
    </row>
    <row r="21" spans="1:5" x14ac:dyDescent="0.15">
      <c r="A21" s="232"/>
      <c r="B21" s="230"/>
      <c r="C21" s="231"/>
      <c r="D21" s="230"/>
      <c r="E21" s="229"/>
    </row>
    <row r="22" spans="1:5" x14ac:dyDescent="0.15">
      <c r="A22" s="232"/>
      <c r="B22" s="230"/>
      <c r="C22" s="231"/>
      <c r="D22" s="234" t="s">
        <v>530</v>
      </c>
      <c r="E22" s="229"/>
    </row>
    <row r="23" spans="1:5" x14ac:dyDescent="0.15">
      <c r="A23" s="232"/>
      <c r="B23" s="230"/>
      <c r="C23" s="231"/>
      <c r="D23" s="230"/>
      <c r="E23" s="229"/>
    </row>
    <row r="24" spans="1:5" x14ac:dyDescent="0.15">
      <c r="A24" s="232"/>
      <c r="B24" s="231" t="s">
        <v>539</v>
      </c>
      <c r="C24" s="233" t="s">
        <v>491</v>
      </c>
      <c r="D24" s="231" t="s">
        <v>538</v>
      </c>
      <c r="E24" s="229"/>
    </row>
    <row r="25" spans="1:5" x14ac:dyDescent="0.15">
      <c r="A25" s="232"/>
      <c r="B25" s="231" t="s">
        <v>537</v>
      </c>
      <c r="C25" s="233" t="s">
        <v>491</v>
      </c>
      <c r="D25" s="231" t="s">
        <v>536</v>
      </c>
      <c r="E25" s="229"/>
    </row>
    <row r="26" spans="1:5" x14ac:dyDescent="0.15">
      <c r="A26" s="232"/>
      <c r="B26" s="231" t="s">
        <v>535</v>
      </c>
      <c r="C26" s="233" t="s">
        <v>491</v>
      </c>
      <c r="D26" s="231" t="s">
        <v>534</v>
      </c>
      <c r="E26" s="229"/>
    </row>
    <row r="27" spans="1:5" x14ac:dyDescent="0.15">
      <c r="A27" s="232"/>
      <c r="B27" s="230"/>
      <c r="C27" s="231"/>
      <c r="D27" s="230"/>
      <c r="E27" s="229"/>
    </row>
    <row r="28" spans="1:5" x14ac:dyDescent="0.15">
      <c r="A28" s="232"/>
      <c r="B28" s="230"/>
      <c r="C28" s="231"/>
      <c r="D28" s="234" t="s">
        <v>533</v>
      </c>
      <c r="E28" s="229"/>
    </row>
    <row r="29" spans="1:5" x14ac:dyDescent="0.15">
      <c r="A29" s="232"/>
      <c r="B29" s="230"/>
      <c r="C29" s="231"/>
      <c r="D29" s="234" t="s">
        <v>532</v>
      </c>
      <c r="E29" s="229"/>
    </row>
    <row r="30" spans="1:5" x14ac:dyDescent="0.15">
      <c r="A30" s="232"/>
      <c r="B30" s="230"/>
      <c r="C30" s="231"/>
      <c r="D30" s="230"/>
      <c r="E30" s="229"/>
    </row>
    <row r="31" spans="1:5" ht="18" x14ac:dyDescent="0.15">
      <c r="A31" s="232"/>
      <c r="B31" s="230"/>
      <c r="C31" s="231"/>
      <c r="D31" s="235" t="s">
        <v>531</v>
      </c>
      <c r="E31" s="229"/>
    </row>
    <row r="32" spans="1:5" x14ac:dyDescent="0.15">
      <c r="A32" s="232"/>
      <c r="B32" s="230"/>
      <c r="C32" s="231"/>
      <c r="D32" s="230"/>
      <c r="E32" s="229"/>
    </row>
    <row r="33" spans="1:5" x14ac:dyDescent="0.15">
      <c r="A33" s="232"/>
      <c r="B33" s="230"/>
      <c r="C33" s="231"/>
      <c r="D33" s="234" t="s">
        <v>530</v>
      </c>
      <c r="E33" s="229"/>
    </row>
    <row r="34" spans="1:5" x14ac:dyDescent="0.15">
      <c r="A34" s="232"/>
      <c r="B34" s="230"/>
      <c r="C34" s="231"/>
      <c r="D34" s="230"/>
      <c r="E34" s="229"/>
    </row>
    <row r="35" spans="1:5" x14ac:dyDescent="0.15">
      <c r="A35" s="232"/>
      <c r="B35" s="231" t="s">
        <v>529</v>
      </c>
      <c r="C35" s="233" t="s">
        <v>491</v>
      </c>
      <c r="D35" s="231" t="s">
        <v>528</v>
      </c>
      <c r="E35" s="229"/>
    </row>
    <row r="36" spans="1:5" x14ac:dyDescent="0.15">
      <c r="A36" s="232"/>
      <c r="B36" s="231" t="s">
        <v>527</v>
      </c>
      <c r="C36" s="233" t="s">
        <v>491</v>
      </c>
      <c r="D36" s="231" t="s">
        <v>526</v>
      </c>
      <c r="E36" s="229"/>
    </row>
    <row r="37" spans="1:5" x14ac:dyDescent="0.15">
      <c r="A37" s="232"/>
      <c r="B37" s="231" t="s">
        <v>525</v>
      </c>
      <c r="C37" s="233" t="s">
        <v>491</v>
      </c>
      <c r="D37" s="231" t="s">
        <v>524</v>
      </c>
      <c r="E37" s="229"/>
    </row>
    <row r="38" spans="1:5" x14ac:dyDescent="0.15">
      <c r="A38" s="232"/>
      <c r="B38" s="230"/>
      <c r="C38" s="231"/>
      <c r="D38" s="230"/>
      <c r="E38" s="229"/>
    </row>
    <row r="39" spans="1:5" ht="24" customHeight="1" x14ac:dyDescent="0.15">
      <c r="A39" s="232"/>
      <c r="B39" s="235" t="s">
        <v>523</v>
      </c>
      <c r="C39" s="231"/>
      <c r="D39" s="231" t="s">
        <v>522</v>
      </c>
      <c r="E39" s="229"/>
    </row>
    <row r="40" spans="1:5" x14ac:dyDescent="0.15">
      <c r="A40" s="232"/>
      <c r="B40" s="230"/>
      <c r="C40" s="231"/>
      <c r="D40" s="230"/>
      <c r="E40" s="229"/>
    </row>
    <row r="41" spans="1:5" ht="21.75" customHeight="1" x14ac:dyDescent="0.15">
      <c r="A41" s="232"/>
      <c r="B41" s="235" t="s">
        <v>521</v>
      </c>
      <c r="C41" s="231"/>
      <c r="D41" s="231" t="s">
        <v>520</v>
      </c>
      <c r="E41" s="229"/>
    </row>
    <row r="42" spans="1:5" x14ac:dyDescent="0.15">
      <c r="A42" s="232"/>
      <c r="B42" s="230"/>
      <c r="C42" s="231"/>
      <c r="D42" s="230"/>
      <c r="E42" s="229"/>
    </row>
    <row r="43" spans="1:5" ht="21.75" customHeight="1" x14ac:dyDescent="0.15">
      <c r="A43" s="232"/>
      <c r="B43" s="235" t="s">
        <v>519</v>
      </c>
      <c r="C43" s="231"/>
      <c r="D43" s="231" t="s">
        <v>518</v>
      </c>
      <c r="E43" s="229"/>
    </row>
    <row r="44" spans="1:5" x14ac:dyDescent="0.15">
      <c r="A44" s="232"/>
      <c r="B44" s="230"/>
      <c r="C44" s="231"/>
      <c r="D44" s="230"/>
      <c r="E44" s="229"/>
    </row>
    <row r="45" spans="1:5" x14ac:dyDescent="0.15">
      <c r="A45" s="232"/>
      <c r="B45" s="230"/>
      <c r="C45" s="231"/>
      <c r="D45" s="234" t="s">
        <v>517</v>
      </c>
      <c r="E45" s="229"/>
    </row>
    <row r="46" spans="1:5" x14ac:dyDescent="0.15">
      <c r="A46" s="232"/>
      <c r="B46" s="230"/>
      <c r="C46" s="231"/>
      <c r="D46" s="230"/>
      <c r="E46" s="229"/>
    </row>
    <row r="47" spans="1:5" x14ac:dyDescent="0.15">
      <c r="A47" s="232"/>
      <c r="B47" s="231" t="s">
        <v>516</v>
      </c>
      <c r="C47" s="233" t="s">
        <v>491</v>
      </c>
      <c r="D47" s="231" t="s">
        <v>515</v>
      </c>
      <c r="E47" s="229"/>
    </row>
    <row r="48" spans="1:5" x14ac:dyDescent="0.15">
      <c r="A48" s="232"/>
      <c r="B48" s="231" t="s">
        <v>514</v>
      </c>
      <c r="C48" s="233" t="s">
        <v>491</v>
      </c>
      <c r="D48" s="231" t="s">
        <v>513</v>
      </c>
      <c r="E48" s="229"/>
    </row>
    <row r="49" spans="1:5" x14ac:dyDescent="0.15">
      <c r="A49" s="232"/>
      <c r="B49" s="231" t="s">
        <v>512</v>
      </c>
      <c r="C49" s="233" t="s">
        <v>491</v>
      </c>
      <c r="D49" s="231" t="s">
        <v>511</v>
      </c>
      <c r="E49" s="229"/>
    </row>
    <row r="50" spans="1:5" x14ac:dyDescent="0.15">
      <c r="A50" s="232"/>
      <c r="B50" s="231" t="s">
        <v>510</v>
      </c>
      <c r="C50" s="233" t="s">
        <v>491</v>
      </c>
      <c r="D50" s="231" t="s">
        <v>509</v>
      </c>
      <c r="E50" s="229"/>
    </row>
    <row r="51" spans="1:5" x14ac:dyDescent="0.15">
      <c r="A51" s="232"/>
      <c r="B51" s="231" t="s">
        <v>508</v>
      </c>
      <c r="C51" s="233" t="s">
        <v>491</v>
      </c>
      <c r="D51" s="231" t="s">
        <v>507</v>
      </c>
      <c r="E51" s="229"/>
    </row>
    <row r="52" spans="1:5" x14ac:dyDescent="0.15">
      <c r="A52" s="232"/>
      <c r="B52" s="231" t="s">
        <v>506</v>
      </c>
      <c r="C52" s="233" t="s">
        <v>491</v>
      </c>
      <c r="D52" s="231" t="s">
        <v>505</v>
      </c>
      <c r="E52" s="229"/>
    </row>
    <row r="53" spans="1:5" x14ac:dyDescent="0.15">
      <c r="A53" s="232"/>
      <c r="B53" s="231" t="s">
        <v>504</v>
      </c>
      <c r="C53" s="233" t="s">
        <v>491</v>
      </c>
      <c r="D53" s="231" t="s">
        <v>503</v>
      </c>
      <c r="E53" s="229"/>
    </row>
    <row r="54" spans="1:5" x14ac:dyDescent="0.15">
      <c r="A54" s="232"/>
      <c r="B54" s="231" t="s">
        <v>502</v>
      </c>
      <c r="C54" s="233" t="s">
        <v>491</v>
      </c>
      <c r="D54" s="231" t="s">
        <v>501</v>
      </c>
      <c r="E54" s="229"/>
    </row>
    <row r="55" spans="1:5" x14ac:dyDescent="0.15">
      <c r="A55" s="232"/>
      <c r="B55" s="231" t="s">
        <v>500</v>
      </c>
      <c r="C55" s="233" t="s">
        <v>491</v>
      </c>
      <c r="D55" s="231" t="s">
        <v>499</v>
      </c>
      <c r="E55" s="229"/>
    </row>
    <row r="56" spans="1:5" x14ac:dyDescent="0.15">
      <c r="A56" s="232"/>
      <c r="B56" s="231" t="s">
        <v>498</v>
      </c>
      <c r="C56" s="233" t="s">
        <v>491</v>
      </c>
      <c r="D56" s="231" t="s">
        <v>497</v>
      </c>
      <c r="E56" s="229"/>
    </row>
    <row r="57" spans="1:5" x14ac:dyDescent="0.15">
      <c r="A57" s="232"/>
      <c r="B57" s="231" t="s">
        <v>496</v>
      </c>
      <c r="C57" s="233" t="s">
        <v>491</v>
      </c>
      <c r="D57" s="231" t="s">
        <v>495</v>
      </c>
      <c r="E57" s="229"/>
    </row>
    <row r="58" spans="1:5" x14ac:dyDescent="0.15">
      <c r="A58" s="232"/>
      <c r="B58" s="230"/>
      <c r="C58" s="231"/>
      <c r="D58" s="230"/>
      <c r="E58" s="229"/>
    </row>
    <row r="59" spans="1:5" x14ac:dyDescent="0.15">
      <c r="A59" s="232"/>
      <c r="B59" s="234" t="s">
        <v>494</v>
      </c>
      <c r="C59" s="231"/>
      <c r="D59" s="234" t="s">
        <v>493</v>
      </c>
      <c r="E59" s="229"/>
    </row>
    <row r="60" spans="1:5" x14ac:dyDescent="0.15">
      <c r="A60" s="232"/>
      <c r="B60" s="230"/>
      <c r="C60" s="231"/>
      <c r="D60" s="230"/>
      <c r="E60" s="229"/>
    </row>
    <row r="61" spans="1:5" x14ac:dyDescent="0.15">
      <c r="A61" s="232"/>
      <c r="B61" s="231" t="s">
        <v>492</v>
      </c>
      <c r="C61" s="233" t="s">
        <v>491</v>
      </c>
      <c r="D61" s="231" t="s">
        <v>490</v>
      </c>
      <c r="E61" s="229"/>
    </row>
    <row r="62" spans="1:5" x14ac:dyDescent="0.15">
      <c r="A62" s="232"/>
      <c r="B62" s="231"/>
      <c r="C62" s="233"/>
      <c r="D62" s="231"/>
      <c r="E62" s="229"/>
    </row>
    <row r="63" spans="1:5" x14ac:dyDescent="0.15">
      <c r="A63" s="232"/>
      <c r="B63" s="231"/>
      <c r="C63" s="233"/>
      <c r="D63" s="231"/>
      <c r="E63" s="229"/>
    </row>
    <row r="64" spans="1:5" x14ac:dyDescent="0.15">
      <c r="A64" s="232"/>
      <c r="B64" s="231"/>
      <c r="C64" s="233"/>
      <c r="D64" s="231"/>
      <c r="E64" s="229"/>
    </row>
    <row r="65" spans="1:5" x14ac:dyDescent="0.15">
      <c r="A65" s="232"/>
      <c r="B65" s="231"/>
      <c r="C65" s="233"/>
      <c r="D65" s="231"/>
      <c r="E65" s="229"/>
    </row>
    <row r="66" spans="1:5" x14ac:dyDescent="0.15">
      <c r="A66" s="232"/>
      <c r="B66" s="231"/>
      <c r="C66" s="233"/>
      <c r="D66" s="231"/>
      <c r="E66" s="229"/>
    </row>
    <row r="67" spans="1:5" x14ac:dyDescent="0.15">
      <c r="A67" s="232"/>
      <c r="B67" s="231"/>
      <c r="C67" s="233"/>
      <c r="D67" s="231"/>
      <c r="E67" s="229"/>
    </row>
    <row r="68" spans="1:5" x14ac:dyDescent="0.15">
      <c r="A68" s="232"/>
      <c r="B68" s="230"/>
      <c r="C68" s="231"/>
      <c r="D68" s="230"/>
      <c r="E68" s="229"/>
    </row>
    <row r="69" spans="1:5" x14ac:dyDescent="0.15">
      <c r="A69" s="228"/>
      <c r="B69" s="226"/>
      <c r="C69" s="227"/>
      <c r="D69" s="226"/>
      <c r="E69" s="225"/>
    </row>
    <row r="70" spans="1:5" x14ac:dyDescent="0.15">
      <c r="A70" s="224" t="s">
        <v>0</v>
      </c>
      <c r="B70" s="223"/>
      <c r="C70" s="223"/>
      <c r="D70" s="223"/>
    </row>
  </sheetData>
  <mergeCells count="2">
    <mergeCell ref="A4:E4"/>
    <mergeCell ref="A2:E2"/>
  </mergeCells>
  <pageMargins left="0.75" right="0.75" top="0.75" bottom="0.7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O320"/>
  <sheetViews>
    <sheetView showGridLines="0" tabSelected="1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I33" sqref="I33"/>
    </sheetView>
  </sheetViews>
  <sheetFormatPr defaultRowHeight="11.25" x14ac:dyDescent="0.2"/>
  <cols>
    <col min="1" max="1" width="2.7109375" style="127" customWidth="1"/>
    <col min="2" max="2" width="4.7109375" style="77" customWidth="1"/>
    <col min="3" max="3" width="4.7109375" style="169" customWidth="1"/>
    <col min="4" max="4" width="1.7109375" style="169" customWidth="1"/>
    <col min="5" max="5" width="33.7109375" style="169" customWidth="1"/>
    <col min="6" max="12" width="9.7109375" style="169" customWidth="1"/>
    <col min="13" max="13" width="4.7109375" style="1" customWidth="1"/>
    <col min="14" max="14" width="2.7109375" style="127" customWidth="1"/>
    <col min="15" max="16384" width="9.140625" style="116"/>
  </cols>
  <sheetData>
    <row r="1" spans="1:14" ht="15" customHeight="1" x14ac:dyDescent="0.2">
      <c r="B1" s="319" t="s">
        <v>1</v>
      </c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2"/>
      <c r="N1" s="306">
        <v>48</v>
      </c>
    </row>
    <row r="2" spans="1:14" x14ac:dyDescent="0.2">
      <c r="B2" s="281" t="s">
        <v>2</v>
      </c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3"/>
      <c r="N2" s="306"/>
    </row>
    <row r="3" spans="1:14" x14ac:dyDescent="0.2">
      <c r="B3" s="198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200"/>
    </row>
    <row r="4" spans="1:14" x14ac:dyDescent="0.2">
      <c r="B4" s="69"/>
      <c r="C4" s="119" t="s">
        <v>3</v>
      </c>
      <c r="D4" s="119"/>
      <c r="E4" s="119"/>
      <c r="F4" s="119"/>
      <c r="G4" s="119"/>
      <c r="H4" s="119"/>
      <c r="I4" s="119"/>
      <c r="J4" s="119"/>
      <c r="K4" s="119"/>
      <c r="L4" s="119"/>
      <c r="M4" s="6"/>
    </row>
    <row r="5" spans="1:14" x14ac:dyDescent="0.2">
      <c r="B5" s="69"/>
      <c r="C5" s="119" t="s">
        <v>4</v>
      </c>
      <c r="D5" s="119"/>
      <c r="E5" s="119"/>
      <c r="F5" s="119"/>
      <c r="G5" s="119"/>
      <c r="H5" s="119"/>
      <c r="I5" s="119"/>
      <c r="J5" s="119"/>
      <c r="K5" s="119"/>
      <c r="L5" s="119"/>
      <c r="M5" s="6"/>
    </row>
    <row r="6" spans="1:14" x14ac:dyDescent="0.2">
      <c r="B6" s="7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9"/>
    </row>
    <row r="7" spans="1:14" x14ac:dyDescent="0.2">
      <c r="B7" s="22" t="s">
        <v>5</v>
      </c>
      <c r="C7" s="121" t="s">
        <v>5</v>
      </c>
      <c r="D7" s="122" t="s">
        <v>5</v>
      </c>
      <c r="E7" s="122" t="s">
        <v>5</v>
      </c>
      <c r="F7" s="121"/>
      <c r="G7" s="121"/>
      <c r="H7" s="121"/>
      <c r="I7" s="121"/>
      <c r="J7" s="121"/>
      <c r="K7" s="123" t="s">
        <v>5</v>
      </c>
      <c r="L7" s="123" t="s">
        <v>5</v>
      </c>
      <c r="M7" s="25" t="s">
        <v>5</v>
      </c>
    </row>
    <row r="8" spans="1:14" x14ac:dyDescent="0.2">
      <c r="B8" s="12"/>
      <c r="C8" s="124" t="s">
        <v>5</v>
      </c>
      <c r="D8" s="117"/>
      <c r="E8" s="117"/>
      <c r="F8" s="124"/>
      <c r="G8" s="124" t="s">
        <v>6</v>
      </c>
      <c r="H8" s="124"/>
      <c r="I8" s="124"/>
      <c r="J8" s="124" t="s">
        <v>7</v>
      </c>
      <c r="K8" s="118"/>
      <c r="L8" s="118"/>
      <c r="M8" s="200"/>
    </row>
    <row r="9" spans="1:14" x14ac:dyDescent="0.2">
      <c r="B9" s="12" t="s">
        <v>8</v>
      </c>
      <c r="C9" s="124" t="s">
        <v>9</v>
      </c>
      <c r="D9" s="284" t="s">
        <v>10</v>
      </c>
      <c r="E9" s="285"/>
      <c r="F9" s="124" t="s">
        <v>11</v>
      </c>
      <c r="G9" s="124" t="s">
        <v>12</v>
      </c>
      <c r="H9" s="124" t="s">
        <v>13</v>
      </c>
      <c r="I9" s="124" t="s">
        <v>14</v>
      </c>
      <c r="J9" s="124" t="s">
        <v>15</v>
      </c>
      <c r="K9" s="118" t="s">
        <v>16</v>
      </c>
      <c r="L9" s="118" t="s">
        <v>7</v>
      </c>
      <c r="M9" s="200" t="s">
        <v>8</v>
      </c>
    </row>
    <row r="10" spans="1:14" x14ac:dyDescent="0.2">
      <c r="B10" s="12" t="s">
        <v>17</v>
      </c>
      <c r="C10" s="124" t="s">
        <v>18</v>
      </c>
      <c r="D10" s="117"/>
      <c r="E10" s="117"/>
      <c r="F10" s="124" t="s">
        <v>19</v>
      </c>
      <c r="G10" s="124" t="s">
        <v>20</v>
      </c>
      <c r="H10" s="124" t="s">
        <v>21</v>
      </c>
      <c r="I10" s="124"/>
      <c r="J10" s="124" t="s">
        <v>22</v>
      </c>
      <c r="K10" s="118"/>
      <c r="L10" s="118"/>
      <c r="M10" s="200" t="s">
        <v>17</v>
      </c>
    </row>
    <row r="11" spans="1:14" ht="12" thickBot="1" x14ac:dyDescent="0.25">
      <c r="B11" s="12"/>
      <c r="C11" s="125"/>
      <c r="D11" s="286" t="s">
        <v>23</v>
      </c>
      <c r="E11" s="287"/>
      <c r="F11" s="124" t="s">
        <v>24</v>
      </c>
      <c r="G11" s="124" t="s">
        <v>25</v>
      </c>
      <c r="H11" s="124" t="s">
        <v>26</v>
      </c>
      <c r="I11" s="124" t="s">
        <v>27</v>
      </c>
      <c r="J11" s="124" t="s">
        <v>28</v>
      </c>
      <c r="K11" s="118" t="s">
        <v>29</v>
      </c>
      <c r="L11" s="118" t="s">
        <v>30</v>
      </c>
      <c r="M11" s="12"/>
    </row>
    <row r="12" spans="1:14" x14ac:dyDescent="0.2">
      <c r="A12" s="174"/>
      <c r="B12" s="22"/>
      <c r="C12" s="126" t="s">
        <v>5</v>
      </c>
      <c r="D12" s="180" t="s">
        <v>349</v>
      </c>
      <c r="E12" s="180"/>
      <c r="F12" s="303">
        <f>ROUND('Business Objects Report'!C7/1000,0)</f>
        <v>4456</v>
      </c>
      <c r="G12" s="304">
        <f>ROUND('Business Objects Report'!D7/1000,0)</f>
        <v>5054</v>
      </c>
      <c r="H12" s="304">
        <f>ROUND('Business Objects Report'!E7/1000+Adjustments!H12,0)</f>
        <v>2766</v>
      </c>
      <c r="I12" s="304">
        <f>ROUND('Business Objects Report'!F7/1000,0)</f>
        <v>-364</v>
      </c>
      <c r="J12" s="305">
        <f>F12+G12+H12+I12</f>
        <v>11912</v>
      </c>
      <c r="K12" s="320" t="s">
        <v>31</v>
      </c>
      <c r="L12" s="307">
        <f>J12</f>
        <v>11912</v>
      </c>
      <c r="M12" s="11"/>
    </row>
    <row r="13" spans="1:14" ht="12.75" x14ac:dyDescent="0.2">
      <c r="A13" s="175"/>
      <c r="B13" s="12"/>
      <c r="C13" s="126" t="s">
        <v>5</v>
      </c>
      <c r="D13" s="180" t="s">
        <v>32</v>
      </c>
      <c r="E13" s="180"/>
      <c r="F13" s="324"/>
      <c r="G13" s="276"/>
      <c r="H13" s="276"/>
      <c r="I13" s="276"/>
      <c r="J13" s="276"/>
      <c r="K13" s="321"/>
      <c r="L13" s="263"/>
      <c r="M13" s="6"/>
      <c r="N13" s="176"/>
    </row>
    <row r="14" spans="1:14" ht="12.75" x14ac:dyDescent="0.2">
      <c r="A14" s="175"/>
      <c r="B14" s="13">
        <v>1</v>
      </c>
      <c r="C14" s="126" t="s">
        <v>5</v>
      </c>
      <c r="D14" s="119"/>
      <c r="E14" s="119" t="s">
        <v>33</v>
      </c>
      <c r="F14" s="274"/>
      <c r="G14" s="267"/>
      <c r="H14" s="267"/>
      <c r="I14" s="267"/>
      <c r="J14" s="267"/>
      <c r="K14" s="322"/>
      <c r="L14" s="264"/>
      <c r="M14" s="202" t="s">
        <v>486</v>
      </c>
      <c r="N14" s="177"/>
    </row>
    <row r="15" spans="1:14" ht="12.75" x14ac:dyDescent="0.2">
      <c r="B15" s="13">
        <v>2</v>
      </c>
      <c r="C15" s="128" t="s">
        <v>5</v>
      </c>
      <c r="D15" s="129"/>
      <c r="E15" s="129" t="s">
        <v>34</v>
      </c>
      <c r="F15" s="16">
        <f>ROUND('Business Objects Report'!C8/1000,0)</f>
        <v>2891</v>
      </c>
      <c r="G15" s="33">
        <f>ROUND('Business Objects Report'!D8/1000,0)</f>
        <v>626</v>
      </c>
      <c r="H15" s="33">
        <f>ROUND('Business Objects Report'!E8/1000,0)</f>
        <v>1292</v>
      </c>
      <c r="I15" s="33">
        <f>ROUND('Business Objects Report'!F8/1000,0)</f>
        <v>898</v>
      </c>
      <c r="J15" s="130">
        <f>F15+G15+H15+I15</f>
        <v>5707</v>
      </c>
      <c r="K15" s="131" t="s">
        <v>31</v>
      </c>
      <c r="L15" s="132">
        <f>J15</f>
        <v>5707</v>
      </c>
      <c r="M15" s="20">
        <v>2</v>
      </c>
      <c r="N15" s="177"/>
    </row>
    <row r="16" spans="1:14" ht="12.75" x14ac:dyDescent="0.2">
      <c r="B16" s="13">
        <v>3</v>
      </c>
      <c r="C16" s="128" t="s">
        <v>5</v>
      </c>
      <c r="D16" s="129"/>
      <c r="E16" s="129" t="s">
        <v>35</v>
      </c>
      <c r="F16" s="16">
        <f>ROUND('Business Objects Report'!C9/1000,)</f>
        <v>14056</v>
      </c>
      <c r="G16" s="33">
        <f>ROUND('Business Objects Report'!D9/1000,0)</f>
        <v>3031</v>
      </c>
      <c r="H16" s="33">
        <f>ROUND('Business Objects Report'!E9/1000,0)</f>
        <v>7638</v>
      </c>
      <c r="I16" s="33">
        <f>ROUND('Business Objects Report'!F9/1000,0)</f>
        <v>3633</v>
      </c>
      <c r="J16" s="130">
        <f>F16+G16+H16+I16</f>
        <v>28358</v>
      </c>
      <c r="K16" s="131" t="s">
        <v>31</v>
      </c>
      <c r="L16" s="132">
        <f>J16</f>
        <v>28358</v>
      </c>
      <c r="M16" s="20">
        <v>3</v>
      </c>
      <c r="N16" s="177"/>
    </row>
    <row r="17" spans="2:14" ht="12.75" x14ac:dyDescent="0.2">
      <c r="B17" s="13">
        <v>4</v>
      </c>
      <c r="C17" s="128" t="s">
        <v>5</v>
      </c>
      <c r="D17" s="129"/>
      <c r="E17" s="129" t="s">
        <v>36</v>
      </c>
      <c r="F17" s="16">
        <f>ROUND('Business Objects Report'!C10/1000,0)</f>
        <v>0</v>
      </c>
      <c r="G17" s="33">
        <f>ROUND('Business Objects Report'!D10/1000,0)</f>
        <v>47</v>
      </c>
      <c r="H17" s="33">
        <f>ROUND('Business Objects Report'!E10/1000,0)</f>
        <v>2275</v>
      </c>
      <c r="I17" s="33">
        <f>ROUND('Business Objects Report'!F10/1000,0)</f>
        <v>23</v>
      </c>
      <c r="J17" s="130">
        <f>F17+G17+H17+I17</f>
        <v>2345</v>
      </c>
      <c r="K17" s="131" t="s">
        <v>31</v>
      </c>
      <c r="L17" s="132">
        <f>J17</f>
        <v>2345</v>
      </c>
      <c r="M17" s="20">
        <v>4</v>
      </c>
      <c r="N17" s="177"/>
    </row>
    <row r="18" spans="2:14" x14ac:dyDescent="0.2">
      <c r="B18" s="12">
        <v>5</v>
      </c>
      <c r="C18" s="133" t="s">
        <v>5</v>
      </c>
      <c r="D18" s="134"/>
      <c r="E18" s="134" t="s">
        <v>37</v>
      </c>
      <c r="F18" s="16">
        <f>ROUND('Business Objects Report'!C11/1000,0)</f>
        <v>18650</v>
      </c>
      <c r="G18" s="33">
        <f>ROUND('Business Objects Report'!D11/1000,0)</f>
        <v>-26652</v>
      </c>
      <c r="H18" s="33">
        <f>ROUND('Business Objects Report'!E11/1000,0)</f>
        <v>2683</v>
      </c>
      <c r="I18" s="33">
        <f>ROUND('Business Objects Report'!F11/1000,0)</f>
        <v>10955</v>
      </c>
      <c r="J18" s="135">
        <f>F18+G18+H18+I18</f>
        <v>5636</v>
      </c>
      <c r="K18" s="136" t="s">
        <v>31</v>
      </c>
      <c r="L18" s="132">
        <f>J18</f>
        <v>5636</v>
      </c>
      <c r="M18" s="25">
        <v>5</v>
      </c>
    </row>
    <row r="19" spans="2:14" x14ac:dyDescent="0.2">
      <c r="B19" s="22"/>
      <c r="C19" s="133" t="s">
        <v>5</v>
      </c>
      <c r="D19" s="186" t="s">
        <v>38</v>
      </c>
      <c r="E19" s="134"/>
      <c r="F19" s="26"/>
      <c r="G19" s="135"/>
      <c r="H19" s="135"/>
      <c r="I19" s="135"/>
      <c r="J19" s="135"/>
      <c r="K19" s="136"/>
      <c r="L19" s="137"/>
      <c r="M19" s="25"/>
    </row>
    <row r="20" spans="2:14" x14ac:dyDescent="0.2">
      <c r="B20" s="13">
        <v>6</v>
      </c>
      <c r="C20" s="138" t="s">
        <v>5</v>
      </c>
      <c r="D20" s="120"/>
      <c r="E20" s="120" t="s">
        <v>39</v>
      </c>
      <c r="F20" s="379">
        <f>ROUND('Business Objects Report'!C13/1000,0)</f>
        <v>47023</v>
      </c>
      <c r="G20" s="380">
        <f>ROUND('Business Objects Report'!D13/1000,0)</f>
        <v>4107</v>
      </c>
      <c r="H20" s="380">
        <f>ROUND('Business Objects Report'!E13/1000,0)</f>
        <v>14663</v>
      </c>
      <c r="I20" s="380">
        <f>ROUND('Business Objects Report'!F13/1000,0)</f>
        <v>1</v>
      </c>
      <c r="J20" s="381">
        <f t="shared" ref="J20:J33" si="0">F20+G20+H20+I20</f>
        <v>65794</v>
      </c>
      <c r="K20" s="139" t="s">
        <v>31</v>
      </c>
      <c r="L20" s="382">
        <f t="shared" ref="L20:L44" si="1">J20</f>
        <v>65794</v>
      </c>
      <c r="M20" s="31">
        <v>6</v>
      </c>
    </row>
    <row r="21" spans="2:14" x14ac:dyDescent="0.2">
      <c r="B21" s="13">
        <v>7</v>
      </c>
      <c r="C21" s="138" t="s">
        <v>5</v>
      </c>
      <c r="D21" s="120"/>
      <c r="E21" s="120" t="s">
        <v>40</v>
      </c>
      <c r="F21" s="27">
        <f>ROUND('Business Objects Report'!C14/1000,0)</f>
        <v>6546</v>
      </c>
      <c r="G21" s="43">
        <f>ROUND('Business Objects Report'!D14/1000,0)</f>
        <v>125</v>
      </c>
      <c r="H21" s="43">
        <f>ROUND('Business Objects Report'!E14/1000,0)</f>
        <v>1530</v>
      </c>
      <c r="I21" s="43">
        <f>ROUND('Business Objects Report'!F14/1000,0)</f>
        <v>23</v>
      </c>
      <c r="J21" s="54">
        <f t="shared" si="0"/>
        <v>8224</v>
      </c>
      <c r="K21" s="139" t="s">
        <v>31</v>
      </c>
      <c r="L21" s="140">
        <f t="shared" si="1"/>
        <v>8224</v>
      </c>
      <c r="M21" s="31">
        <v>7</v>
      </c>
    </row>
    <row r="22" spans="2:14" x14ac:dyDescent="0.2">
      <c r="B22" s="13">
        <v>8</v>
      </c>
      <c r="C22" s="128" t="s">
        <v>5</v>
      </c>
      <c r="D22" s="129"/>
      <c r="E22" s="129" t="s">
        <v>41</v>
      </c>
      <c r="F22" s="27">
        <f>ROUND('Business Objects Report'!C15/1000,0)</f>
        <v>11</v>
      </c>
      <c r="G22" s="43">
        <f>ROUND('Business Objects Report'!D15/1000,0)</f>
        <v>419</v>
      </c>
      <c r="H22" s="43">
        <f>ROUND('Business Objects Report'!E15/1000,0)</f>
        <v>0</v>
      </c>
      <c r="I22" s="43">
        <f>ROUND('Business Objects Report'!F15/1000,0)</f>
        <v>0</v>
      </c>
      <c r="J22" s="130">
        <f t="shared" si="0"/>
        <v>430</v>
      </c>
      <c r="K22" s="131" t="s">
        <v>31</v>
      </c>
      <c r="L22" s="140">
        <f t="shared" si="1"/>
        <v>430</v>
      </c>
      <c r="M22" s="20">
        <v>8</v>
      </c>
    </row>
    <row r="23" spans="2:14" x14ac:dyDescent="0.2">
      <c r="B23" s="13">
        <v>9</v>
      </c>
      <c r="C23" s="128" t="s">
        <v>5</v>
      </c>
      <c r="D23" s="129"/>
      <c r="E23" s="129" t="s">
        <v>42</v>
      </c>
      <c r="F23" s="27">
        <f>ROUND('Business Objects Report'!C16/1000,0)</f>
        <v>0</v>
      </c>
      <c r="G23" s="43">
        <f>ROUND('Business Objects Report'!D16/1000,0)</f>
        <v>2855</v>
      </c>
      <c r="H23" s="43">
        <f>ROUND('Business Objects Report'!E16/1000,0)</f>
        <v>0</v>
      </c>
      <c r="I23" s="43">
        <f>ROUND('Business Objects Report'!F16/1000,0)</f>
        <v>0</v>
      </c>
      <c r="J23" s="130">
        <f t="shared" si="0"/>
        <v>2855</v>
      </c>
      <c r="K23" s="131" t="s">
        <v>31</v>
      </c>
      <c r="L23" s="140">
        <f t="shared" si="1"/>
        <v>2855</v>
      </c>
      <c r="M23" s="20">
        <v>9</v>
      </c>
    </row>
    <row r="24" spans="2:14" x14ac:dyDescent="0.2">
      <c r="B24" s="13">
        <v>10</v>
      </c>
      <c r="C24" s="128" t="s">
        <v>5</v>
      </c>
      <c r="D24" s="129"/>
      <c r="E24" s="129" t="s">
        <v>43</v>
      </c>
      <c r="F24" s="27">
        <f>ROUND('Business Objects Report'!C17/1000,0)</f>
        <v>16141</v>
      </c>
      <c r="G24" s="43">
        <f>ROUND('Business Objects Report'!D17/1000,0)</f>
        <v>3113</v>
      </c>
      <c r="H24" s="43">
        <f>ROUND('Business Objects Report'!E17/1000,0)</f>
        <v>2280</v>
      </c>
      <c r="I24" s="43">
        <f>ROUND('Business Objects Report'!F17/1000,0)</f>
        <v>3939</v>
      </c>
      <c r="J24" s="130">
        <f t="shared" si="0"/>
        <v>25473</v>
      </c>
      <c r="K24" s="131" t="s">
        <v>31</v>
      </c>
      <c r="L24" s="140">
        <f t="shared" si="1"/>
        <v>25473</v>
      </c>
      <c r="M24" s="20">
        <v>10</v>
      </c>
    </row>
    <row r="25" spans="2:14" x14ac:dyDescent="0.2">
      <c r="B25" s="13">
        <v>11</v>
      </c>
      <c r="C25" s="128" t="s">
        <v>5</v>
      </c>
      <c r="D25" s="129"/>
      <c r="E25" s="129" t="s">
        <v>44</v>
      </c>
      <c r="F25" s="27">
        <f>ROUND('Business Objects Report'!C18/1000,0)</f>
        <v>1</v>
      </c>
      <c r="G25" s="43">
        <f>ROUND('Business Objects Report'!D18/1000,0)</f>
        <v>0</v>
      </c>
      <c r="H25" s="43">
        <f>ROUND('Business Objects Report'!E18/1000,0)</f>
        <v>0</v>
      </c>
      <c r="I25" s="43">
        <f>ROUND('Business Objects Report'!F18/1000,0)</f>
        <v>0</v>
      </c>
      <c r="J25" s="130">
        <f t="shared" si="0"/>
        <v>1</v>
      </c>
      <c r="K25" s="131" t="s">
        <v>31</v>
      </c>
      <c r="L25" s="140">
        <f t="shared" si="1"/>
        <v>1</v>
      </c>
      <c r="M25" s="20">
        <v>11</v>
      </c>
    </row>
    <row r="26" spans="2:14" x14ac:dyDescent="0.2">
      <c r="B26" s="13">
        <v>12</v>
      </c>
      <c r="C26" s="128" t="s">
        <v>5</v>
      </c>
      <c r="D26" s="129"/>
      <c r="E26" s="129" t="s">
        <v>45</v>
      </c>
      <c r="F26" s="27">
        <f>ROUND('Business Objects Report'!C19/1000+Adjustments!F26,0)</f>
        <v>1740</v>
      </c>
      <c r="G26" s="43">
        <f>ROUND('Business Objects Report'!D19/1000,0)</f>
        <v>855</v>
      </c>
      <c r="H26" s="43">
        <f>ROUND('Business Objects Report'!E19/1000,0)</f>
        <v>18</v>
      </c>
      <c r="I26" s="43">
        <f>ROUND('Business Objects Report'!F19/1000,0)</f>
        <v>277</v>
      </c>
      <c r="J26" s="130">
        <f t="shared" si="0"/>
        <v>2890</v>
      </c>
      <c r="K26" s="131" t="s">
        <v>31</v>
      </c>
      <c r="L26" s="140">
        <f t="shared" si="1"/>
        <v>2890</v>
      </c>
      <c r="M26" s="20">
        <v>12</v>
      </c>
    </row>
    <row r="27" spans="2:14" x14ac:dyDescent="0.2">
      <c r="B27" s="13">
        <v>13</v>
      </c>
      <c r="C27" s="128" t="s">
        <v>5</v>
      </c>
      <c r="D27" s="129"/>
      <c r="E27" s="129" t="s">
        <v>46</v>
      </c>
      <c r="F27" s="27">
        <f>ROUND('Business Objects Report'!C20/1000,0)</f>
        <v>3620</v>
      </c>
      <c r="G27" s="43">
        <f>ROUND('Business Objects Report'!D20/1000,0)</f>
        <v>53</v>
      </c>
      <c r="H27" s="43">
        <f>ROUND('Business Objects Report'!E20/1000,0)</f>
        <v>0</v>
      </c>
      <c r="I27" s="43">
        <f>ROUND('Business Objects Report'!F20/1000,0)</f>
        <v>0</v>
      </c>
      <c r="J27" s="130">
        <f t="shared" si="0"/>
        <v>3673</v>
      </c>
      <c r="K27" s="131" t="s">
        <v>31</v>
      </c>
      <c r="L27" s="140">
        <f t="shared" si="1"/>
        <v>3673</v>
      </c>
      <c r="M27" s="20">
        <v>13</v>
      </c>
    </row>
    <row r="28" spans="2:14" x14ac:dyDescent="0.2">
      <c r="B28" s="13">
        <v>14</v>
      </c>
      <c r="C28" s="128" t="s">
        <v>5</v>
      </c>
      <c r="D28" s="129"/>
      <c r="E28" s="129" t="s">
        <v>47</v>
      </c>
      <c r="F28" s="21">
        <f>ROUND('Business Objects Report'!C21/1000,0)</f>
        <v>71827</v>
      </c>
      <c r="G28" s="32">
        <f>ROUND('Business Objects Report'!D21/1000,0)</f>
        <v>41069</v>
      </c>
      <c r="H28" s="32">
        <f>ROUND('Business Objects Report'!E21/1000,0)</f>
        <v>41278</v>
      </c>
      <c r="I28" s="33">
        <f>ROUND('Business Objects Report'!F21/1000,0)</f>
        <v>8541</v>
      </c>
      <c r="J28" s="130">
        <f t="shared" si="0"/>
        <v>162715</v>
      </c>
      <c r="K28" s="131" t="s">
        <v>31</v>
      </c>
      <c r="L28" s="140">
        <f t="shared" si="1"/>
        <v>162715</v>
      </c>
      <c r="M28" s="20">
        <v>14</v>
      </c>
    </row>
    <row r="29" spans="2:14" x14ac:dyDescent="0.2">
      <c r="B29" s="13">
        <v>15</v>
      </c>
      <c r="C29" s="128" t="s">
        <v>5</v>
      </c>
      <c r="D29" s="129"/>
      <c r="E29" s="129" t="s">
        <v>48</v>
      </c>
      <c r="F29" s="21">
        <f>ROUND('Business Objects Report'!C22/1000,0)</f>
        <v>7915</v>
      </c>
      <c r="G29" s="32">
        <f>ROUND('Business Objects Report'!D22/1000,0)</f>
        <v>989</v>
      </c>
      <c r="H29" s="32">
        <f>ROUND('Business Objects Report'!E22/1000,0)</f>
        <v>1</v>
      </c>
      <c r="I29" s="33">
        <f>ROUND('Business Objects Report'!F22/1000,0)</f>
        <v>55</v>
      </c>
      <c r="J29" s="130">
        <f t="shared" si="0"/>
        <v>8960</v>
      </c>
      <c r="K29" s="131" t="s">
        <v>31</v>
      </c>
      <c r="L29" s="140">
        <f t="shared" si="1"/>
        <v>8960</v>
      </c>
      <c r="M29" s="20">
        <v>15</v>
      </c>
    </row>
    <row r="30" spans="2:14" x14ac:dyDescent="0.2">
      <c r="B30" s="13">
        <v>16</v>
      </c>
      <c r="C30" s="128" t="s">
        <v>5</v>
      </c>
      <c r="D30" s="129"/>
      <c r="E30" s="129" t="s">
        <v>49</v>
      </c>
      <c r="F30" s="21">
        <f>ROUND('Business Objects Report'!C23/1000,0)</f>
        <v>19644</v>
      </c>
      <c r="G30" s="33">
        <f>ROUND('Business Objects Report'!D23/1000,0)</f>
        <v>1269</v>
      </c>
      <c r="H30" s="33">
        <f>ROUND('Business Objects Report'!E23/1000,0)</f>
        <v>0</v>
      </c>
      <c r="I30" s="33">
        <f>ROUND('Business Objects Report'!F23/1000,0)</f>
        <v>0</v>
      </c>
      <c r="J30" s="130">
        <f t="shared" si="0"/>
        <v>20913</v>
      </c>
      <c r="K30" s="131" t="s">
        <v>31</v>
      </c>
      <c r="L30" s="140">
        <f t="shared" si="1"/>
        <v>20913</v>
      </c>
      <c r="M30" s="20">
        <v>16</v>
      </c>
    </row>
    <row r="31" spans="2:14" x14ac:dyDescent="0.2">
      <c r="B31" s="13">
        <v>17</v>
      </c>
      <c r="C31" s="128" t="s">
        <v>5</v>
      </c>
      <c r="D31" s="129"/>
      <c r="E31" s="129" t="s">
        <v>50</v>
      </c>
      <c r="F31" s="21">
        <f>ROUND('Business Objects Report'!C24/1000,0)</f>
        <v>195</v>
      </c>
      <c r="G31" s="33">
        <f>ROUND('Business Objects Report'!D24/1000,0)</f>
        <v>118</v>
      </c>
      <c r="H31" s="33">
        <f>ROUND('Business Objects Report'!E24/1000,0)</f>
        <v>0</v>
      </c>
      <c r="I31" s="33">
        <f>ROUND('Business Objects Report'!F24/1000,0)</f>
        <v>0</v>
      </c>
      <c r="J31" s="130">
        <f t="shared" si="0"/>
        <v>313</v>
      </c>
      <c r="K31" s="131" t="s">
        <v>31</v>
      </c>
      <c r="L31" s="140">
        <f t="shared" si="1"/>
        <v>313</v>
      </c>
      <c r="M31" s="20">
        <v>17</v>
      </c>
    </row>
    <row r="32" spans="2:14" x14ac:dyDescent="0.2">
      <c r="B32" s="13">
        <v>18</v>
      </c>
      <c r="C32" s="128" t="s">
        <v>5</v>
      </c>
      <c r="D32" s="129"/>
      <c r="E32" s="129" t="s">
        <v>51</v>
      </c>
      <c r="F32" s="21">
        <f>ROUND('Business Objects Report'!C25/1000,0)</f>
        <v>4159</v>
      </c>
      <c r="G32" s="33">
        <f>ROUND('Business Objects Report'!D25/1000,0)</f>
        <v>284</v>
      </c>
      <c r="H32" s="33">
        <f>ROUND('Business Objects Report'!E25/1000,0)</f>
        <v>1</v>
      </c>
      <c r="I32" s="33">
        <f>ROUND('Business Objects Report'!F25/1000,0)</f>
        <v>3</v>
      </c>
      <c r="J32" s="130">
        <f t="shared" si="0"/>
        <v>4447</v>
      </c>
      <c r="K32" s="131" t="s">
        <v>31</v>
      </c>
      <c r="L32" s="140">
        <f t="shared" si="1"/>
        <v>4447</v>
      </c>
      <c r="M32" s="20">
        <v>18</v>
      </c>
    </row>
    <row r="33" spans="1:14" x14ac:dyDescent="0.2">
      <c r="B33" s="13">
        <v>19</v>
      </c>
      <c r="C33" s="128" t="s">
        <v>5</v>
      </c>
      <c r="D33" s="129"/>
      <c r="E33" s="129" t="s">
        <v>52</v>
      </c>
      <c r="F33" s="21">
        <f>ROUND('Business Objects Report'!C26/1000,0)</f>
        <v>376</v>
      </c>
      <c r="G33" s="33">
        <f>ROUND('Business Objects Report'!D26/1000,0)</f>
        <v>0</v>
      </c>
      <c r="H33" s="33">
        <f>ROUND('Business Objects Report'!E26/1000,0)</f>
        <v>0</v>
      </c>
      <c r="I33" s="33">
        <f>ROUND('Business Objects Report'!F26/1000,0)</f>
        <v>0</v>
      </c>
      <c r="J33" s="130">
        <f t="shared" si="0"/>
        <v>376</v>
      </c>
      <c r="K33" s="131" t="s">
        <v>31</v>
      </c>
      <c r="L33" s="140">
        <f t="shared" si="1"/>
        <v>376</v>
      </c>
      <c r="M33" s="20">
        <v>19</v>
      </c>
      <c r="N33" s="257" t="s">
        <v>484</v>
      </c>
    </row>
    <row r="34" spans="1:14" x14ac:dyDescent="0.2">
      <c r="A34" s="246" t="s">
        <v>0</v>
      </c>
      <c r="B34" s="13">
        <v>20</v>
      </c>
      <c r="C34" s="128" t="s">
        <v>5</v>
      </c>
      <c r="D34" s="129"/>
      <c r="E34" s="129" t="s">
        <v>53</v>
      </c>
      <c r="F34" s="21">
        <f>ROUND('Business Objects Report'!C27/1000,0)</f>
        <v>0</v>
      </c>
      <c r="G34" s="33">
        <f>ROUND('Business Objects Report'!D27/1000,0)</f>
        <v>20</v>
      </c>
      <c r="H34" s="33">
        <f>ROUND('Business Objects Report'!E27/1000,0)</f>
        <v>0</v>
      </c>
      <c r="I34" s="33">
        <f>ROUND('Business Objects Report'!F27/1000,0)</f>
        <v>0</v>
      </c>
      <c r="J34" s="35">
        <f>SUM(F34:I34)</f>
        <v>20</v>
      </c>
      <c r="K34" s="131" t="s">
        <v>31</v>
      </c>
      <c r="L34" s="141">
        <f t="shared" si="1"/>
        <v>20</v>
      </c>
      <c r="M34" s="20">
        <v>20</v>
      </c>
      <c r="N34" s="257"/>
    </row>
    <row r="35" spans="1:14" x14ac:dyDescent="0.2">
      <c r="A35" s="246"/>
      <c r="B35" s="13">
        <v>21</v>
      </c>
      <c r="C35" s="128" t="s">
        <v>5</v>
      </c>
      <c r="D35" s="129"/>
      <c r="E35" s="129" t="s">
        <v>54</v>
      </c>
      <c r="F35" s="21">
        <f>ROUND('Business Objects Report'!C28/1000,0)</f>
        <v>52056</v>
      </c>
      <c r="G35" s="33">
        <f>ROUND('Business Objects Report'!D28/1000,0)</f>
        <v>18382</v>
      </c>
      <c r="H35" s="33">
        <f>ROUND('Business Objects Report'!E28/1000,0)</f>
        <v>7449</v>
      </c>
      <c r="I35" s="33">
        <f>ROUND('Business Objects Report'!F28/1000,0)</f>
        <v>3370</v>
      </c>
      <c r="J35" s="130">
        <f t="shared" ref="J35:J44" si="2">F35+G35+H35+I35</f>
        <v>81257</v>
      </c>
      <c r="K35" s="131" t="s">
        <v>31</v>
      </c>
      <c r="L35" s="140">
        <f t="shared" si="1"/>
        <v>81257</v>
      </c>
      <c r="M35" s="20">
        <v>21</v>
      </c>
      <c r="N35" s="257"/>
    </row>
    <row r="36" spans="1:14" x14ac:dyDescent="0.2">
      <c r="A36" s="246"/>
      <c r="B36" s="13">
        <v>22</v>
      </c>
      <c r="C36" s="128" t="s">
        <v>5</v>
      </c>
      <c r="D36" s="129"/>
      <c r="E36" s="129" t="s">
        <v>55</v>
      </c>
      <c r="F36" s="21">
        <f>ROUND('Business Objects Report'!C29/1000,0)</f>
        <v>16012</v>
      </c>
      <c r="G36" s="33">
        <f>ROUND('Business Objects Report'!D29/1000,0)</f>
        <v>849</v>
      </c>
      <c r="H36" s="33">
        <f>ROUND('Business Objects Report'!E29/1000,0)</f>
        <v>4402</v>
      </c>
      <c r="I36" s="33">
        <f>ROUND('Business Objects Report'!F29/1000,0)</f>
        <v>0</v>
      </c>
      <c r="J36" s="130">
        <f t="shared" si="2"/>
        <v>21263</v>
      </c>
      <c r="K36" s="131" t="s">
        <v>31</v>
      </c>
      <c r="L36" s="140">
        <f t="shared" si="1"/>
        <v>21263</v>
      </c>
      <c r="M36" s="20">
        <v>22</v>
      </c>
      <c r="N36" s="257"/>
    </row>
    <row r="37" spans="1:14" x14ac:dyDescent="0.2">
      <c r="A37" s="246"/>
      <c r="B37" s="13">
        <v>23</v>
      </c>
      <c r="C37" s="128" t="s">
        <v>5</v>
      </c>
      <c r="D37" s="129"/>
      <c r="E37" s="129" t="s">
        <v>56</v>
      </c>
      <c r="F37" s="21">
        <f>ROUND('Business Objects Report'!C30/1000,0)</f>
        <v>28805</v>
      </c>
      <c r="G37" s="33">
        <f>ROUND('Business Objects Report'!D30/1000,0)</f>
        <v>7011</v>
      </c>
      <c r="H37" s="33">
        <f>ROUND('Business Objects Report'!E30/1000,0)</f>
        <v>19967</v>
      </c>
      <c r="I37" s="33">
        <f>ROUND('Business Objects Report'!F30/1000,0)</f>
        <v>607</v>
      </c>
      <c r="J37" s="130">
        <f t="shared" si="2"/>
        <v>56390</v>
      </c>
      <c r="K37" s="131" t="s">
        <v>31</v>
      </c>
      <c r="L37" s="140">
        <f t="shared" si="1"/>
        <v>56390</v>
      </c>
      <c r="M37" s="20">
        <v>23</v>
      </c>
      <c r="N37" s="257"/>
    </row>
    <row r="38" spans="1:14" x14ac:dyDescent="0.2">
      <c r="A38" s="246"/>
      <c r="B38" s="13">
        <v>24</v>
      </c>
      <c r="C38" s="128" t="s">
        <v>5</v>
      </c>
      <c r="D38" s="129"/>
      <c r="E38" s="129" t="s">
        <v>57</v>
      </c>
      <c r="F38" s="21">
        <f>ROUND('Business Objects Report'!C31/1000,0)</f>
        <v>1181</v>
      </c>
      <c r="G38" s="33">
        <f>ROUND('Business Objects Report'!D31/1000,0)</f>
        <v>0</v>
      </c>
      <c r="H38" s="33">
        <f>ROUND('Business Objects Report'!E31/1000,0)</f>
        <v>0</v>
      </c>
      <c r="I38" s="33">
        <f>ROUND('Business Objects Report'!F31/1000,0)</f>
        <v>0</v>
      </c>
      <c r="J38" s="130">
        <f t="shared" si="2"/>
        <v>1181</v>
      </c>
      <c r="K38" s="131" t="s">
        <v>31</v>
      </c>
      <c r="L38" s="140">
        <f t="shared" si="1"/>
        <v>1181</v>
      </c>
      <c r="M38" s="20">
        <v>24</v>
      </c>
      <c r="N38" s="257"/>
    </row>
    <row r="39" spans="1:14" x14ac:dyDescent="0.2">
      <c r="A39" s="246"/>
      <c r="B39" s="13">
        <v>25</v>
      </c>
      <c r="C39" s="128" t="s">
        <v>5</v>
      </c>
      <c r="D39" s="129"/>
      <c r="E39" s="129" t="s">
        <v>58</v>
      </c>
      <c r="F39" s="21">
        <f>ROUND('Business Objects Report'!C32/1000,0)</f>
        <v>13376</v>
      </c>
      <c r="G39" s="33">
        <f>ROUND('Business Objects Report'!D32/1000,0)</f>
        <v>309</v>
      </c>
      <c r="H39" s="33">
        <f>ROUND('Business Objects Report'!E32/1000,0)</f>
        <v>738</v>
      </c>
      <c r="I39" s="33">
        <f>ROUND('Business Objects Report'!F32/1000,0)</f>
        <v>0</v>
      </c>
      <c r="J39" s="130">
        <f t="shared" si="2"/>
        <v>14423</v>
      </c>
      <c r="K39" s="131" t="s">
        <v>31</v>
      </c>
      <c r="L39" s="140">
        <f t="shared" si="1"/>
        <v>14423</v>
      </c>
      <c r="M39" s="20">
        <v>25</v>
      </c>
      <c r="N39" s="257"/>
    </row>
    <row r="40" spans="1:14" x14ac:dyDescent="0.2">
      <c r="A40" s="246"/>
      <c r="B40" s="13">
        <v>26</v>
      </c>
      <c r="C40" s="128" t="s">
        <v>5</v>
      </c>
      <c r="D40" s="129"/>
      <c r="E40" s="129" t="s">
        <v>59</v>
      </c>
      <c r="F40" s="21">
        <f>ROUND('Business Objects Report'!C33/1000,0)</f>
        <v>31</v>
      </c>
      <c r="G40" s="33">
        <f>ROUND('Business Objects Report'!D33/1000,0)</f>
        <v>43</v>
      </c>
      <c r="H40" s="33">
        <f>ROUND('Business Objects Report'!E33/1000,0)</f>
        <v>489</v>
      </c>
      <c r="I40" s="33">
        <f>ROUND('Business Objects Report'!F33/1000,0)</f>
        <v>0</v>
      </c>
      <c r="J40" s="130">
        <f t="shared" si="2"/>
        <v>563</v>
      </c>
      <c r="K40" s="131" t="s">
        <v>31</v>
      </c>
      <c r="L40" s="140">
        <f t="shared" si="1"/>
        <v>563</v>
      </c>
      <c r="M40" s="20">
        <v>26</v>
      </c>
      <c r="N40" s="257"/>
    </row>
    <row r="41" spans="1:14" x14ac:dyDescent="0.2">
      <c r="A41" s="246"/>
      <c r="B41" s="13">
        <v>27</v>
      </c>
      <c r="C41" s="128" t="s">
        <v>5</v>
      </c>
      <c r="D41" s="129"/>
      <c r="E41" s="129" t="s">
        <v>60</v>
      </c>
      <c r="F41" s="21">
        <f>ROUND('Business Objects Report'!C34/1000,0)</f>
        <v>6310</v>
      </c>
      <c r="G41" s="33">
        <f>ROUND('Business Objects Report'!D34/1000,0)</f>
        <v>3442</v>
      </c>
      <c r="H41" s="33">
        <f>ROUND('Business Objects Report'!E34/1000,0)</f>
        <v>4924</v>
      </c>
      <c r="I41" s="33">
        <f>ROUND('Business Objects Report'!F34/1000,0)</f>
        <v>1154</v>
      </c>
      <c r="J41" s="130">
        <f t="shared" si="2"/>
        <v>15830</v>
      </c>
      <c r="K41" s="131" t="s">
        <v>31</v>
      </c>
      <c r="L41" s="140">
        <f t="shared" si="1"/>
        <v>15830</v>
      </c>
      <c r="M41" s="20">
        <v>27</v>
      </c>
      <c r="N41" s="257"/>
    </row>
    <row r="42" spans="1:14" x14ac:dyDescent="0.2">
      <c r="A42" s="246"/>
      <c r="B42" s="13">
        <v>28</v>
      </c>
      <c r="C42" s="128" t="s">
        <v>5</v>
      </c>
      <c r="D42" s="129"/>
      <c r="E42" s="129" t="s">
        <v>61</v>
      </c>
      <c r="F42" s="21">
        <f>ROUND('Business Objects Report'!C35/1000,0)</f>
        <v>3402</v>
      </c>
      <c r="G42" s="33">
        <f>ROUND('Business Objects Report'!D35/1000,0)</f>
        <v>2695</v>
      </c>
      <c r="H42" s="33">
        <f>ROUND('Business Objects Report'!E35/1000,0)</f>
        <v>3315</v>
      </c>
      <c r="I42" s="33">
        <f>ROUND('Business Objects Report'!F35/1000,0)</f>
        <v>119</v>
      </c>
      <c r="J42" s="130">
        <f t="shared" si="2"/>
        <v>9531</v>
      </c>
      <c r="K42" s="131" t="s">
        <v>31</v>
      </c>
      <c r="L42" s="140">
        <f t="shared" si="1"/>
        <v>9531</v>
      </c>
      <c r="M42" s="20">
        <v>28</v>
      </c>
      <c r="N42" s="257"/>
    </row>
    <row r="43" spans="1:14" x14ac:dyDescent="0.2">
      <c r="A43" s="246"/>
      <c r="B43" s="13">
        <v>29</v>
      </c>
      <c r="C43" s="128" t="s">
        <v>5</v>
      </c>
      <c r="D43" s="129"/>
      <c r="E43" s="129" t="s">
        <v>62</v>
      </c>
      <c r="F43" s="21">
        <f>ROUND('Business Objects Report'!C36/1000,0)</f>
        <v>516</v>
      </c>
      <c r="G43" s="33">
        <f>ROUND('Business Objects Report'!D36/1000,0)</f>
        <v>270</v>
      </c>
      <c r="H43" s="33">
        <f>ROUND('Business Objects Report'!E36/1000,0)</f>
        <v>3007</v>
      </c>
      <c r="I43" s="33">
        <f>ROUND('Business Objects Report'!F36/1000,0)</f>
        <v>0</v>
      </c>
      <c r="J43" s="130">
        <f t="shared" si="2"/>
        <v>3793</v>
      </c>
      <c r="K43" s="131" t="s">
        <v>31</v>
      </c>
      <c r="L43" s="140">
        <f t="shared" si="1"/>
        <v>3793</v>
      </c>
      <c r="M43" s="20">
        <v>29</v>
      </c>
      <c r="N43" s="257"/>
    </row>
    <row r="44" spans="1:14" ht="12" thickBot="1" x14ac:dyDescent="0.25">
      <c r="A44" s="246"/>
      <c r="B44" s="13">
        <v>30</v>
      </c>
      <c r="C44" s="128" t="s">
        <v>5</v>
      </c>
      <c r="D44" s="129"/>
      <c r="E44" s="129" t="s">
        <v>63</v>
      </c>
      <c r="F44" s="36">
        <f>ROUND('Business Objects Report'!C37/1000,0)</f>
        <v>1921</v>
      </c>
      <c r="G44" s="143">
        <f>ROUND('Business Objects Report'!D37/1000,0)</f>
        <v>3203</v>
      </c>
      <c r="H44" s="143">
        <f>ROUND('Business Objects Report'!E37/1000,0)</f>
        <v>4907</v>
      </c>
      <c r="I44" s="143">
        <f>ROUND('Business Objects Report'!F37/1000,0)</f>
        <v>0</v>
      </c>
      <c r="J44" s="144">
        <f t="shared" si="2"/>
        <v>10031</v>
      </c>
      <c r="K44" s="145" t="s">
        <v>31</v>
      </c>
      <c r="L44" s="146">
        <f t="shared" si="1"/>
        <v>10031</v>
      </c>
      <c r="M44" s="20">
        <v>30</v>
      </c>
      <c r="N44" s="299"/>
    </row>
    <row r="45" spans="1:14" ht="15" customHeight="1" x14ac:dyDescent="0.2">
      <c r="A45" s="325" t="s">
        <v>0</v>
      </c>
      <c r="B45" s="270" t="s">
        <v>64</v>
      </c>
      <c r="C45" s="271"/>
      <c r="D45" s="271"/>
      <c r="E45" s="271"/>
      <c r="F45" s="271"/>
      <c r="G45" s="271"/>
      <c r="H45" s="271"/>
      <c r="I45" s="271"/>
      <c r="J45" s="271"/>
      <c r="K45" s="271"/>
      <c r="L45" s="271"/>
      <c r="M45" s="272"/>
      <c r="N45" s="300" t="s">
        <v>484</v>
      </c>
    </row>
    <row r="46" spans="1:14" x14ac:dyDescent="0.2">
      <c r="A46" s="326"/>
      <c r="B46" s="281" t="s">
        <v>2</v>
      </c>
      <c r="C46" s="282"/>
      <c r="D46" s="282"/>
      <c r="E46" s="282"/>
      <c r="F46" s="282"/>
      <c r="G46" s="282"/>
      <c r="H46" s="282"/>
      <c r="I46" s="282"/>
      <c r="J46" s="282"/>
      <c r="K46" s="282"/>
      <c r="L46" s="282"/>
      <c r="M46" s="283"/>
      <c r="N46" s="300"/>
    </row>
    <row r="47" spans="1:14" x14ac:dyDescent="0.2">
      <c r="A47" s="326"/>
      <c r="B47" s="70"/>
      <c r="C47" s="120"/>
      <c r="D47" s="120"/>
      <c r="E47" s="120"/>
      <c r="F47" s="150"/>
      <c r="G47" s="150"/>
      <c r="H47" s="150"/>
      <c r="I47" s="150"/>
      <c r="J47" s="150"/>
      <c r="K47" s="150"/>
      <c r="L47" s="150"/>
      <c r="M47" s="9"/>
      <c r="N47" s="300"/>
    </row>
    <row r="48" spans="1:14" x14ac:dyDescent="0.2">
      <c r="A48" s="326"/>
      <c r="B48" s="12" t="s">
        <v>5</v>
      </c>
      <c r="C48" s="124" t="s">
        <v>5</v>
      </c>
      <c r="D48" s="117" t="s">
        <v>5</v>
      </c>
      <c r="E48" s="117" t="s">
        <v>5</v>
      </c>
      <c r="F48" s="121"/>
      <c r="G48" s="121"/>
      <c r="H48" s="121"/>
      <c r="I48" s="121"/>
      <c r="J48" s="121"/>
      <c r="K48" s="118" t="s">
        <v>5</v>
      </c>
      <c r="L48" s="118" t="s">
        <v>5</v>
      </c>
      <c r="M48" s="200" t="s">
        <v>5</v>
      </c>
      <c r="N48" s="300"/>
    </row>
    <row r="49" spans="1:14" x14ac:dyDescent="0.2">
      <c r="A49" s="326"/>
      <c r="B49" s="12"/>
      <c r="C49" s="124" t="s">
        <v>5</v>
      </c>
      <c r="D49" s="117"/>
      <c r="E49" s="117"/>
      <c r="F49" s="124"/>
      <c r="G49" s="124" t="s">
        <v>6</v>
      </c>
      <c r="H49" s="124"/>
      <c r="I49" s="124"/>
      <c r="J49" s="124" t="s">
        <v>7</v>
      </c>
      <c r="K49" s="118"/>
      <c r="L49" s="118"/>
      <c r="M49" s="200"/>
      <c r="N49" s="300"/>
    </row>
    <row r="50" spans="1:14" x14ac:dyDescent="0.2">
      <c r="A50" s="326"/>
      <c r="B50" s="12" t="s">
        <v>8</v>
      </c>
      <c r="C50" s="124" t="s">
        <v>9</v>
      </c>
      <c r="D50" s="284" t="s">
        <v>10</v>
      </c>
      <c r="E50" s="285"/>
      <c r="F50" s="124" t="s">
        <v>11</v>
      </c>
      <c r="G50" s="124" t="s">
        <v>12</v>
      </c>
      <c r="H50" s="124" t="s">
        <v>13</v>
      </c>
      <c r="I50" s="124" t="s">
        <v>14</v>
      </c>
      <c r="J50" s="124" t="s">
        <v>15</v>
      </c>
      <c r="K50" s="118" t="s">
        <v>16</v>
      </c>
      <c r="L50" s="118" t="s">
        <v>7</v>
      </c>
      <c r="M50" s="200" t="s">
        <v>8</v>
      </c>
      <c r="N50" s="300"/>
    </row>
    <row r="51" spans="1:14" x14ac:dyDescent="0.2">
      <c r="A51" s="326"/>
      <c r="B51" s="12" t="s">
        <v>17</v>
      </c>
      <c r="C51" s="124" t="s">
        <v>18</v>
      </c>
      <c r="D51" s="117"/>
      <c r="E51" s="117"/>
      <c r="F51" s="124" t="s">
        <v>19</v>
      </c>
      <c r="G51" s="124" t="s">
        <v>20</v>
      </c>
      <c r="H51" s="124" t="s">
        <v>21</v>
      </c>
      <c r="I51" s="124"/>
      <c r="J51" s="124" t="s">
        <v>22</v>
      </c>
      <c r="K51" s="118"/>
      <c r="L51" s="118"/>
      <c r="M51" s="200" t="s">
        <v>17</v>
      </c>
      <c r="N51" s="300"/>
    </row>
    <row r="52" spans="1:14" ht="12" thickBot="1" x14ac:dyDescent="0.25">
      <c r="A52" s="326"/>
      <c r="B52" s="13"/>
      <c r="C52" s="125"/>
      <c r="D52" s="286" t="s">
        <v>23</v>
      </c>
      <c r="E52" s="287"/>
      <c r="F52" s="151" t="s">
        <v>24</v>
      </c>
      <c r="G52" s="151" t="s">
        <v>25</v>
      </c>
      <c r="H52" s="151" t="s">
        <v>26</v>
      </c>
      <c r="I52" s="151" t="s">
        <v>27</v>
      </c>
      <c r="J52" s="151" t="s">
        <v>28</v>
      </c>
      <c r="K52" s="118" t="s">
        <v>29</v>
      </c>
      <c r="L52" s="118" t="s">
        <v>30</v>
      </c>
      <c r="M52" s="13"/>
      <c r="N52" s="300"/>
    </row>
    <row r="53" spans="1:14" x14ac:dyDescent="0.2">
      <c r="A53" s="326"/>
      <c r="B53" s="12"/>
      <c r="C53" s="126"/>
      <c r="D53" s="185" t="s">
        <v>348</v>
      </c>
      <c r="E53" s="134"/>
      <c r="F53" s="251">
        <f>ROUND('Business Objects Report'!C38/1000,0)</f>
        <v>2162</v>
      </c>
      <c r="G53" s="308">
        <f>ROUND('Business Objects Report'!D38/1000,0)</f>
        <v>122</v>
      </c>
      <c r="H53" s="308">
        <f>ROUND('Business Objects Report'!E38/1000,0)</f>
        <v>0</v>
      </c>
      <c r="I53" s="308">
        <f>ROUND('Business Objects Report'!F38/1000,0)</f>
        <v>0</v>
      </c>
      <c r="J53" s="290">
        <f>F53+G53+H53+I53</f>
        <v>2284</v>
      </c>
      <c r="K53" s="295" t="s">
        <v>31</v>
      </c>
      <c r="L53" s="293">
        <f>J53</f>
        <v>2284</v>
      </c>
      <c r="M53" s="6"/>
      <c r="N53" s="300"/>
    </row>
    <row r="54" spans="1:14" x14ac:dyDescent="0.2">
      <c r="A54" s="326"/>
      <c r="B54" s="13">
        <v>101</v>
      </c>
      <c r="C54" s="138"/>
      <c r="D54" s="152"/>
      <c r="E54" s="120" t="s">
        <v>350</v>
      </c>
      <c r="F54" s="252"/>
      <c r="G54" s="291"/>
      <c r="H54" s="291"/>
      <c r="I54" s="291"/>
      <c r="J54" s="291"/>
      <c r="K54" s="269"/>
      <c r="L54" s="294"/>
      <c r="M54" s="31">
        <v>101</v>
      </c>
      <c r="N54" s="300"/>
    </row>
    <row r="55" spans="1:14" x14ac:dyDescent="0.2">
      <c r="A55" s="326"/>
      <c r="B55" s="13">
        <v>102</v>
      </c>
      <c r="C55" s="138"/>
      <c r="D55" s="152"/>
      <c r="E55" s="120" t="s">
        <v>351</v>
      </c>
      <c r="F55" s="42">
        <f>ROUND('Business Objects Report'!C39/1000,0)</f>
        <v>282</v>
      </c>
      <c r="G55" s="32">
        <f>ROUND('Business Objects Report'!D39/1000,0)</f>
        <v>9</v>
      </c>
      <c r="H55" s="32">
        <f>ROUND('Business Objects Report'!E39/1000,0)</f>
        <v>53</v>
      </c>
      <c r="I55" s="43">
        <f>ROUND('Business Objects Report'!F39/1000,0)</f>
        <v>35</v>
      </c>
      <c r="J55" s="54">
        <f t="shared" ref="J55:J64" si="3">F55+G55+H55+I55</f>
        <v>379</v>
      </c>
      <c r="K55" s="131" t="s">
        <v>31</v>
      </c>
      <c r="L55" s="140">
        <f t="shared" ref="L55:L86" si="4">J55</f>
        <v>379</v>
      </c>
      <c r="M55" s="31">
        <v>102</v>
      </c>
      <c r="N55" s="300"/>
    </row>
    <row r="56" spans="1:14" x14ac:dyDescent="0.2">
      <c r="B56" s="13">
        <v>103</v>
      </c>
      <c r="C56" s="138"/>
      <c r="D56" s="152"/>
      <c r="E56" s="120" t="s">
        <v>352</v>
      </c>
      <c r="F56" s="42">
        <f>ROUND('Business Objects Report'!C40/1000,0)</f>
        <v>54</v>
      </c>
      <c r="G56" s="44">
        <f>ROUND('Business Objects Report'!D40/1000,0)</f>
        <v>0</v>
      </c>
      <c r="H56" s="44">
        <f>ROUND('Business Objects Report'!E40/1000,0)</f>
        <v>3507</v>
      </c>
      <c r="I56" s="43">
        <f>ROUND('Business Objects Report'!F40/1000,0)</f>
        <v>0</v>
      </c>
      <c r="J56" s="54">
        <f t="shared" si="3"/>
        <v>3561</v>
      </c>
      <c r="K56" s="139" t="s">
        <v>31</v>
      </c>
      <c r="L56" s="140">
        <f t="shared" si="4"/>
        <v>3561</v>
      </c>
      <c r="M56" s="31">
        <v>103</v>
      </c>
      <c r="N56" s="300"/>
    </row>
    <row r="57" spans="1:14" x14ac:dyDescent="0.2">
      <c r="B57" s="13">
        <v>104</v>
      </c>
      <c r="C57" s="138"/>
      <c r="D57" s="152"/>
      <c r="E57" s="120" t="s">
        <v>353</v>
      </c>
      <c r="F57" s="42">
        <f>ROUND('Business Objects Report'!C41/1000,0)</f>
        <v>0</v>
      </c>
      <c r="G57" s="44">
        <f>ROUND('Business Objects Report'!D41/1000,0)</f>
        <v>0</v>
      </c>
      <c r="H57" s="44">
        <f>ROUND('Business Objects Report'!E41/1000,0)</f>
        <v>1350</v>
      </c>
      <c r="I57" s="43">
        <f>ROUND('Business Objects Report'!F41/1000,0)</f>
        <v>0</v>
      </c>
      <c r="J57" s="54">
        <f t="shared" si="3"/>
        <v>1350</v>
      </c>
      <c r="K57" s="139" t="s">
        <v>31</v>
      </c>
      <c r="L57" s="140">
        <f t="shared" si="4"/>
        <v>1350</v>
      </c>
      <c r="M57" s="31">
        <v>104</v>
      </c>
    </row>
    <row r="58" spans="1:14" x14ac:dyDescent="0.2">
      <c r="B58" s="13">
        <v>105</v>
      </c>
      <c r="C58" s="138"/>
      <c r="D58" s="152"/>
      <c r="E58" s="120" t="s">
        <v>354</v>
      </c>
      <c r="F58" s="42">
        <f>ROUND('Business Objects Report'!C42/1000,0)</f>
        <v>0</v>
      </c>
      <c r="G58" s="44">
        <f>ROUND('Business Objects Report'!D42/1000,0)</f>
        <v>0</v>
      </c>
      <c r="H58" s="44">
        <f>ROUND('Business Objects Report'!E42/1000,0)</f>
        <v>3796</v>
      </c>
      <c r="I58" s="43">
        <f>ROUND('Business Objects Report'!F42/1000,0)</f>
        <v>0</v>
      </c>
      <c r="J58" s="54">
        <f t="shared" si="3"/>
        <v>3796</v>
      </c>
      <c r="K58" s="139" t="s">
        <v>31</v>
      </c>
      <c r="L58" s="140">
        <f t="shared" si="4"/>
        <v>3796</v>
      </c>
      <c r="M58" s="31">
        <v>105</v>
      </c>
    </row>
    <row r="59" spans="1:14" x14ac:dyDescent="0.2">
      <c r="B59" s="13">
        <v>106</v>
      </c>
      <c r="C59" s="138"/>
      <c r="D59" s="152" t="s">
        <v>5</v>
      </c>
      <c r="E59" s="120" t="s">
        <v>355</v>
      </c>
      <c r="F59" s="42">
        <v>0</v>
      </c>
      <c r="G59" s="44">
        <v>0</v>
      </c>
      <c r="H59" s="44">
        <v>0</v>
      </c>
      <c r="I59" s="43">
        <v>0</v>
      </c>
      <c r="J59" s="54">
        <f t="shared" si="3"/>
        <v>0</v>
      </c>
      <c r="K59" s="139" t="s">
        <v>31</v>
      </c>
      <c r="L59" s="140">
        <f t="shared" si="4"/>
        <v>0</v>
      </c>
      <c r="M59" s="31">
        <v>106</v>
      </c>
    </row>
    <row r="60" spans="1:14" x14ac:dyDescent="0.2">
      <c r="B60" s="13">
        <v>107</v>
      </c>
      <c r="C60" s="138"/>
      <c r="D60" s="152"/>
      <c r="E60" s="120" t="s">
        <v>356</v>
      </c>
      <c r="F60" s="42">
        <v>0</v>
      </c>
      <c r="G60" s="44">
        <v>0</v>
      </c>
      <c r="H60" s="44">
        <v>0</v>
      </c>
      <c r="I60" s="43">
        <v>0</v>
      </c>
      <c r="J60" s="54">
        <f t="shared" si="3"/>
        <v>0</v>
      </c>
      <c r="K60" s="139" t="s">
        <v>31</v>
      </c>
      <c r="L60" s="140">
        <f t="shared" si="4"/>
        <v>0</v>
      </c>
      <c r="M60" s="31">
        <v>107</v>
      </c>
    </row>
    <row r="61" spans="1:14" x14ac:dyDescent="0.2">
      <c r="B61" s="13">
        <v>108</v>
      </c>
      <c r="C61" s="138"/>
      <c r="D61" s="152"/>
      <c r="E61" s="120" t="s">
        <v>357</v>
      </c>
      <c r="F61" s="42">
        <f>ROUND('Business Objects Report'!C43/1000,0)</f>
        <v>40</v>
      </c>
      <c r="G61" s="44">
        <f>ROUND('Business Objects Report'!D43/1000,0)</f>
        <v>33</v>
      </c>
      <c r="H61" s="44">
        <f>ROUND('Business Objects Report'!E43/1000,0)</f>
        <v>0</v>
      </c>
      <c r="I61" s="43">
        <f>ROUND('Business Objects Report'!F43/1000,0)</f>
        <v>0</v>
      </c>
      <c r="J61" s="54">
        <f t="shared" si="3"/>
        <v>73</v>
      </c>
      <c r="K61" s="139" t="s">
        <v>31</v>
      </c>
      <c r="L61" s="140">
        <f t="shared" si="4"/>
        <v>73</v>
      </c>
      <c r="M61" s="31">
        <v>108</v>
      </c>
    </row>
    <row r="62" spans="1:14" x14ac:dyDescent="0.2">
      <c r="B62" s="13">
        <v>109</v>
      </c>
      <c r="C62" s="138"/>
      <c r="D62" s="152"/>
      <c r="E62" s="120" t="s">
        <v>358</v>
      </c>
      <c r="F62" s="42">
        <f>ROUND('Business Objects Report'!C44/1000,0)</f>
        <v>2269</v>
      </c>
      <c r="G62" s="44">
        <f>ROUND('Business Objects Report'!D44/1000,0)</f>
        <v>11958</v>
      </c>
      <c r="H62" s="44">
        <f>ROUND('Business Objects Report'!E44/1000,0)</f>
        <v>1198</v>
      </c>
      <c r="I62" s="43">
        <f>ROUND('Business Objects Report'!F44/1000,0)</f>
        <v>251</v>
      </c>
      <c r="J62" s="54">
        <f t="shared" si="3"/>
        <v>15676</v>
      </c>
      <c r="K62" s="139" t="s">
        <v>31</v>
      </c>
      <c r="L62" s="140">
        <f t="shared" si="4"/>
        <v>15676</v>
      </c>
      <c r="M62" s="31">
        <v>109</v>
      </c>
    </row>
    <row r="63" spans="1:14" x14ac:dyDescent="0.2">
      <c r="B63" s="13">
        <v>110</v>
      </c>
      <c r="C63" s="138"/>
      <c r="D63" s="152"/>
      <c r="E63" s="120" t="s">
        <v>359</v>
      </c>
      <c r="F63" s="42">
        <v>0</v>
      </c>
      <c r="G63" s="44">
        <v>0</v>
      </c>
      <c r="H63" s="44">
        <v>0</v>
      </c>
      <c r="I63" s="43">
        <v>0</v>
      </c>
      <c r="J63" s="54">
        <f t="shared" si="3"/>
        <v>0</v>
      </c>
      <c r="K63" s="139" t="s">
        <v>31</v>
      </c>
      <c r="L63" s="140">
        <f t="shared" si="4"/>
        <v>0</v>
      </c>
      <c r="M63" s="31">
        <v>110</v>
      </c>
    </row>
    <row r="64" spans="1:14" x14ac:dyDescent="0.2">
      <c r="B64" s="13">
        <v>111</v>
      </c>
      <c r="C64" s="138"/>
      <c r="D64" s="152"/>
      <c r="E64" s="120" t="s">
        <v>360</v>
      </c>
      <c r="F64" s="42">
        <f>ROUND('Business Objects Report'!C45/1000,0)</f>
        <v>2828</v>
      </c>
      <c r="G64" s="44">
        <f>ROUND('Business Objects Report'!D45/1000,0)</f>
        <v>0</v>
      </c>
      <c r="H64" s="44">
        <f>ROUND('Business Objects Report'!E45/1000,0)</f>
        <v>866</v>
      </c>
      <c r="I64" s="43">
        <f>ROUND('Business Objects Report'!F45/1000,0)</f>
        <v>0</v>
      </c>
      <c r="J64" s="54">
        <f t="shared" si="3"/>
        <v>3694</v>
      </c>
      <c r="K64" s="139" t="s">
        <v>31</v>
      </c>
      <c r="L64" s="140">
        <f t="shared" si="4"/>
        <v>3694</v>
      </c>
      <c r="M64" s="31">
        <v>111</v>
      </c>
    </row>
    <row r="65" spans="1:14" x14ac:dyDescent="0.2">
      <c r="B65" s="13">
        <v>112</v>
      </c>
      <c r="C65" s="138"/>
      <c r="D65" s="152"/>
      <c r="E65" s="120" t="s">
        <v>361</v>
      </c>
      <c r="F65" s="45" t="s">
        <v>31</v>
      </c>
      <c r="G65" s="46" t="s">
        <v>31</v>
      </c>
      <c r="H65" s="46" t="s">
        <v>31</v>
      </c>
      <c r="I65" s="43">
        <f>ROUND(('Business Objects Report'!F46/1000+Adjustments!I65),0)</f>
        <v>110859</v>
      </c>
      <c r="J65" s="54">
        <f t="shared" ref="J65:J70" si="5">I65</f>
        <v>110859</v>
      </c>
      <c r="K65" s="139" t="s">
        <v>31</v>
      </c>
      <c r="L65" s="140">
        <f t="shared" si="4"/>
        <v>110859</v>
      </c>
      <c r="M65" s="31">
        <v>112</v>
      </c>
    </row>
    <row r="66" spans="1:14" x14ac:dyDescent="0.2">
      <c r="B66" s="13">
        <v>113</v>
      </c>
      <c r="C66" s="138"/>
      <c r="D66" s="152"/>
      <c r="E66" s="120" t="s">
        <v>362</v>
      </c>
      <c r="F66" s="45" t="s">
        <v>31</v>
      </c>
      <c r="G66" s="46" t="s">
        <v>31</v>
      </c>
      <c r="H66" s="46" t="s">
        <v>31</v>
      </c>
      <c r="I66" s="43">
        <f>ROUND(('Business Objects Report'!F47/1000),0)</f>
        <v>0</v>
      </c>
      <c r="J66" s="54">
        <f t="shared" si="5"/>
        <v>0</v>
      </c>
      <c r="K66" s="139" t="s">
        <v>31</v>
      </c>
      <c r="L66" s="140">
        <f t="shared" si="4"/>
        <v>0</v>
      </c>
      <c r="M66" s="31">
        <v>113</v>
      </c>
    </row>
    <row r="67" spans="1:14" x14ac:dyDescent="0.2">
      <c r="B67" s="13">
        <v>114</v>
      </c>
      <c r="C67" s="138"/>
      <c r="D67" s="152"/>
      <c r="E67" s="120" t="s">
        <v>363</v>
      </c>
      <c r="F67" s="45" t="s">
        <v>31</v>
      </c>
      <c r="G67" s="46" t="s">
        <v>31</v>
      </c>
      <c r="H67" s="46" t="s">
        <v>31</v>
      </c>
      <c r="I67" s="43">
        <f>ROUND('Business Objects Report'!F48/1000,0)</f>
        <v>48083</v>
      </c>
      <c r="J67" s="54">
        <f t="shared" si="5"/>
        <v>48083</v>
      </c>
      <c r="K67" s="139" t="s">
        <v>31</v>
      </c>
      <c r="L67" s="140">
        <f t="shared" si="4"/>
        <v>48083</v>
      </c>
      <c r="M67" s="31">
        <v>114</v>
      </c>
    </row>
    <row r="68" spans="1:14" x14ac:dyDescent="0.2">
      <c r="B68" s="13">
        <v>115</v>
      </c>
      <c r="C68" s="138"/>
      <c r="D68" s="152"/>
      <c r="E68" s="120" t="s">
        <v>364</v>
      </c>
      <c r="F68" s="45" t="s">
        <v>31</v>
      </c>
      <c r="G68" s="46" t="s">
        <v>31</v>
      </c>
      <c r="H68" s="46" t="s">
        <v>31</v>
      </c>
      <c r="I68" s="43">
        <f>ROUND('Business Objects Report'!F49/1000,0)</f>
        <v>20172</v>
      </c>
      <c r="J68" s="54">
        <f t="shared" si="5"/>
        <v>20172</v>
      </c>
      <c r="K68" s="139" t="s">
        <v>31</v>
      </c>
      <c r="L68" s="140">
        <f t="shared" si="4"/>
        <v>20172</v>
      </c>
      <c r="M68" s="31">
        <v>115</v>
      </c>
    </row>
    <row r="69" spans="1:14" x14ac:dyDescent="0.2">
      <c r="B69" s="13">
        <v>116</v>
      </c>
      <c r="C69" s="138"/>
      <c r="D69" s="152"/>
      <c r="E69" s="120" t="s">
        <v>365</v>
      </c>
      <c r="F69" s="45" t="s">
        <v>31</v>
      </c>
      <c r="G69" s="46" t="s">
        <v>31</v>
      </c>
      <c r="H69" s="46" t="s">
        <v>31</v>
      </c>
      <c r="I69" s="35">
        <f>ROUND('Business Objects Report'!F50/1000,0)</f>
        <v>4743</v>
      </c>
      <c r="J69" s="35">
        <f t="shared" si="5"/>
        <v>4743</v>
      </c>
      <c r="K69" s="139" t="s">
        <v>31</v>
      </c>
      <c r="L69" s="141">
        <f t="shared" si="4"/>
        <v>4743</v>
      </c>
      <c r="M69" s="31">
        <v>116</v>
      </c>
    </row>
    <row r="70" spans="1:14" x14ac:dyDescent="0.2">
      <c r="B70" s="13">
        <v>117</v>
      </c>
      <c r="C70" s="138"/>
      <c r="D70" s="152"/>
      <c r="E70" s="120" t="s">
        <v>366</v>
      </c>
      <c r="F70" s="45" t="s">
        <v>31</v>
      </c>
      <c r="G70" s="46" t="s">
        <v>31</v>
      </c>
      <c r="H70" s="46" t="s">
        <v>31</v>
      </c>
      <c r="I70" s="43">
        <f>ROUND('Business Objects Report'!F51/1000,0)</f>
        <v>2371</v>
      </c>
      <c r="J70" s="54">
        <f t="shared" si="5"/>
        <v>2371</v>
      </c>
      <c r="K70" s="139" t="s">
        <v>31</v>
      </c>
      <c r="L70" s="140">
        <f t="shared" si="4"/>
        <v>2371</v>
      </c>
      <c r="M70" s="31">
        <v>117</v>
      </c>
    </row>
    <row r="71" spans="1:14" x14ac:dyDescent="0.2">
      <c r="B71" s="13">
        <v>118</v>
      </c>
      <c r="C71" s="153" t="s">
        <v>65</v>
      </c>
      <c r="D71" s="152"/>
      <c r="E71" s="120" t="s">
        <v>368</v>
      </c>
      <c r="F71" s="45" t="s">
        <v>31</v>
      </c>
      <c r="G71" s="46" t="s">
        <v>31</v>
      </c>
      <c r="H71" s="44">
        <f>ROUND('Business Objects Report'!E52/1000+Adjustments!H71,0)</f>
        <v>31148</v>
      </c>
      <c r="I71" s="47" t="s">
        <v>31</v>
      </c>
      <c r="J71" s="54">
        <f t="shared" ref="J71:J86" si="6">H71</f>
        <v>31148</v>
      </c>
      <c r="K71" s="139" t="s">
        <v>31</v>
      </c>
      <c r="L71" s="140">
        <f t="shared" si="4"/>
        <v>31148</v>
      </c>
      <c r="M71" s="31">
        <v>118</v>
      </c>
    </row>
    <row r="72" spans="1:14" x14ac:dyDescent="0.2">
      <c r="B72" s="13">
        <v>119</v>
      </c>
      <c r="C72" s="153" t="s">
        <v>65</v>
      </c>
      <c r="D72" s="152"/>
      <c r="E72" s="120" t="s">
        <v>367</v>
      </c>
      <c r="F72" s="45" t="s">
        <v>31</v>
      </c>
      <c r="G72" s="46" t="s">
        <v>31</v>
      </c>
      <c r="H72" s="35">
        <v>0</v>
      </c>
      <c r="I72" s="47" t="s">
        <v>31</v>
      </c>
      <c r="J72" s="47">
        <f t="shared" si="6"/>
        <v>0</v>
      </c>
      <c r="K72" s="139" t="s">
        <v>31</v>
      </c>
      <c r="L72" s="141">
        <f t="shared" si="4"/>
        <v>0</v>
      </c>
      <c r="M72" s="31">
        <v>119</v>
      </c>
    </row>
    <row r="73" spans="1:14" x14ac:dyDescent="0.2">
      <c r="B73" s="13">
        <v>120</v>
      </c>
      <c r="C73" s="153" t="s">
        <v>65</v>
      </c>
      <c r="D73" s="152"/>
      <c r="E73" s="120" t="s">
        <v>369</v>
      </c>
      <c r="F73" s="45" t="s">
        <v>31</v>
      </c>
      <c r="G73" s="46" t="s">
        <v>31</v>
      </c>
      <c r="H73" s="32">
        <f>ROUND('Business Objects Report'!E53/1000+Adjustments!H73,0)</f>
        <v>7269</v>
      </c>
      <c r="I73" s="47" t="s">
        <v>31</v>
      </c>
      <c r="J73" s="54">
        <f t="shared" si="6"/>
        <v>7269</v>
      </c>
      <c r="K73" s="139" t="s">
        <v>31</v>
      </c>
      <c r="L73" s="140">
        <f t="shared" si="4"/>
        <v>7269</v>
      </c>
      <c r="M73" s="31">
        <v>120</v>
      </c>
    </row>
    <row r="74" spans="1:14" x14ac:dyDescent="0.2">
      <c r="B74" s="13">
        <v>121</v>
      </c>
      <c r="C74" s="153" t="s">
        <v>65</v>
      </c>
      <c r="D74" s="152"/>
      <c r="E74" s="120" t="s">
        <v>370</v>
      </c>
      <c r="F74" s="45" t="s">
        <v>31</v>
      </c>
      <c r="G74" s="46" t="s">
        <v>31</v>
      </c>
      <c r="H74" s="32">
        <f>ROUND('Business Objects Report'!E54/1000,0)</f>
        <v>-16500</v>
      </c>
      <c r="I74" s="47" t="s">
        <v>31</v>
      </c>
      <c r="J74" s="54">
        <f t="shared" si="6"/>
        <v>-16500</v>
      </c>
      <c r="K74" s="139" t="s">
        <v>31</v>
      </c>
      <c r="L74" s="140">
        <f t="shared" si="4"/>
        <v>-16500</v>
      </c>
      <c r="M74" s="31">
        <v>121</v>
      </c>
      <c r="N74" s="142"/>
    </row>
    <row r="75" spans="1:14" x14ac:dyDescent="0.2">
      <c r="A75" s="142"/>
      <c r="B75" s="13">
        <v>122</v>
      </c>
      <c r="C75" s="153" t="s">
        <v>65</v>
      </c>
      <c r="D75" s="152"/>
      <c r="E75" s="120" t="s">
        <v>371</v>
      </c>
      <c r="F75" s="45" t="s">
        <v>31</v>
      </c>
      <c r="G75" s="46" t="s">
        <v>31</v>
      </c>
      <c r="H75" s="35">
        <v>0</v>
      </c>
      <c r="I75" s="47" t="s">
        <v>31</v>
      </c>
      <c r="J75" s="47">
        <f t="shared" si="6"/>
        <v>0</v>
      </c>
      <c r="K75" s="139" t="s">
        <v>31</v>
      </c>
      <c r="L75" s="141">
        <f t="shared" si="4"/>
        <v>0</v>
      </c>
      <c r="M75" s="31">
        <v>122</v>
      </c>
    </row>
    <row r="76" spans="1:14" ht="11.25" customHeight="1" x14ac:dyDescent="0.2">
      <c r="B76" s="13">
        <v>123</v>
      </c>
      <c r="C76" s="138"/>
      <c r="D76" s="152"/>
      <c r="E76" s="120" t="s">
        <v>372</v>
      </c>
      <c r="F76" s="45" t="s">
        <v>31</v>
      </c>
      <c r="G76" s="46" t="s">
        <v>31</v>
      </c>
      <c r="H76" s="32">
        <f>ROUND('Business Objects Report'!E55/1000+Adjustments!H76,0)</f>
        <v>-37395</v>
      </c>
      <c r="I76" s="47" t="s">
        <v>31</v>
      </c>
      <c r="J76" s="54">
        <f t="shared" si="6"/>
        <v>-37395</v>
      </c>
      <c r="K76" s="139" t="s">
        <v>31</v>
      </c>
      <c r="L76" s="140">
        <f t="shared" si="4"/>
        <v>-37395</v>
      </c>
      <c r="M76" s="31">
        <v>123</v>
      </c>
    </row>
    <row r="77" spans="1:14" ht="11.25" customHeight="1" x14ac:dyDescent="0.2">
      <c r="B77" s="13">
        <v>124</v>
      </c>
      <c r="C77" s="138"/>
      <c r="D77" s="152"/>
      <c r="E77" s="120" t="s">
        <v>373</v>
      </c>
      <c r="F77" s="45" t="s">
        <v>31</v>
      </c>
      <c r="G77" s="46" t="s">
        <v>31</v>
      </c>
      <c r="H77" s="35">
        <v>0</v>
      </c>
      <c r="I77" s="47" t="s">
        <v>31</v>
      </c>
      <c r="J77" s="47">
        <f t="shared" si="6"/>
        <v>0</v>
      </c>
      <c r="K77" s="139" t="s">
        <v>31</v>
      </c>
      <c r="L77" s="141">
        <f t="shared" si="4"/>
        <v>0</v>
      </c>
      <c r="M77" s="31">
        <v>124</v>
      </c>
    </row>
    <row r="78" spans="1:14" ht="11.25" customHeight="1" x14ac:dyDescent="0.2">
      <c r="B78" s="13">
        <v>125</v>
      </c>
      <c r="C78" s="138"/>
      <c r="D78" s="152"/>
      <c r="E78" s="120" t="s">
        <v>374</v>
      </c>
      <c r="F78" s="45" t="s">
        <v>31</v>
      </c>
      <c r="G78" s="46" t="s">
        <v>31</v>
      </c>
      <c r="H78" s="35">
        <f>ROUND(Adjustments!H78,0)</f>
        <v>21745</v>
      </c>
      <c r="I78" s="47" t="s">
        <v>31</v>
      </c>
      <c r="J78" s="47">
        <f t="shared" si="6"/>
        <v>21745</v>
      </c>
      <c r="K78" s="139" t="s">
        <v>31</v>
      </c>
      <c r="L78" s="141">
        <f t="shared" si="4"/>
        <v>21745</v>
      </c>
      <c r="M78" s="31">
        <v>125</v>
      </c>
    </row>
    <row r="79" spans="1:14" ht="11.25" customHeight="1" x14ac:dyDescent="0.2">
      <c r="B79" s="13">
        <v>126</v>
      </c>
      <c r="C79" s="138"/>
      <c r="D79" s="152"/>
      <c r="E79" s="120" t="s">
        <v>375</v>
      </c>
      <c r="F79" s="45" t="s">
        <v>31</v>
      </c>
      <c r="G79" s="46" t="s">
        <v>31</v>
      </c>
      <c r="H79" s="35">
        <v>0</v>
      </c>
      <c r="I79" s="47" t="s">
        <v>31</v>
      </c>
      <c r="J79" s="47">
        <f t="shared" si="6"/>
        <v>0</v>
      </c>
      <c r="K79" s="139" t="s">
        <v>31</v>
      </c>
      <c r="L79" s="141">
        <f t="shared" si="4"/>
        <v>0</v>
      </c>
      <c r="M79" s="31">
        <v>126</v>
      </c>
    </row>
    <row r="80" spans="1:14" x14ac:dyDescent="0.2">
      <c r="B80" s="13">
        <v>127</v>
      </c>
      <c r="C80" s="138"/>
      <c r="D80" s="152"/>
      <c r="E80" s="120" t="s">
        <v>376</v>
      </c>
      <c r="F80" s="45" t="s">
        <v>31</v>
      </c>
      <c r="G80" s="46" t="s">
        <v>31</v>
      </c>
      <c r="H80" s="44">
        <v>0</v>
      </c>
      <c r="I80" s="47" t="s">
        <v>31</v>
      </c>
      <c r="J80" s="54">
        <f t="shared" si="6"/>
        <v>0</v>
      </c>
      <c r="K80" s="139" t="s">
        <v>31</v>
      </c>
      <c r="L80" s="140">
        <f t="shared" si="4"/>
        <v>0</v>
      </c>
      <c r="M80" s="31">
        <v>127</v>
      </c>
    </row>
    <row r="81" spans="1:14" x14ac:dyDescent="0.2">
      <c r="B81" s="13">
        <v>128</v>
      </c>
      <c r="C81" s="138"/>
      <c r="D81" s="152"/>
      <c r="E81" s="120" t="s">
        <v>377</v>
      </c>
      <c r="F81" s="45" t="s">
        <v>31</v>
      </c>
      <c r="G81" s="46" t="s">
        <v>31</v>
      </c>
      <c r="H81" s="32">
        <f>ROUND('Business Objects Report'!E56/1000,0)</f>
        <v>-24</v>
      </c>
      <c r="I81" s="47" t="s">
        <v>31</v>
      </c>
      <c r="J81" s="54">
        <f t="shared" si="6"/>
        <v>-24</v>
      </c>
      <c r="K81" s="139" t="s">
        <v>31</v>
      </c>
      <c r="L81" s="140">
        <f t="shared" si="4"/>
        <v>-24</v>
      </c>
      <c r="M81" s="31">
        <v>128</v>
      </c>
    </row>
    <row r="82" spans="1:14" x14ac:dyDescent="0.2">
      <c r="B82" s="13">
        <v>129</v>
      </c>
      <c r="C82" s="138"/>
      <c r="D82" s="152"/>
      <c r="E82" s="120" t="s">
        <v>378</v>
      </c>
      <c r="F82" s="45" t="s">
        <v>31</v>
      </c>
      <c r="G82" s="46" t="s">
        <v>31</v>
      </c>
      <c r="H82" s="44">
        <v>0</v>
      </c>
      <c r="I82" s="47" t="s">
        <v>31</v>
      </c>
      <c r="J82" s="54">
        <f t="shared" si="6"/>
        <v>0</v>
      </c>
      <c r="K82" s="139" t="s">
        <v>31</v>
      </c>
      <c r="L82" s="140">
        <f t="shared" si="4"/>
        <v>0</v>
      </c>
      <c r="M82" s="31">
        <v>129</v>
      </c>
    </row>
    <row r="83" spans="1:14" x14ac:dyDescent="0.2">
      <c r="B83" s="13">
        <v>130</v>
      </c>
      <c r="C83" s="153" t="s">
        <v>65</v>
      </c>
      <c r="D83" s="152"/>
      <c r="E83" s="120" t="s">
        <v>379</v>
      </c>
      <c r="F83" s="45" t="s">
        <v>31</v>
      </c>
      <c r="G83" s="46" t="s">
        <v>31</v>
      </c>
      <c r="H83" s="44">
        <v>0</v>
      </c>
      <c r="I83" s="47" t="s">
        <v>31</v>
      </c>
      <c r="J83" s="54">
        <f t="shared" si="6"/>
        <v>0</v>
      </c>
      <c r="K83" s="139" t="s">
        <v>31</v>
      </c>
      <c r="L83" s="140">
        <f t="shared" si="4"/>
        <v>0</v>
      </c>
      <c r="M83" s="31">
        <v>130</v>
      </c>
    </row>
    <row r="84" spans="1:14" x14ac:dyDescent="0.2">
      <c r="B84" s="13">
        <v>131</v>
      </c>
      <c r="C84" s="153" t="s">
        <v>65</v>
      </c>
      <c r="D84" s="152"/>
      <c r="E84" s="120" t="s">
        <v>380</v>
      </c>
      <c r="F84" s="45" t="s">
        <v>31</v>
      </c>
      <c r="G84" s="46" t="s">
        <v>31</v>
      </c>
      <c r="H84" s="35">
        <v>0</v>
      </c>
      <c r="I84" s="47" t="s">
        <v>31</v>
      </c>
      <c r="J84" s="47">
        <f t="shared" si="6"/>
        <v>0</v>
      </c>
      <c r="K84" s="139" t="s">
        <v>31</v>
      </c>
      <c r="L84" s="141">
        <f t="shared" si="4"/>
        <v>0</v>
      </c>
      <c r="M84" s="31">
        <v>131</v>
      </c>
    </row>
    <row r="85" spans="1:14" ht="12.75" customHeight="1" x14ac:dyDescent="0.2">
      <c r="B85" s="13">
        <v>132</v>
      </c>
      <c r="C85" s="153" t="s">
        <v>65</v>
      </c>
      <c r="D85" s="152"/>
      <c r="E85" s="120" t="s">
        <v>381</v>
      </c>
      <c r="F85" s="45" t="s">
        <v>31</v>
      </c>
      <c r="G85" s="46" t="s">
        <v>31</v>
      </c>
      <c r="H85" s="35">
        <v>0</v>
      </c>
      <c r="I85" s="47" t="s">
        <v>31</v>
      </c>
      <c r="J85" s="47">
        <f t="shared" si="6"/>
        <v>0</v>
      </c>
      <c r="K85" s="139" t="s">
        <v>31</v>
      </c>
      <c r="L85" s="141">
        <f t="shared" si="4"/>
        <v>0</v>
      </c>
      <c r="M85" s="31">
        <v>132</v>
      </c>
      <c r="N85" s="250">
        <v>49</v>
      </c>
    </row>
    <row r="86" spans="1:14" ht="12" thickBot="1" x14ac:dyDescent="0.25">
      <c r="B86" s="87">
        <v>133</v>
      </c>
      <c r="C86" s="154" t="s">
        <v>65</v>
      </c>
      <c r="D86" s="155"/>
      <c r="E86" s="129" t="s">
        <v>382</v>
      </c>
      <c r="F86" s="89" t="s">
        <v>31</v>
      </c>
      <c r="G86" s="90" t="s">
        <v>31</v>
      </c>
      <c r="H86" s="90">
        <v>0</v>
      </c>
      <c r="I86" s="91" t="s">
        <v>31</v>
      </c>
      <c r="J86" s="91">
        <f t="shared" si="6"/>
        <v>0</v>
      </c>
      <c r="K86" s="91" t="s">
        <v>31</v>
      </c>
      <c r="L86" s="156">
        <f t="shared" si="4"/>
        <v>0</v>
      </c>
      <c r="M86" s="20">
        <v>133</v>
      </c>
      <c r="N86" s="250"/>
    </row>
    <row r="87" spans="1:14" x14ac:dyDescent="0.2">
      <c r="B87" s="199"/>
      <c r="C87" s="117"/>
      <c r="D87" s="119"/>
      <c r="E87" s="119"/>
      <c r="F87" s="85"/>
      <c r="G87" s="85"/>
      <c r="H87" s="85"/>
      <c r="I87" s="85"/>
      <c r="J87" s="85"/>
      <c r="K87" s="85"/>
      <c r="L87" s="148"/>
      <c r="M87" s="199"/>
      <c r="N87" s="142"/>
    </row>
    <row r="88" spans="1:14" x14ac:dyDescent="0.2">
      <c r="B88" s="199"/>
      <c r="C88" s="117"/>
      <c r="D88" s="119"/>
      <c r="E88" s="119"/>
      <c r="F88" s="85"/>
      <c r="G88" s="85"/>
      <c r="H88" s="85"/>
      <c r="I88" s="85"/>
      <c r="J88" s="85"/>
      <c r="K88" s="85"/>
      <c r="L88" s="148"/>
      <c r="M88" s="199"/>
      <c r="N88" s="142"/>
    </row>
    <row r="89" spans="1:14" x14ac:dyDescent="0.2">
      <c r="B89" s="199"/>
      <c r="C89" s="117"/>
      <c r="D89" s="119"/>
      <c r="E89" s="119"/>
      <c r="F89" s="85"/>
      <c r="G89" s="85"/>
      <c r="H89" s="85"/>
      <c r="I89" s="85"/>
      <c r="J89" s="85"/>
      <c r="K89" s="85"/>
      <c r="L89" s="148"/>
      <c r="M89" s="199"/>
      <c r="N89" s="142"/>
    </row>
    <row r="90" spans="1:14" ht="15" customHeight="1" x14ac:dyDescent="0.2">
      <c r="A90" s="328"/>
      <c r="B90" s="270" t="s">
        <v>64</v>
      </c>
      <c r="C90" s="271"/>
      <c r="D90" s="271"/>
      <c r="E90" s="271"/>
      <c r="F90" s="271"/>
      <c r="G90" s="271"/>
      <c r="H90" s="271"/>
      <c r="I90" s="271"/>
      <c r="J90" s="271"/>
      <c r="K90" s="271"/>
      <c r="L90" s="271"/>
      <c r="M90" s="272"/>
      <c r="N90" s="300">
        <v>50</v>
      </c>
    </row>
    <row r="91" spans="1:14" x14ac:dyDescent="0.2">
      <c r="A91" s="328"/>
      <c r="B91" s="281" t="s">
        <v>2</v>
      </c>
      <c r="C91" s="282"/>
      <c r="D91" s="282"/>
      <c r="E91" s="282"/>
      <c r="F91" s="282"/>
      <c r="G91" s="282"/>
      <c r="H91" s="282"/>
      <c r="I91" s="282"/>
      <c r="J91" s="282"/>
      <c r="K91" s="282"/>
      <c r="L91" s="282"/>
      <c r="M91" s="283"/>
      <c r="N91" s="329"/>
    </row>
    <row r="92" spans="1:14" x14ac:dyDescent="0.2">
      <c r="A92" s="328"/>
      <c r="B92" s="70"/>
      <c r="C92" s="120"/>
      <c r="D92" s="120"/>
      <c r="E92" s="120"/>
      <c r="F92" s="150"/>
      <c r="G92" s="150"/>
      <c r="H92" s="150"/>
      <c r="I92" s="150"/>
      <c r="J92" s="150"/>
      <c r="K92" s="150"/>
      <c r="L92" s="150"/>
      <c r="M92" s="9"/>
      <c r="N92" s="220"/>
    </row>
    <row r="93" spans="1:14" x14ac:dyDescent="0.2">
      <c r="A93" s="328"/>
      <c r="B93" s="12" t="s">
        <v>5</v>
      </c>
      <c r="C93" s="124" t="s">
        <v>5</v>
      </c>
      <c r="D93" s="117" t="s">
        <v>5</v>
      </c>
      <c r="E93" s="117" t="s">
        <v>5</v>
      </c>
      <c r="F93" s="121"/>
      <c r="G93" s="121"/>
      <c r="H93" s="121"/>
      <c r="I93" s="121"/>
      <c r="J93" s="121"/>
      <c r="K93" s="118" t="s">
        <v>5</v>
      </c>
      <c r="L93" s="118" t="s">
        <v>5</v>
      </c>
      <c r="M93" s="200" t="s">
        <v>5</v>
      </c>
    </row>
    <row r="94" spans="1:14" x14ac:dyDescent="0.2">
      <c r="A94" s="328"/>
      <c r="B94" s="12"/>
      <c r="C94" s="124" t="s">
        <v>5</v>
      </c>
      <c r="D94" s="117"/>
      <c r="E94" s="117"/>
      <c r="F94" s="124"/>
      <c r="G94" s="124" t="s">
        <v>6</v>
      </c>
      <c r="H94" s="124"/>
      <c r="I94" s="124"/>
      <c r="J94" s="124" t="s">
        <v>7</v>
      </c>
      <c r="K94" s="118"/>
      <c r="L94" s="118"/>
      <c r="M94" s="200"/>
    </row>
    <row r="95" spans="1:14" x14ac:dyDescent="0.2">
      <c r="A95" s="328"/>
      <c r="B95" s="12" t="s">
        <v>8</v>
      </c>
      <c r="C95" s="124" t="s">
        <v>9</v>
      </c>
      <c r="D95" s="284" t="s">
        <v>10</v>
      </c>
      <c r="E95" s="285"/>
      <c r="F95" s="124" t="s">
        <v>11</v>
      </c>
      <c r="G95" s="124" t="s">
        <v>12</v>
      </c>
      <c r="H95" s="124" t="s">
        <v>13</v>
      </c>
      <c r="I95" s="124" t="s">
        <v>14</v>
      </c>
      <c r="J95" s="124" t="s">
        <v>15</v>
      </c>
      <c r="K95" s="118" t="s">
        <v>16</v>
      </c>
      <c r="L95" s="118" t="s">
        <v>7</v>
      </c>
      <c r="M95" s="200" t="s">
        <v>8</v>
      </c>
    </row>
    <row r="96" spans="1:14" x14ac:dyDescent="0.2">
      <c r="A96" s="328"/>
      <c r="B96" s="12" t="s">
        <v>17</v>
      </c>
      <c r="C96" s="124" t="s">
        <v>18</v>
      </c>
      <c r="D96" s="117"/>
      <c r="E96" s="117"/>
      <c r="F96" s="124" t="s">
        <v>19</v>
      </c>
      <c r="G96" s="124" t="s">
        <v>20</v>
      </c>
      <c r="H96" s="124" t="s">
        <v>21</v>
      </c>
      <c r="I96" s="124"/>
      <c r="J96" s="124" t="s">
        <v>22</v>
      </c>
      <c r="K96" s="118"/>
      <c r="L96" s="118"/>
      <c r="M96" s="200" t="s">
        <v>17</v>
      </c>
    </row>
    <row r="97" spans="1:13" ht="12" thickBot="1" x14ac:dyDescent="0.25">
      <c r="A97" s="328"/>
      <c r="B97" s="13"/>
      <c r="C97" s="125"/>
      <c r="D97" s="286" t="s">
        <v>23</v>
      </c>
      <c r="E97" s="287"/>
      <c r="F97" s="151" t="s">
        <v>24</v>
      </c>
      <c r="G97" s="151" t="s">
        <v>25</v>
      </c>
      <c r="H97" s="151" t="s">
        <v>26</v>
      </c>
      <c r="I97" s="151" t="s">
        <v>27</v>
      </c>
      <c r="J97" s="151" t="s">
        <v>28</v>
      </c>
      <c r="K97" s="118" t="s">
        <v>29</v>
      </c>
      <c r="L97" s="118" t="s">
        <v>30</v>
      </c>
      <c r="M97" s="13"/>
    </row>
    <row r="98" spans="1:13" x14ac:dyDescent="0.2">
      <c r="A98" s="328"/>
      <c r="B98" s="12"/>
      <c r="C98" s="126"/>
      <c r="D98" s="180" t="s">
        <v>383</v>
      </c>
      <c r="E98" s="119"/>
      <c r="F98" s="330" t="s">
        <v>31</v>
      </c>
      <c r="G98" s="295" t="s">
        <v>31</v>
      </c>
      <c r="H98" s="295">
        <v>0</v>
      </c>
      <c r="I98" s="295" t="s">
        <v>31</v>
      </c>
      <c r="J98" s="295">
        <f>H98</f>
        <v>0</v>
      </c>
      <c r="K98" s="292" t="s">
        <v>31</v>
      </c>
      <c r="L98" s="309">
        <f>J98</f>
        <v>0</v>
      </c>
      <c r="M98" s="6"/>
    </row>
    <row r="99" spans="1:13" x14ac:dyDescent="0.2">
      <c r="A99" s="247"/>
      <c r="B99" s="13">
        <v>134</v>
      </c>
      <c r="C99" s="153" t="s">
        <v>65</v>
      </c>
      <c r="D99" s="120"/>
      <c r="E99" s="120" t="s">
        <v>385</v>
      </c>
      <c r="F99" s="331"/>
      <c r="G99" s="327"/>
      <c r="H99" s="327"/>
      <c r="I99" s="327"/>
      <c r="J99" s="327"/>
      <c r="K99" s="269"/>
      <c r="L99" s="310"/>
      <c r="M99" s="31">
        <v>134</v>
      </c>
    </row>
    <row r="100" spans="1:13" x14ac:dyDescent="0.2">
      <c r="A100" s="247"/>
      <c r="B100" s="13">
        <v>135</v>
      </c>
      <c r="C100" s="153" t="s">
        <v>65</v>
      </c>
      <c r="D100" s="120"/>
      <c r="E100" s="120" t="s">
        <v>386</v>
      </c>
      <c r="F100" s="34" t="s">
        <v>31</v>
      </c>
      <c r="G100" s="35" t="s">
        <v>31</v>
      </c>
      <c r="H100" s="35">
        <v>0</v>
      </c>
      <c r="I100" s="35" t="s">
        <v>31</v>
      </c>
      <c r="J100" s="35">
        <f>H100</f>
        <v>0</v>
      </c>
      <c r="K100" s="47" t="s">
        <v>31</v>
      </c>
      <c r="L100" s="141">
        <f t="shared" ref="L100:L117" si="7">J100</f>
        <v>0</v>
      </c>
      <c r="M100" s="31">
        <v>135</v>
      </c>
    </row>
    <row r="101" spans="1:13" x14ac:dyDescent="0.2">
      <c r="B101" s="13">
        <v>136</v>
      </c>
      <c r="C101" s="153" t="s">
        <v>65</v>
      </c>
      <c r="D101" s="120"/>
      <c r="E101" s="120" t="s">
        <v>387</v>
      </c>
      <c r="F101" s="34" t="s">
        <v>31</v>
      </c>
      <c r="G101" s="35" t="s">
        <v>31</v>
      </c>
      <c r="H101" s="35" t="s">
        <v>31</v>
      </c>
      <c r="I101" s="43">
        <f>ROUND('Business Objects Report'!F57/1000+Adjustments!I101,0)</f>
        <v>440922</v>
      </c>
      <c r="J101" s="54">
        <f>I101</f>
        <v>440922</v>
      </c>
      <c r="K101" s="47" t="s">
        <v>31</v>
      </c>
      <c r="L101" s="140">
        <f t="shared" si="7"/>
        <v>440922</v>
      </c>
      <c r="M101" s="31">
        <v>136</v>
      </c>
    </row>
    <row r="102" spans="1:13" x14ac:dyDescent="0.2">
      <c r="B102" s="13">
        <v>137</v>
      </c>
      <c r="C102" s="153" t="s">
        <v>65</v>
      </c>
      <c r="D102" s="120"/>
      <c r="E102" s="120" t="s">
        <v>388</v>
      </c>
      <c r="F102" s="34" t="s">
        <v>31</v>
      </c>
      <c r="G102" s="35" t="s">
        <v>31</v>
      </c>
      <c r="H102" s="35" t="s">
        <v>31</v>
      </c>
      <c r="I102" s="35">
        <v>0</v>
      </c>
      <c r="J102" s="35">
        <f>I102</f>
        <v>0</v>
      </c>
      <c r="K102" s="47" t="s">
        <v>31</v>
      </c>
      <c r="L102" s="141">
        <f t="shared" si="7"/>
        <v>0</v>
      </c>
      <c r="M102" s="31">
        <v>137</v>
      </c>
    </row>
    <row r="103" spans="1:13" x14ac:dyDescent="0.2">
      <c r="B103" s="13">
        <v>138</v>
      </c>
      <c r="C103" s="153" t="s">
        <v>65</v>
      </c>
      <c r="D103" s="120"/>
      <c r="E103" s="120" t="s">
        <v>389</v>
      </c>
      <c r="F103" s="34" t="s">
        <v>31</v>
      </c>
      <c r="G103" s="35" t="s">
        <v>31</v>
      </c>
      <c r="H103" s="35" t="s">
        <v>31</v>
      </c>
      <c r="I103" s="43">
        <f>ROUND(('Business Objects Report'!F58/1000)+Adjustments!I103,0)</f>
        <v>225274</v>
      </c>
      <c r="J103" s="54">
        <f>I103</f>
        <v>225274</v>
      </c>
      <c r="K103" s="47" t="s">
        <v>31</v>
      </c>
      <c r="L103" s="140">
        <f t="shared" si="7"/>
        <v>225274</v>
      </c>
      <c r="M103" s="31">
        <v>138</v>
      </c>
    </row>
    <row r="104" spans="1:13" x14ac:dyDescent="0.2">
      <c r="B104" s="13">
        <v>139</v>
      </c>
      <c r="C104" s="138"/>
      <c r="D104" s="120" t="s">
        <v>5</v>
      </c>
      <c r="E104" s="120" t="s">
        <v>390</v>
      </c>
      <c r="F104" s="34" t="s">
        <v>31</v>
      </c>
      <c r="G104" s="35" t="s">
        <v>31</v>
      </c>
      <c r="H104" s="35">
        <v>0</v>
      </c>
      <c r="I104" s="35" t="s">
        <v>31</v>
      </c>
      <c r="J104" s="35">
        <f t="shared" ref="J104:J109" si="8">H104</f>
        <v>0</v>
      </c>
      <c r="K104" s="47" t="s">
        <v>31</v>
      </c>
      <c r="L104" s="141">
        <f t="shared" si="7"/>
        <v>0</v>
      </c>
      <c r="M104" s="31">
        <v>139</v>
      </c>
    </row>
    <row r="105" spans="1:13" x14ac:dyDescent="0.2">
      <c r="B105" s="13">
        <v>140</v>
      </c>
      <c r="C105" s="138"/>
      <c r="D105" s="120"/>
      <c r="E105" s="120" t="s">
        <v>391</v>
      </c>
      <c r="F105" s="34" t="s">
        <v>31</v>
      </c>
      <c r="G105" s="35" t="s">
        <v>31</v>
      </c>
      <c r="H105" s="35">
        <f>ROUND(Adjustments!H105,0)</f>
        <v>15643</v>
      </c>
      <c r="I105" s="35" t="s">
        <v>31</v>
      </c>
      <c r="J105" s="35">
        <f t="shared" si="8"/>
        <v>15643</v>
      </c>
      <c r="K105" s="47" t="s">
        <v>31</v>
      </c>
      <c r="L105" s="140">
        <f t="shared" si="7"/>
        <v>15643</v>
      </c>
      <c r="M105" s="31">
        <v>140</v>
      </c>
    </row>
    <row r="106" spans="1:13" x14ac:dyDescent="0.2">
      <c r="B106" s="13">
        <v>141</v>
      </c>
      <c r="C106" s="138"/>
      <c r="D106" s="120"/>
      <c r="E106" s="120" t="s">
        <v>392</v>
      </c>
      <c r="F106" s="34" t="s">
        <v>31</v>
      </c>
      <c r="G106" s="35" t="s">
        <v>31</v>
      </c>
      <c r="H106" s="35">
        <v>0</v>
      </c>
      <c r="I106" s="35" t="s">
        <v>31</v>
      </c>
      <c r="J106" s="35">
        <f t="shared" si="8"/>
        <v>0</v>
      </c>
      <c r="K106" s="47" t="s">
        <v>31</v>
      </c>
      <c r="L106" s="141">
        <f t="shared" si="7"/>
        <v>0</v>
      </c>
      <c r="M106" s="31">
        <v>141</v>
      </c>
    </row>
    <row r="107" spans="1:13" x14ac:dyDescent="0.2">
      <c r="B107" s="13">
        <v>142</v>
      </c>
      <c r="C107" s="138"/>
      <c r="D107" s="120"/>
      <c r="E107" s="120" t="s">
        <v>393</v>
      </c>
      <c r="F107" s="34" t="s">
        <v>31</v>
      </c>
      <c r="G107" s="35" t="s">
        <v>31</v>
      </c>
      <c r="H107" s="44">
        <f>ROUND('Business Objects Report'!E59/1000,0)</f>
        <v>-10</v>
      </c>
      <c r="I107" s="35" t="s">
        <v>31</v>
      </c>
      <c r="J107" s="54">
        <f t="shared" si="8"/>
        <v>-10</v>
      </c>
      <c r="K107" s="47" t="s">
        <v>31</v>
      </c>
      <c r="L107" s="140">
        <f t="shared" si="7"/>
        <v>-10</v>
      </c>
      <c r="M107" s="31">
        <v>142</v>
      </c>
    </row>
    <row r="108" spans="1:13" x14ac:dyDescent="0.2">
      <c r="B108" s="13">
        <v>143</v>
      </c>
      <c r="C108" s="138"/>
      <c r="D108" s="120"/>
      <c r="E108" s="120" t="s">
        <v>394</v>
      </c>
      <c r="F108" s="34" t="s">
        <v>31</v>
      </c>
      <c r="G108" s="35" t="s">
        <v>31</v>
      </c>
      <c r="H108" s="35">
        <v>0</v>
      </c>
      <c r="I108" s="35" t="s">
        <v>31</v>
      </c>
      <c r="J108" s="35">
        <f t="shared" si="8"/>
        <v>0</v>
      </c>
      <c r="K108" s="47" t="s">
        <v>31</v>
      </c>
      <c r="L108" s="141">
        <f t="shared" si="7"/>
        <v>0</v>
      </c>
      <c r="M108" s="31">
        <v>143</v>
      </c>
    </row>
    <row r="109" spans="1:13" x14ac:dyDescent="0.2">
      <c r="B109" s="13">
        <v>144</v>
      </c>
      <c r="C109" s="138"/>
      <c r="D109" s="120"/>
      <c r="E109" s="120" t="s">
        <v>395</v>
      </c>
      <c r="F109" s="34" t="s">
        <v>31</v>
      </c>
      <c r="G109" s="35" t="s">
        <v>31</v>
      </c>
      <c r="H109" s="44">
        <f>ROUND('Business Objects Report'!E60/1000,0)</f>
        <v>-2</v>
      </c>
      <c r="I109" s="35" t="s">
        <v>31</v>
      </c>
      <c r="J109" s="54">
        <f t="shared" si="8"/>
        <v>-2</v>
      </c>
      <c r="K109" s="47" t="s">
        <v>31</v>
      </c>
      <c r="L109" s="140">
        <f t="shared" si="7"/>
        <v>-2</v>
      </c>
      <c r="M109" s="31">
        <v>144</v>
      </c>
    </row>
    <row r="110" spans="1:13" x14ac:dyDescent="0.2">
      <c r="B110" s="13">
        <v>145</v>
      </c>
      <c r="C110" s="138"/>
      <c r="D110" s="120"/>
      <c r="E110" s="120" t="s">
        <v>396</v>
      </c>
      <c r="F110" s="42">
        <f>ROUND('Business Objects Report'!C61/1000,0)</f>
        <v>271</v>
      </c>
      <c r="G110" s="44">
        <f>ROUND('Business Objects Report'!D61/1000,0)</f>
        <v>0</v>
      </c>
      <c r="H110" s="44">
        <f>ROUND('Business Objects Report'!E61/1000,0)</f>
        <v>0</v>
      </c>
      <c r="I110" s="43">
        <f>ROUND('Business Objects Report'!F61/1000,0)</f>
        <v>0</v>
      </c>
      <c r="J110" s="54">
        <f>F110+G110+H110+I110</f>
        <v>271</v>
      </c>
      <c r="K110" s="47" t="s">
        <v>31</v>
      </c>
      <c r="L110" s="140">
        <f t="shared" si="7"/>
        <v>271</v>
      </c>
      <c r="M110" s="31">
        <v>145</v>
      </c>
    </row>
    <row r="111" spans="1:13" x14ac:dyDescent="0.2">
      <c r="B111" s="13">
        <v>146</v>
      </c>
      <c r="C111" s="138"/>
      <c r="D111" s="120"/>
      <c r="E111" s="120" t="s">
        <v>397</v>
      </c>
      <c r="F111" s="34">
        <v>0</v>
      </c>
      <c r="G111" s="35">
        <v>0</v>
      </c>
      <c r="H111" s="35">
        <v>0</v>
      </c>
      <c r="I111" s="35">
        <v>0</v>
      </c>
      <c r="J111" s="54">
        <f>F111+G111+H111+I111</f>
        <v>0</v>
      </c>
      <c r="K111" s="47" t="s">
        <v>31</v>
      </c>
      <c r="L111" s="141">
        <f t="shared" si="7"/>
        <v>0</v>
      </c>
      <c r="M111" s="31">
        <v>146</v>
      </c>
    </row>
    <row r="112" spans="1:13" x14ac:dyDescent="0.2">
      <c r="B112" s="13">
        <v>147</v>
      </c>
      <c r="C112" s="138"/>
      <c r="D112" s="120"/>
      <c r="E112" s="120" t="s">
        <v>398</v>
      </c>
      <c r="F112" s="42">
        <v>0</v>
      </c>
      <c r="G112" s="44">
        <v>0</v>
      </c>
      <c r="H112" s="44">
        <v>0</v>
      </c>
      <c r="I112" s="43">
        <v>0</v>
      </c>
      <c r="J112" s="54">
        <f t="shared" ref="J112:J117" si="9">F112+G112+H112+I112</f>
        <v>0</v>
      </c>
      <c r="K112" s="47" t="s">
        <v>31</v>
      </c>
      <c r="L112" s="140">
        <f t="shared" si="7"/>
        <v>0</v>
      </c>
      <c r="M112" s="31">
        <v>147</v>
      </c>
    </row>
    <row r="113" spans="1:15" x14ac:dyDescent="0.2">
      <c r="B113" s="13">
        <v>148</v>
      </c>
      <c r="C113" s="138"/>
      <c r="D113" s="120"/>
      <c r="E113" s="120" t="s">
        <v>399</v>
      </c>
      <c r="F113" s="42">
        <f>ROUND('Business Objects Report'!C62/1000,0)</f>
        <v>2383</v>
      </c>
      <c r="G113" s="44">
        <f>ROUND('Business Objects Report'!D62/1000,0)</f>
        <v>2291</v>
      </c>
      <c r="H113" s="44">
        <f>ROUND(('Business Objects Report'!E62/1000)+Adjustments!H113,0)</f>
        <v>6428</v>
      </c>
      <c r="I113" s="43">
        <f>ROUND('Business Objects Report'!F62/1000,0)</f>
        <v>0</v>
      </c>
      <c r="J113" s="54">
        <f t="shared" si="9"/>
        <v>11102</v>
      </c>
      <c r="K113" s="47" t="s">
        <v>31</v>
      </c>
      <c r="L113" s="140">
        <f t="shared" si="7"/>
        <v>11102</v>
      </c>
      <c r="M113" s="31">
        <v>148</v>
      </c>
    </row>
    <row r="114" spans="1:15" x14ac:dyDescent="0.2">
      <c r="B114" s="13">
        <v>149</v>
      </c>
      <c r="C114" s="138"/>
      <c r="D114" s="120"/>
      <c r="E114" s="120" t="s">
        <v>400</v>
      </c>
      <c r="F114" s="42">
        <f>ROUND('Business Objects Report'!C63/1000,0)</f>
        <v>19315</v>
      </c>
      <c r="G114" s="44">
        <f>ROUND('Business Objects Report'!D63/1000,0)</f>
        <v>276</v>
      </c>
      <c r="H114" s="44">
        <f>ROUND('Business Objects Report'!E63/1000,0)</f>
        <v>1507</v>
      </c>
      <c r="I114" s="43">
        <f>ROUND('Business Objects Report'!F63/1000,0)</f>
        <v>1144</v>
      </c>
      <c r="J114" s="54">
        <f t="shared" si="9"/>
        <v>22242</v>
      </c>
      <c r="K114" s="47" t="s">
        <v>31</v>
      </c>
      <c r="L114" s="140">
        <f t="shared" si="7"/>
        <v>22242</v>
      </c>
      <c r="M114" s="31">
        <v>149</v>
      </c>
    </row>
    <row r="115" spans="1:15" x14ac:dyDescent="0.2">
      <c r="B115" s="13">
        <v>150</v>
      </c>
      <c r="C115" s="138"/>
      <c r="D115" s="120"/>
      <c r="E115" s="120" t="s">
        <v>401</v>
      </c>
      <c r="F115" s="42">
        <f>ROUND('Business Objects Report'!C64/1000,0)</f>
        <v>1910</v>
      </c>
      <c r="G115" s="44">
        <f>ROUND('Business Objects Report'!D64/1000,0)</f>
        <v>546</v>
      </c>
      <c r="H115" s="44">
        <f>ROUND('Business Objects Report'!E64/1000,0)</f>
        <v>2097</v>
      </c>
      <c r="I115" s="43">
        <f>ROUND('Business Objects Report'!F64/1000,0)</f>
        <v>704</v>
      </c>
      <c r="J115" s="54">
        <f t="shared" si="9"/>
        <v>5257</v>
      </c>
      <c r="K115" s="47" t="s">
        <v>31</v>
      </c>
      <c r="L115" s="140">
        <f t="shared" si="7"/>
        <v>5257</v>
      </c>
      <c r="M115" s="31">
        <v>150</v>
      </c>
    </row>
    <row r="116" spans="1:15" x14ac:dyDescent="0.2">
      <c r="B116" s="12">
        <v>151</v>
      </c>
      <c r="C116" s="138"/>
      <c r="D116" s="182" t="s">
        <v>384</v>
      </c>
      <c r="E116" s="120"/>
      <c r="F116" s="205">
        <f>SUM(F98:F115)+SUM(F53:F86)+SUM(F12:F44)</f>
        <v>374375</v>
      </c>
      <c r="G116" s="206">
        <f>SUM(G98:G115)+SUM(G53:G86)+SUM(G12:G44)</f>
        <v>88821</v>
      </c>
      <c r="H116" s="206">
        <f>SUM(H98:H115)+SUM(H53:H86)+SUM(H12:H44)</f>
        <v>168299</v>
      </c>
      <c r="I116" s="206">
        <f>SUM(I98:I115)+SUM(I53:I86)+SUM(I12:I44)</f>
        <v>887792</v>
      </c>
      <c r="J116" s="206">
        <f>SUM(J98:J115)+SUM(J53:J86)+SUM(J12:J44)</f>
        <v>1519287</v>
      </c>
      <c r="K116" s="47" t="s">
        <v>31</v>
      </c>
      <c r="L116" s="207">
        <f>SUM(L98:L115)+SUM(L53:L86)+SUM(L12:L44)</f>
        <v>1519287</v>
      </c>
      <c r="M116" s="31">
        <v>151</v>
      </c>
      <c r="O116" s="193"/>
    </row>
    <row r="117" spans="1:15" x14ac:dyDescent="0.2">
      <c r="B117" s="22" t="s">
        <v>5</v>
      </c>
      <c r="C117" s="126"/>
      <c r="D117" s="184" t="s">
        <v>66</v>
      </c>
      <c r="E117" s="119"/>
      <c r="F117" s="273">
        <f>ROUND('Business Objects Report'!C68/1000,0)</f>
        <v>17644</v>
      </c>
      <c r="G117" s="275">
        <f>ROUND('Business Objects Report'!D68/1000,0)</f>
        <v>994</v>
      </c>
      <c r="H117" s="275">
        <f>ROUND('Business Objects Report'!E68/1000,0)</f>
        <v>3832</v>
      </c>
      <c r="I117" s="275">
        <f>ROUND('Business Objects Report'!F68/1000,0)</f>
        <v>3555</v>
      </c>
      <c r="J117" s="266">
        <f t="shared" si="9"/>
        <v>26025</v>
      </c>
      <c r="K117" s="316" t="s">
        <v>31</v>
      </c>
      <c r="L117" s="262">
        <f t="shared" si="7"/>
        <v>26025</v>
      </c>
      <c r="M117" s="200" t="s">
        <v>5</v>
      </c>
    </row>
    <row r="118" spans="1:15" x14ac:dyDescent="0.2">
      <c r="B118" s="12" t="s">
        <v>5</v>
      </c>
      <c r="C118" s="126"/>
      <c r="D118" s="184" t="s">
        <v>214</v>
      </c>
      <c r="E118" s="119"/>
      <c r="F118" s="324"/>
      <c r="G118" s="276"/>
      <c r="H118" s="276"/>
      <c r="I118" s="276"/>
      <c r="J118" s="276"/>
      <c r="K118" s="298"/>
      <c r="L118" s="263"/>
      <c r="M118" s="200" t="s">
        <v>5</v>
      </c>
    </row>
    <row r="119" spans="1:15" x14ac:dyDescent="0.2">
      <c r="B119" s="13">
        <v>201</v>
      </c>
      <c r="C119" s="138"/>
      <c r="D119" s="152"/>
      <c r="E119" s="120" t="s">
        <v>67</v>
      </c>
      <c r="F119" s="274"/>
      <c r="G119" s="267"/>
      <c r="H119" s="267"/>
      <c r="I119" s="267"/>
      <c r="J119" s="267"/>
      <c r="K119" s="269"/>
      <c r="L119" s="264"/>
      <c r="M119" s="31">
        <v>201</v>
      </c>
    </row>
    <row r="120" spans="1:15" x14ac:dyDescent="0.2">
      <c r="B120" s="13">
        <v>202</v>
      </c>
      <c r="C120" s="153" t="s">
        <v>65</v>
      </c>
      <c r="D120" s="152"/>
      <c r="E120" s="120" t="s">
        <v>402</v>
      </c>
      <c r="F120" s="27">
        <f>ROUND('Business Objects Report'!C69/1000,0)</f>
        <v>33702</v>
      </c>
      <c r="G120" s="43">
        <f>ROUND('Business Objects Report'!D69/1000,0)</f>
        <v>99568</v>
      </c>
      <c r="H120" s="43">
        <f>ROUND('Business Objects Report'!E69/1000+Adjustments!H120,0)</f>
        <v>263973</v>
      </c>
      <c r="I120" s="43">
        <f>ROUND('Business Objects Report'!F69/1000,0)</f>
        <v>-5208</v>
      </c>
      <c r="J120" s="54">
        <f>F120+G120+H120+I120</f>
        <v>392035</v>
      </c>
      <c r="K120" s="47" t="s">
        <v>31</v>
      </c>
      <c r="L120" s="140">
        <f t="shared" ref="L120:L134" si="10">J120</f>
        <v>392035</v>
      </c>
      <c r="M120" s="31">
        <v>202</v>
      </c>
    </row>
    <row r="121" spans="1:15" x14ac:dyDescent="0.2">
      <c r="B121" s="13">
        <v>203</v>
      </c>
      <c r="C121" s="153" t="s">
        <v>65</v>
      </c>
      <c r="D121" s="152"/>
      <c r="E121" s="120" t="s">
        <v>403</v>
      </c>
      <c r="F121" s="27">
        <f>ROUND('Business Objects Report'!C70/1000,0)</f>
        <v>1193</v>
      </c>
      <c r="G121" s="43">
        <f>ROUND('Business Objects Report'!D70/1000,0)</f>
        <v>694</v>
      </c>
      <c r="H121" s="43">
        <f>ROUND('Business Objects Report'!E70/1000,0)</f>
        <v>118</v>
      </c>
      <c r="I121" s="43">
        <f>ROUND('Business Objects Report'!F70/1000,0)</f>
        <v>0</v>
      </c>
      <c r="J121" s="54">
        <f>F121+G121+H121+I121</f>
        <v>2005</v>
      </c>
      <c r="K121" s="47" t="s">
        <v>31</v>
      </c>
      <c r="L121" s="140">
        <f t="shared" si="10"/>
        <v>2005</v>
      </c>
      <c r="M121" s="31">
        <v>203</v>
      </c>
    </row>
    <row r="122" spans="1:15" x14ac:dyDescent="0.2">
      <c r="A122" s="323" t="s">
        <v>0</v>
      </c>
      <c r="B122" s="13">
        <v>204</v>
      </c>
      <c r="C122" s="138"/>
      <c r="D122" s="152"/>
      <c r="E122" s="120" t="s">
        <v>404</v>
      </c>
      <c r="F122" s="27">
        <f>ROUND('Business Objects Report'!C71/1000,0)</f>
        <v>0</v>
      </c>
      <c r="G122" s="43">
        <f>ROUND('Business Objects Report'!D71/1000,0)</f>
        <v>0</v>
      </c>
      <c r="H122" s="43">
        <f>ROUND('Business Objects Report'!E71/1000,0)</f>
        <v>379</v>
      </c>
      <c r="I122" s="43">
        <f>ROUND('Business Objects Report'!F71/1000,0)</f>
        <v>0</v>
      </c>
      <c r="J122" s="54">
        <f>F122+G122+H122+I122</f>
        <v>379</v>
      </c>
      <c r="K122" s="47" t="s">
        <v>31</v>
      </c>
      <c r="L122" s="140">
        <f t="shared" si="10"/>
        <v>379</v>
      </c>
      <c r="M122" s="31">
        <v>204</v>
      </c>
    </row>
    <row r="123" spans="1:15" x14ac:dyDescent="0.2">
      <c r="A123" s="323"/>
      <c r="B123" s="13">
        <v>205</v>
      </c>
      <c r="C123" s="138"/>
      <c r="D123" s="152"/>
      <c r="E123" s="120" t="s">
        <v>405</v>
      </c>
      <c r="F123" s="34" t="s">
        <v>31</v>
      </c>
      <c r="G123" s="35" t="s">
        <v>31</v>
      </c>
      <c r="H123" s="35" t="s">
        <v>31</v>
      </c>
      <c r="I123" s="43">
        <f>ROUND('Business Objects Report'!F72/1000,0)</f>
        <v>53272</v>
      </c>
      <c r="J123" s="54">
        <f>I123</f>
        <v>53272</v>
      </c>
      <c r="K123" s="47" t="s">
        <v>31</v>
      </c>
      <c r="L123" s="140">
        <f t="shared" si="10"/>
        <v>53272</v>
      </c>
      <c r="M123" s="31">
        <v>205</v>
      </c>
      <c r="N123" s="257" t="s">
        <v>484</v>
      </c>
    </row>
    <row r="124" spans="1:15" x14ac:dyDescent="0.2">
      <c r="A124" s="323"/>
      <c r="B124" s="13">
        <v>206</v>
      </c>
      <c r="C124" s="138"/>
      <c r="D124" s="152"/>
      <c r="E124" s="120" t="s">
        <v>406</v>
      </c>
      <c r="F124" s="34" t="s">
        <v>31</v>
      </c>
      <c r="G124" s="35" t="s">
        <v>31</v>
      </c>
      <c r="H124" s="35" t="s">
        <v>31</v>
      </c>
      <c r="I124" s="43">
        <f>ROUND('Business Objects Report'!F73/1000,0)</f>
        <v>9314</v>
      </c>
      <c r="J124" s="54">
        <f>I124</f>
        <v>9314</v>
      </c>
      <c r="K124" s="47" t="s">
        <v>31</v>
      </c>
      <c r="L124" s="140">
        <f t="shared" si="10"/>
        <v>9314</v>
      </c>
      <c r="M124" s="31">
        <v>206</v>
      </c>
      <c r="N124" s="257"/>
    </row>
    <row r="125" spans="1:15" x14ac:dyDescent="0.2">
      <c r="A125" s="323"/>
      <c r="B125" s="13">
        <v>207</v>
      </c>
      <c r="C125" s="153" t="s">
        <v>65</v>
      </c>
      <c r="D125" s="152"/>
      <c r="E125" s="120" t="s">
        <v>407</v>
      </c>
      <c r="F125" s="34" t="s">
        <v>31</v>
      </c>
      <c r="G125" s="35" t="s">
        <v>31</v>
      </c>
      <c r="H125" s="43">
        <f>ROUND('Business Objects Report'!E74/1000+Adjustments!H125,0)</f>
        <v>10104</v>
      </c>
      <c r="I125" s="35" t="s">
        <v>31</v>
      </c>
      <c r="J125" s="54">
        <f t="shared" ref="J125:J130" si="11">H125</f>
        <v>10104</v>
      </c>
      <c r="K125" s="47" t="s">
        <v>31</v>
      </c>
      <c r="L125" s="140">
        <f t="shared" si="10"/>
        <v>10104</v>
      </c>
      <c r="M125" s="31">
        <v>207</v>
      </c>
      <c r="N125" s="257"/>
    </row>
    <row r="126" spans="1:15" x14ac:dyDescent="0.2">
      <c r="A126" s="323"/>
      <c r="B126" s="13">
        <v>208</v>
      </c>
      <c r="C126" s="153" t="s">
        <v>65</v>
      </c>
      <c r="D126" s="152"/>
      <c r="E126" s="120" t="s">
        <v>408</v>
      </c>
      <c r="F126" s="34" t="s">
        <v>31</v>
      </c>
      <c r="G126" s="35" t="s">
        <v>31</v>
      </c>
      <c r="H126" s="43">
        <v>0</v>
      </c>
      <c r="I126" s="35" t="s">
        <v>31</v>
      </c>
      <c r="J126" s="54">
        <f t="shared" si="11"/>
        <v>0</v>
      </c>
      <c r="K126" s="47" t="s">
        <v>31</v>
      </c>
      <c r="L126" s="140">
        <f t="shared" si="10"/>
        <v>0</v>
      </c>
      <c r="M126" s="31">
        <v>208</v>
      </c>
      <c r="N126" s="257"/>
    </row>
    <row r="127" spans="1:15" x14ac:dyDescent="0.2">
      <c r="A127" s="323"/>
      <c r="B127" s="13">
        <v>209</v>
      </c>
      <c r="C127" s="138"/>
      <c r="D127" s="152"/>
      <c r="E127" s="120" t="s">
        <v>409</v>
      </c>
      <c r="F127" s="34" t="s">
        <v>31</v>
      </c>
      <c r="G127" s="35" t="s">
        <v>31</v>
      </c>
      <c r="H127" s="35">
        <v>0</v>
      </c>
      <c r="I127" s="35" t="s">
        <v>31</v>
      </c>
      <c r="J127" s="35">
        <f t="shared" si="11"/>
        <v>0</v>
      </c>
      <c r="K127" s="47" t="s">
        <v>31</v>
      </c>
      <c r="L127" s="141">
        <f t="shared" si="10"/>
        <v>0</v>
      </c>
      <c r="M127" s="31">
        <v>209</v>
      </c>
      <c r="N127" s="257"/>
    </row>
    <row r="128" spans="1:15" x14ac:dyDescent="0.2">
      <c r="A128" s="323"/>
      <c r="B128" s="13">
        <v>210</v>
      </c>
      <c r="C128" s="138"/>
      <c r="D128" s="152"/>
      <c r="E128" s="120" t="s">
        <v>410</v>
      </c>
      <c r="F128" s="34" t="s">
        <v>31</v>
      </c>
      <c r="G128" s="35" t="s">
        <v>31</v>
      </c>
      <c r="H128" s="35">
        <v>0</v>
      </c>
      <c r="I128" s="35" t="s">
        <v>31</v>
      </c>
      <c r="J128" s="35">
        <f t="shared" si="11"/>
        <v>0</v>
      </c>
      <c r="K128" s="47" t="s">
        <v>31</v>
      </c>
      <c r="L128" s="141">
        <f t="shared" si="10"/>
        <v>0</v>
      </c>
      <c r="M128" s="31">
        <v>210</v>
      </c>
      <c r="N128" s="257"/>
    </row>
    <row r="129" spans="1:14" x14ac:dyDescent="0.2">
      <c r="A129" s="323"/>
      <c r="B129" s="13">
        <v>211</v>
      </c>
      <c r="C129" s="153" t="s">
        <v>65</v>
      </c>
      <c r="D129" s="152"/>
      <c r="E129" s="120" t="s">
        <v>411</v>
      </c>
      <c r="F129" s="34" t="s">
        <v>31</v>
      </c>
      <c r="G129" s="35" t="s">
        <v>31</v>
      </c>
      <c r="H129" s="43">
        <v>0</v>
      </c>
      <c r="I129" s="35" t="s">
        <v>31</v>
      </c>
      <c r="J129" s="54">
        <f t="shared" si="11"/>
        <v>0</v>
      </c>
      <c r="K129" s="47" t="s">
        <v>31</v>
      </c>
      <c r="L129" s="140">
        <f t="shared" si="10"/>
        <v>0</v>
      </c>
      <c r="M129" s="31">
        <v>211</v>
      </c>
      <c r="N129" s="257"/>
    </row>
    <row r="130" spans="1:14" x14ac:dyDescent="0.2">
      <c r="A130" s="323"/>
      <c r="B130" s="13">
        <v>212</v>
      </c>
      <c r="C130" s="153" t="s">
        <v>65</v>
      </c>
      <c r="D130" s="152"/>
      <c r="E130" s="120" t="s">
        <v>412</v>
      </c>
      <c r="F130" s="34" t="s">
        <v>31</v>
      </c>
      <c r="G130" s="35" t="s">
        <v>31</v>
      </c>
      <c r="H130" s="35">
        <v>0</v>
      </c>
      <c r="I130" s="35" t="s">
        <v>31</v>
      </c>
      <c r="J130" s="139">
        <f t="shared" si="11"/>
        <v>0</v>
      </c>
      <c r="K130" s="47" t="s">
        <v>31</v>
      </c>
      <c r="L130" s="140">
        <f t="shared" si="10"/>
        <v>0</v>
      </c>
      <c r="M130" s="31">
        <v>212</v>
      </c>
      <c r="N130" s="257"/>
    </row>
    <row r="131" spans="1:14" x14ac:dyDescent="0.2">
      <c r="A131" s="323"/>
      <c r="B131" s="13">
        <v>213</v>
      </c>
      <c r="C131" s="153" t="s">
        <v>65</v>
      </c>
      <c r="D131" s="152"/>
      <c r="E131" s="120" t="s">
        <v>68</v>
      </c>
      <c r="F131" s="34" t="s">
        <v>31</v>
      </c>
      <c r="G131" s="35" t="s">
        <v>31</v>
      </c>
      <c r="H131" s="35" t="s">
        <v>31</v>
      </c>
      <c r="I131" s="43">
        <f>ROUND('Business Objects Report'!F75/1000+Adjustments!I131,0)</f>
        <v>141927</v>
      </c>
      <c r="J131" s="54">
        <f>I131</f>
        <v>141927</v>
      </c>
      <c r="K131" s="47" t="s">
        <v>31</v>
      </c>
      <c r="L131" s="140">
        <f t="shared" si="10"/>
        <v>141927</v>
      </c>
      <c r="M131" s="31">
        <v>213</v>
      </c>
      <c r="N131" s="257"/>
    </row>
    <row r="132" spans="1:14" x14ac:dyDescent="0.2">
      <c r="A132" s="323"/>
      <c r="B132" s="13">
        <v>214</v>
      </c>
      <c r="C132" s="138"/>
      <c r="D132" s="152"/>
      <c r="E132" s="120" t="s">
        <v>413</v>
      </c>
      <c r="F132" s="34" t="s">
        <v>31</v>
      </c>
      <c r="G132" s="35" t="s">
        <v>31</v>
      </c>
      <c r="H132" s="35">
        <v>0</v>
      </c>
      <c r="I132" s="35" t="s">
        <v>31</v>
      </c>
      <c r="J132" s="35">
        <f>H132</f>
        <v>0</v>
      </c>
      <c r="K132" s="47" t="s">
        <v>31</v>
      </c>
      <c r="L132" s="141">
        <f t="shared" si="10"/>
        <v>0</v>
      </c>
      <c r="M132" s="31">
        <v>214</v>
      </c>
      <c r="N132" s="257"/>
    </row>
    <row r="133" spans="1:14" x14ac:dyDescent="0.2">
      <c r="A133" s="323"/>
      <c r="B133" s="13">
        <v>215</v>
      </c>
      <c r="C133" s="138"/>
      <c r="D133" s="152"/>
      <c r="E133" s="120" t="s">
        <v>414</v>
      </c>
      <c r="F133" s="34" t="s">
        <v>31</v>
      </c>
      <c r="G133" s="35" t="s">
        <v>31</v>
      </c>
      <c r="H133" s="35">
        <v>0</v>
      </c>
      <c r="I133" s="35" t="s">
        <v>31</v>
      </c>
      <c r="J133" s="35">
        <f>H133</f>
        <v>0</v>
      </c>
      <c r="K133" s="47" t="s">
        <v>31</v>
      </c>
      <c r="L133" s="141">
        <f t="shared" si="10"/>
        <v>0</v>
      </c>
      <c r="M133" s="31">
        <v>215</v>
      </c>
      <c r="N133" s="258"/>
    </row>
    <row r="134" spans="1:14" ht="11.25" customHeight="1" thickBot="1" x14ac:dyDescent="0.25">
      <c r="A134" s="323"/>
      <c r="B134" s="87">
        <v>216</v>
      </c>
      <c r="C134" s="154" t="s">
        <v>65</v>
      </c>
      <c r="D134" s="155"/>
      <c r="E134" s="157" t="s">
        <v>415</v>
      </c>
      <c r="F134" s="94" t="s">
        <v>31</v>
      </c>
      <c r="G134" s="90" t="s">
        <v>31</v>
      </c>
      <c r="H134" s="90">
        <v>0</v>
      </c>
      <c r="I134" s="90" t="s">
        <v>31</v>
      </c>
      <c r="J134" s="90">
        <f>H134</f>
        <v>0</v>
      </c>
      <c r="K134" s="145" t="s">
        <v>31</v>
      </c>
      <c r="L134" s="156">
        <f t="shared" si="10"/>
        <v>0</v>
      </c>
      <c r="M134" s="105">
        <v>216</v>
      </c>
      <c r="N134" s="259"/>
    </row>
    <row r="135" spans="1:14" ht="6.95" customHeight="1" x14ac:dyDescent="0.2">
      <c r="A135" s="142"/>
      <c r="B135" s="199"/>
      <c r="C135" s="117"/>
      <c r="D135" s="119"/>
      <c r="E135" s="119"/>
      <c r="F135" s="85"/>
      <c r="G135" s="85"/>
      <c r="H135" s="85"/>
      <c r="I135" s="85"/>
      <c r="J135" s="85"/>
      <c r="K135" s="148"/>
      <c r="L135" s="147"/>
      <c r="M135" s="199"/>
      <c r="N135" s="158"/>
    </row>
    <row r="136" spans="1:14" ht="15" customHeight="1" x14ac:dyDescent="0.2">
      <c r="A136" s="256" t="s">
        <v>0</v>
      </c>
      <c r="B136" s="270" t="s">
        <v>64</v>
      </c>
      <c r="C136" s="271"/>
      <c r="D136" s="271"/>
      <c r="E136" s="271"/>
      <c r="F136" s="271"/>
      <c r="G136" s="271"/>
      <c r="H136" s="271"/>
      <c r="I136" s="271"/>
      <c r="J136" s="271"/>
      <c r="K136" s="271"/>
      <c r="L136" s="271"/>
      <c r="M136" s="272"/>
      <c r="N136" s="302" t="s">
        <v>484</v>
      </c>
    </row>
    <row r="137" spans="1:14" ht="11.25" customHeight="1" x14ac:dyDescent="0.2">
      <c r="A137" s="256"/>
      <c r="B137" s="281" t="s">
        <v>2</v>
      </c>
      <c r="C137" s="282"/>
      <c r="D137" s="282"/>
      <c r="E137" s="282"/>
      <c r="F137" s="282"/>
      <c r="G137" s="282"/>
      <c r="H137" s="282"/>
      <c r="I137" s="282"/>
      <c r="J137" s="282"/>
      <c r="K137" s="282"/>
      <c r="L137" s="282"/>
      <c r="M137" s="283"/>
      <c r="N137" s="302"/>
    </row>
    <row r="138" spans="1:14" ht="11.25" customHeight="1" x14ac:dyDescent="0.2">
      <c r="A138" s="256"/>
      <c r="B138" s="70"/>
      <c r="C138" s="120"/>
      <c r="D138" s="120"/>
      <c r="E138" s="120"/>
      <c r="F138" s="150"/>
      <c r="G138" s="150"/>
      <c r="H138" s="150"/>
      <c r="I138" s="150"/>
      <c r="J138" s="150"/>
      <c r="K138" s="150"/>
      <c r="L138" s="150"/>
      <c r="M138" s="9"/>
      <c r="N138" s="302"/>
    </row>
    <row r="139" spans="1:14" ht="11.25" customHeight="1" x14ac:dyDescent="0.2">
      <c r="A139" s="256"/>
      <c r="B139" s="12"/>
      <c r="C139" s="124" t="s">
        <v>5</v>
      </c>
      <c r="D139" s="117"/>
      <c r="E139" s="117"/>
      <c r="F139" s="124"/>
      <c r="G139" s="124" t="s">
        <v>6</v>
      </c>
      <c r="H139" s="124"/>
      <c r="I139" s="124"/>
      <c r="J139" s="124" t="s">
        <v>7</v>
      </c>
      <c r="K139" s="118"/>
      <c r="L139" s="118"/>
      <c r="M139" s="200"/>
      <c r="N139" s="302"/>
    </row>
    <row r="140" spans="1:14" ht="11.25" customHeight="1" x14ac:dyDescent="0.2">
      <c r="A140" s="256"/>
      <c r="B140" s="12" t="s">
        <v>8</v>
      </c>
      <c r="C140" s="124" t="s">
        <v>9</v>
      </c>
      <c r="D140" s="284" t="s">
        <v>10</v>
      </c>
      <c r="E140" s="285"/>
      <c r="F140" s="124" t="s">
        <v>11</v>
      </c>
      <c r="G140" s="124" t="s">
        <v>12</v>
      </c>
      <c r="H140" s="124" t="s">
        <v>13</v>
      </c>
      <c r="I140" s="124" t="s">
        <v>14</v>
      </c>
      <c r="J140" s="124" t="s">
        <v>15</v>
      </c>
      <c r="K140" s="118" t="s">
        <v>16</v>
      </c>
      <c r="L140" s="118" t="s">
        <v>7</v>
      </c>
      <c r="M140" s="200" t="s">
        <v>8</v>
      </c>
      <c r="N140" s="302"/>
    </row>
    <row r="141" spans="1:14" ht="11.25" customHeight="1" x14ac:dyDescent="0.2">
      <c r="A141" s="256"/>
      <c r="B141" s="12" t="s">
        <v>17</v>
      </c>
      <c r="C141" s="124" t="s">
        <v>18</v>
      </c>
      <c r="D141" s="117"/>
      <c r="E141" s="117"/>
      <c r="F141" s="124" t="s">
        <v>19</v>
      </c>
      <c r="G141" s="124" t="s">
        <v>20</v>
      </c>
      <c r="H141" s="124" t="s">
        <v>21</v>
      </c>
      <c r="I141" s="124"/>
      <c r="J141" s="124" t="s">
        <v>22</v>
      </c>
      <c r="K141" s="118"/>
      <c r="L141" s="118"/>
      <c r="M141" s="200" t="s">
        <v>17</v>
      </c>
      <c r="N141" s="302"/>
    </row>
    <row r="142" spans="1:14" ht="11.25" customHeight="1" thickBot="1" x14ac:dyDescent="0.25">
      <c r="A142" s="256"/>
      <c r="B142" s="13"/>
      <c r="C142" s="125"/>
      <c r="D142" s="286" t="s">
        <v>23</v>
      </c>
      <c r="E142" s="287"/>
      <c r="F142" s="151" t="s">
        <v>24</v>
      </c>
      <c r="G142" s="151" t="s">
        <v>25</v>
      </c>
      <c r="H142" s="151" t="s">
        <v>26</v>
      </c>
      <c r="I142" s="151" t="s">
        <v>27</v>
      </c>
      <c r="J142" s="151" t="s">
        <v>28</v>
      </c>
      <c r="K142" s="118" t="s">
        <v>29</v>
      </c>
      <c r="L142" s="118" t="s">
        <v>30</v>
      </c>
      <c r="M142" s="13"/>
      <c r="N142" s="302"/>
    </row>
    <row r="143" spans="1:14" ht="11.25" customHeight="1" x14ac:dyDescent="0.2">
      <c r="A143" s="256"/>
      <c r="B143" s="12"/>
      <c r="C143" s="126"/>
      <c r="D143" s="180" t="s">
        <v>418</v>
      </c>
      <c r="E143" s="119"/>
      <c r="F143" s="251">
        <v>0</v>
      </c>
      <c r="G143" s="292">
        <v>0</v>
      </c>
      <c r="H143" s="292">
        <v>0</v>
      </c>
      <c r="I143" s="292">
        <v>0</v>
      </c>
      <c r="J143" s="292">
        <f>SUM(F143:I144)</f>
        <v>0</v>
      </c>
      <c r="K143" s="292" t="s">
        <v>31</v>
      </c>
      <c r="L143" s="309">
        <f>J143</f>
        <v>0</v>
      </c>
      <c r="M143" s="6"/>
      <c r="N143" s="302"/>
    </row>
    <row r="144" spans="1:14" ht="11.25" customHeight="1" x14ac:dyDescent="0.2">
      <c r="A144" s="256"/>
      <c r="B144" s="13">
        <v>217</v>
      </c>
      <c r="C144" s="138"/>
      <c r="D144" s="120"/>
      <c r="E144" s="120" t="s">
        <v>416</v>
      </c>
      <c r="F144" s="265"/>
      <c r="G144" s="269"/>
      <c r="H144" s="269"/>
      <c r="I144" s="269"/>
      <c r="J144" s="269"/>
      <c r="K144" s="269"/>
      <c r="L144" s="310"/>
      <c r="M144" s="201" t="s">
        <v>485</v>
      </c>
      <c r="N144" s="302"/>
    </row>
    <row r="145" spans="1:14" ht="11.25" customHeight="1" x14ac:dyDescent="0.2">
      <c r="A145" s="256"/>
      <c r="B145" s="13">
        <v>218</v>
      </c>
      <c r="C145" s="138"/>
      <c r="D145" s="120"/>
      <c r="E145" s="120" t="s">
        <v>37</v>
      </c>
      <c r="F145" s="34">
        <f>ROUND('Business Objects Report'!C76/1000,0)</f>
        <v>0</v>
      </c>
      <c r="G145" s="35">
        <f>ROUND('Business Objects Report'!D76/1000,0)</f>
        <v>130</v>
      </c>
      <c r="H145" s="35">
        <f>ROUND('Business Objects Report'!E76/1000,0)</f>
        <v>1744</v>
      </c>
      <c r="I145" s="35">
        <f>ROUND('Business Objects Report'!F76/1000,0)</f>
        <v>0</v>
      </c>
      <c r="J145" s="35">
        <f>SUM(F145:I145)</f>
        <v>1874</v>
      </c>
      <c r="K145" s="47" t="s">
        <v>31</v>
      </c>
      <c r="L145" s="141">
        <f>J145</f>
        <v>1874</v>
      </c>
      <c r="M145" s="31">
        <v>218</v>
      </c>
      <c r="N145" s="302"/>
    </row>
    <row r="146" spans="1:14" ht="11.25" customHeight="1" x14ac:dyDescent="0.2">
      <c r="A146" s="256"/>
      <c r="B146" s="12">
        <v>219</v>
      </c>
      <c r="C146" s="138"/>
      <c r="D146" s="182" t="s">
        <v>417</v>
      </c>
      <c r="E146" s="120"/>
      <c r="F146" s="205">
        <f>SUM(F143:F145)+SUM(F117:F134)</f>
        <v>52539</v>
      </c>
      <c r="G146" s="206">
        <f t="shared" ref="G146:L146" si="12">SUM(G143:G145)+SUM(G117:G134)</f>
        <v>101386</v>
      </c>
      <c r="H146" s="206">
        <f t="shared" si="12"/>
        <v>280150</v>
      </c>
      <c r="I146" s="206">
        <f t="shared" si="12"/>
        <v>202860</v>
      </c>
      <c r="J146" s="206">
        <f t="shared" si="12"/>
        <v>636935</v>
      </c>
      <c r="K146" s="47" t="s">
        <v>31</v>
      </c>
      <c r="L146" s="207">
        <f t="shared" si="12"/>
        <v>636935</v>
      </c>
      <c r="M146" s="31">
        <v>219</v>
      </c>
      <c r="N146" s="302"/>
    </row>
    <row r="147" spans="1:14" ht="11.25" customHeight="1" x14ac:dyDescent="0.2">
      <c r="A147" s="256"/>
      <c r="B147" s="22" t="s">
        <v>5</v>
      </c>
      <c r="C147" s="126"/>
      <c r="D147" s="180" t="s">
        <v>69</v>
      </c>
      <c r="E147" s="119"/>
      <c r="F147" s="317">
        <f>ROUND('Business Objects Report'!C79/1000,0)</f>
        <v>5564</v>
      </c>
      <c r="G147" s="275">
        <f>ROUND('Business Objects Report'!D79/1000,0)</f>
        <v>-3152</v>
      </c>
      <c r="H147" s="275">
        <f>ROUND('Business Objects Report'!E79/1000,0)</f>
        <v>1806</v>
      </c>
      <c r="I147" s="275">
        <f>ROUND('Business Objects Report'!F79/1000,0)</f>
        <v>5893</v>
      </c>
      <c r="J147" s="266">
        <f>F147+G147+H147+I147</f>
        <v>10111</v>
      </c>
      <c r="K147" s="316" t="s">
        <v>31</v>
      </c>
      <c r="L147" s="262">
        <f>J147</f>
        <v>10111</v>
      </c>
      <c r="M147" s="6" t="s">
        <v>5</v>
      </c>
      <c r="N147" s="302"/>
    </row>
    <row r="148" spans="1:14" ht="11.25" customHeight="1" x14ac:dyDescent="0.2">
      <c r="B148" s="13">
        <v>220</v>
      </c>
      <c r="C148" s="138"/>
      <c r="D148" s="120"/>
      <c r="E148" s="120" t="s">
        <v>67</v>
      </c>
      <c r="F148" s="318"/>
      <c r="G148" s="267"/>
      <c r="H148" s="267"/>
      <c r="I148" s="267"/>
      <c r="J148" s="267"/>
      <c r="K148" s="269"/>
      <c r="L148" s="264"/>
      <c r="M148" s="31">
        <v>220</v>
      </c>
      <c r="N148" s="302"/>
    </row>
    <row r="149" spans="1:14" ht="11.25" customHeight="1" x14ac:dyDescent="0.2">
      <c r="B149" s="13">
        <v>221</v>
      </c>
      <c r="C149" s="153" t="s">
        <v>65</v>
      </c>
      <c r="D149" s="120" t="s">
        <v>5</v>
      </c>
      <c r="E149" s="120" t="s">
        <v>402</v>
      </c>
      <c r="F149" s="53">
        <f>ROUND('Business Objects Report'!C80/1000,0)</f>
        <v>57331</v>
      </c>
      <c r="G149" s="43">
        <f>ROUND('Business Objects Report'!D80/1000+Adjustments!G149,0)</f>
        <v>88460</v>
      </c>
      <c r="H149" s="43">
        <f>ROUND('Business Objects Report'!E80/1000,0)</f>
        <v>45472</v>
      </c>
      <c r="I149" s="43">
        <f>ROUND('Business Objects Report'!F80/1000,0)</f>
        <v>6463</v>
      </c>
      <c r="J149" s="54">
        <f>F149+G149+H149+I149</f>
        <v>197726</v>
      </c>
      <c r="K149" s="139" t="s">
        <v>31</v>
      </c>
      <c r="L149" s="140">
        <f t="shared" ref="L149:L167" si="13">J149</f>
        <v>197726</v>
      </c>
      <c r="M149" s="31">
        <v>221</v>
      </c>
    </row>
    <row r="150" spans="1:14" ht="11.25" customHeight="1" x14ac:dyDescent="0.2">
      <c r="B150" s="13">
        <v>222</v>
      </c>
      <c r="C150" s="153" t="s">
        <v>65</v>
      </c>
      <c r="D150" s="120"/>
      <c r="E150" s="120" t="s">
        <v>403</v>
      </c>
      <c r="F150" s="53">
        <f>ROUND('Business Objects Report'!C81/1000,0)</f>
        <v>184</v>
      </c>
      <c r="G150" s="43">
        <f>ROUND('Business Objects Report'!D81/1000,0)</f>
        <v>324</v>
      </c>
      <c r="H150" s="43">
        <f>ROUND('Business Objects Report'!E81/1000,0)</f>
        <v>2832</v>
      </c>
      <c r="I150" s="43">
        <f>ROUND('Business Objects Report'!F81/1000,0)</f>
        <v>0</v>
      </c>
      <c r="J150" s="54">
        <f>F150+G150+H150+I150</f>
        <v>3340</v>
      </c>
      <c r="K150" s="139" t="s">
        <v>31</v>
      </c>
      <c r="L150" s="140">
        <f t="shared" si="13"/>
        <v>3340</v>
      </c>
      <c r="M150" s="31">
        <v>222</v>
      </c>
    </row>
    <row r="151" spans="1:14" ht="11.25" customHeight="1" x14ac:dyDescent="0.2">
      <c r="B151" s="13">
        <v>223</v>
      </c>
      <c r="C151" s="138"/>
      <c r="D151" s="120"/>
      <c r="E151" s="120" t="s">
        <v>404</v>
      </c>
      <c r="F151" s="53">
        <f>ROUND('Business Objects Report'!C82/1000,0)</f>
        <v>0</v>
      </c>
      <c r="G151" s="43">
        <f>ROUND('Business Objects Report'!D82/1000,0)</f>
        <v>0</v>
      </c>
      <c r="H151" s="43">
        <f>ROUND('Business Objects Report'!E82/1000,0)</f>
        <v>7856</v>
      </c>
      <c r="I151" s="43">
        <f>ROUND('Business Objects Report'!F82/1000,0)</f>
        <v>0</v>
      </c>
      <c r="J151" s="54">
        <f>F151+G151+H151+I151</f>
        <v>7856</v>
      </c>
      <c r="K151" s="139" t="s">
        <v>31</v>
      </c>
      <c r="L151" s="140">
        <f t="shared" si="13"/>
        <v>7856</v>
      </c>
      <c r="M151" s="31">
        <v>223</v>
      </c>
    </row>
    <row r="152" spans="1:14" ht="11.25" customHeight="1" x14ac:dyDescent="0.2">
      <c r="B152" s="13">
        <v>224</v>
      </c>
      <c r="C152" s="138"/>
      <c r="D152" s="120"/>
      <c r="E152" s="120" t="s">
        <v>405</v>
      </c>
      <c r="F152" s="34" t="s">
        <v>31</v>
      </c>
      <c r="G152" s="35" t="s">
        <v>31</v>
      </c>
      <c r="H152" s="35" t="s">
        <v>31</v>
      </c>
      <c r="I152" s="43">
        <f>ROUND('Business Objects Report'!F83/1000,0)</f>
        <v>30792</v>
      </c>
      <c r="J152" s="54">
        <f>I152</f>
        <v>30792</v>
      </c>
      <c r="K152" s="139" t="s">
        <v>31</v>
      </c>
      <c r="L152" s="140">
        <f t="shared" si="13"/>
        <v>30792</v>
      </c>
      <c r="M152" s="31">
        <v>224</v>
      </c>
    </row>
    <row r="153" spans="1:14" ht="11.25" customHeight="1" x14ac:dyDescent="0.2">
      <c r="B153" s="13">
        <v>225</v>
      </c>
      <c r="C153" s="138"/>
      <c r="D153" s="120"/>
      <c r="E153" s="120" t="s">
        <v>406</v>
      </c>
      <c r="F153" s="34" t="s">
        <v>31</v>
      </c>
      <c r="G153" s="35" t="s">
        <v>31</v>
      </c>
      <c r="H153" s="35" t="s">
        <v>31</v>
      </c>
      <c r="I153" s="43">
        <f>ROUND('Business Objects Report'!F84/1000,0)</f>
        <v>16289</v>
      </c>
      <c r="J153" s="54">
        <f>I153</f>
        <v>16289</v>
      </c>
      <c r="K153" s="139" t="s">
        <v>31</v>
      </c>
      <c r="L153" s="140">
        <f t="shared" si="13"/>
        <v>16289</v>
      </c>
      <c r="M153" s="31">
        <v>225</v>
      </c>
    </row>
    <row r="154" spans="1:14" ht="11.25" customHeight="1" x14ac:dyDescent="0.2">
      <c r="B154" s="13">
        <v>226</v>
      </c>
      <c r="C154" s="153" t="s">
        <v>65</v>
      </c>
      <c r="D154" s="120"/>
      <c r="E154" s="120" t="s">
        <v>407</v>
      </c>
      <c r="F154" s="34" t="s">
        <v>31</v>
      </c>
      <c r="G154" s="35" t="s">
        <v>31</v>
      </c>
      <c r="H154" s="43">
        <f>ROUND('Business Objects Report'!E85/1000+Adjustments!H154,0)</f>
        <v>11149</v>
      </c>
      <c r="I154" s="35" t="s">
        <v>31</v>
      </c>
      <c r="J154" s="54">
        <f t="shared" ref="J154:J159" si="14">H154</f>
        <v>11149</v>
      </c>
      <c r="K154" s="139" t="s">
        <v>31</v>
      </c>
      <c r="L154" s="140">
        <f t="shared" si="13"/>
        <v>11149</v>
      </c>
      <c r="M154" s="31">
        <v>226</v>
      </c>
    </row>
    <row r="155" spans="1:14" ht="11.25" customHeight="1" x14ac:dyDescent="0.2">
      <c r="B155" s="13">
        <v>227</v>
      </c>
      <c r="C155" s="153" t="s">
        <v>65</v>
      </c>
      <c r="D155" s="120"/>
      <c r="E155" s="120" t="s">
        <v>408</v>
      </c>
      <c r="F155" s="34" t="s">
        <v>31</v>
      </c>
      <c r="G155" s="35" t="s">
        <v>31</v>
      </c>
      <c r="H155" s="35">
        <v>0</v>
      </c>
      <c r="I155" s="35" t="s">
        <v>31</v>
      </c>
      <c r="J155" s="35">
        <f t="shared" si="14"/>
        <v>0</v>
      </c>
      <c r="K155" s="139" t="s">
        <v>31</v>
      </c>
      <c r="L155" s="141">
        <f t="shared" si="13"/>
        <v>0</v>
      </c>
      <c r="M155" s="31">
        <v>227</v>
      </c>
    </row>
    <row r="156" spans="1:14" ht="11.25" customHeight="1" x14ac:dyDescent="0.2">
      <c r="B156" s="13">
        <v>228</v>
      </c>
      <c r="C156" s="138"/>
      <c r="D156" s="120"/>
      <c r="E156" s="120" t="s">
        <v>409</v>
      </c>
      <c r="F156" s="34" t="s">
        <v>31</v>
      </c>
      <c r="G156" s="35" t="s">
        <v>31</v>
      </c>
      <c r="H156" s="35">
        <v>0</v>
      </c>
      <c r="I156" s="35" t="s">
        <v>31</v>
      </c>
      <c r="J156" s="35">
        <f t="shared" si="14"/>
        <v>0</v>
      </c>
      <c r="K156" s="139" t="s">
        <v>31</v>
      </c>
      <c r="L156" s="141">
        <f t="shared" si="13"/>
        <v>0</v>
      </c>
      <c r="M156" s="31">
        <v>228</v>
      </c>
    </row>
    <row r="157" spans="1:14" ht="11.25" customHeight="1" x14ac:dyDescent="0.2">
      <c r="B157" s="13">
        <v>229</v>
      </c>
      <c r="C157" s="138"/>
      <c r="D157" s="120"/>
      <c r="E157" s="120" t="s">
        <v>410</v>
      </c>
      <c r="F157" s="34" t="s">
        <v>31</v>
      </c>
      <c r="G157" s="35" t="s">
        <v>31</v>
      </c>
      <c r="H157" s="35">
        <v>0</v>
      </c>
      <c r="I157" s="35" t="s">
        <v>31</v>
      </c>
      <c r="J157" s="35">
        <f t="shared" si="14"/>
        <v>0</v>
      </c>
      <c r="K157" s="139" t="s">
        <v>31</v>
      </c>
      <c r="L157" s="141">
        <f t="shared" si="13"/>
        <v>0</v>
      </c>
      <c r="M157" s="31">
        <v>229</v>
      </c>
    </row>
    <row r="158" spans="1:14" ht="11.25" customHeight="1" x14ac:dyDescent="0.2">
      <c r="B158" s="13">
        <v>230</v>
      </c>
      <c r="C158" s="153" t="s">
        <v>65</v>
      </c>
      <c r="D158" s="120"/>
      <c r="E158" s="120" t="s">
        <v>411</v>
      </c>
      <c r="F158" s="34" t="s">
        <v>31</v>
      </c>
      <c r="G158" s="35" t="s">
        <v>31</v>
      </c>
      <c r="H158" s="43">
        <f>ROUND('Business Objects Report'!E86/1000,0)</f>
        <v>354469</v>
      </c>
      <c r="I158" s="35" t="s">
        <v>31</v>
      </c>
      <c r="J158" s="54">
        <f t="shared" si="14"/>
        <v>354469</v>
      </c>
      <c r="K158" s="139" t="s">
        <v>31</v>
      </c>
      <c r="L158" s="140">
        <f t="shared" si="13"/>
        <v>354469</v>
      </c>
      <c r="M158" s="31">
        <v>230</v>
      </c>
    </row>
    <row r="159" spans="1:14" ht="11.25" customHeight="1" x14ac:dyDescent="0.2">
      <c r="B159" s="13">
        <v>231</v>
      </c>
      <c r="C159" s="153" t="s">
        <v>65</v>
      </c>
      <c r="D159" s="120"/>
      <c r="E159" s="120" t="s">
        <v>412</v>
      </c>
      <c r="F159" s="34" t="s">
        <v>31</v>
      </c>
      <c r="G159" s="35" t="s">
        <v>31</v>
      </c>
      <c r="H159" s="43">
        <f>ROUND('Business Objects Report'!E87/1000,0)</f>
        <v>-42496</v>
      </c>
      <c r="I159" s="35" t="s">
        <v>31</v>
      </c>
      <c r="J159" s="54">
        <f t="shared" si="14"/>
        <v>-42496</v>
      </c>
      <c r="K159" s="139" t="s">
        <v>31</v>
      </c>
      <c r="L159" s="140">
        <f t="shared" si="13"/>
        <v>-42496</v>
      </c>
      <c r="M159" s="31">
        <v>231</v>
      </c>
    </row>
    <row r="160" spans="1:14" ht="11.25" customHeight="1" x14ac:dyDescent="0.2">
      <c r="B160" s="13">
        <v>232</v>
      </c>
      <c r="C160" s="153" t="s">
        <v>65</v>
      </c>
      <c r="D160" s="120"/>
      <c r="E160" s="120" t="s">
        <v>68</v>
      </c>
      <c r="F160" s="34" t="s">
        <v>31</v>
      </c>
      <c r="G160" s="35" t="s">
        <v>31</v>
      </c>
      <c r="H160" s="35" t="s">
        <v>31</v>
      </c>
      <c r="I160" s="43">
        <f>ROUND('Business Objects Report'!F88/1000+Adjustments!I160,0)</f>
        <v>78169</v>
      </c>
      <c r="J160" s="54">
        <f>I160</f>
        <v>78169</v>
      </c>
      <c r="K160" s="139" t="s">
        <v>31</v>
      </c>
      <c r="L160" s="140">
        <f t="shared" si="13"/>
        <v>78169</v>
      </c>
      <c r="M160" s="31">
        <v>232</v>
      </c>
    </row>
    <row r="161" spans="2:13" ht="11.25" customHeight="1" x14ac:dyDescent="0.2">
      <c r="B161" s="13">
        <v>233</v>
      </c>
      <c r="C161" s="138"/>
      <c r="D161" s="120"/>
      <c r="E161" s="120" t="s">
        <v>413</v>
      </c>
      <c r="F161" s="34" t="s">
        <v>31</v>
      </c>
      <c r="G161" s="35" t="s">
        <v>31</v>
      </c>
      <c r="H161" s="35">
        <v>0</v>
      </c>
      <c r="I161" s="35" t="s">
        <v>31</v>
      </c>
      <c r="J161" s="35">
        <f>H161</f>
        <v>0</v>
      </c>
      <c r="K161" s="139" t="s">
        <v>31</v>
      </c>
      <c r="L161" s="141">
        <f t="shared" si="13"/>
        <v>0</v>
      </c>
      <c r="M161" s="31">
        <v>233</v>
      </c>
    </row>
    <row r="162" spans="2:13" ht="11.25" customHeight="1" x14ac:dyDescent="0.2">
      <c r="B162" s="13">
        <v>234</v>
      </c>
      <c r="C162" s="138"/>
      <c r="D162" s="120"/>
      <c r="E162" s="120" t="s">
        <v>414</v>
      </c>
      <c r="F162" s="34" t="s">
        <v>31</v>
      </c>
      <c r="G162" s="35" t="s">
        <v>31</v>
      </c>
      <c r="H162" s="35">
        <v>0</v>
      </c>
      <c r="I162" s="35" t="s">
        <v>31</v>
      </c>
      <c r="J162" s="35">
        <f>H162</f>
        <v>0</v>
      </c>
      <c r="K162" s="139" t="s">
        <v>31</v>
      </c>
      <c r="L162" s="141">
        <f t="shared" si="13"/>
        <v>0</v>
      </c>
      <c r="M162" s="31">
        <v>234</v>
      </c>
    </row>
    <row r="163" spans="2:13" ht="11.25" customHeight="1" x14ac:dyDescent="0.2">
      <c r="B163" s="13">
        <v>235</v>
      </c>
      <c r="C163" s="153" t="s">
        <v>65</v>
      </c>
      <c r="D163" s="120" t="s">
        <v>5</v>
      </c>
      <c r="E163" s="120" t="s">
        <v>415</v>
      </c>
      <c r="F163" s="34" t="s">
        <v>31</v>
      </c>
      <c r="G163" s="35" t="s">
        <v>31</v>
      </c>
      <c r="H163" s="43">
        <f>ROUND('Business Objects Report'!E89/1000,0)</f>
        <v>-102541</v>
      </c>
      <c r="I163" s="35" t="s">
        <v>31</v>
      </c>
      <c r="J163" s="54">
        <f>H163</f>
        <v>-102541</v>
      </c>
      <c r="K163" s="139" t="s">
        <v>31</v>
      </c>
      <c r="L163" s="140">
        <f t="shared" si="13"/>
        <v>-102541</v>
      </c>
      <c r="M163" s="31">
        <v>235</v>
      </c>
    </row>
    <row r="164" spans="2:13" ht="11.25" customHeight="1" x14ac:dyDescent="0.2">
      <c r="B164" s="13">
        <v>236</v>
      </c>
      <c r="C164" s="138"/>
      <c r="D164" s="120" t="s">
        <v>5</v>
      </c>
      <c r="E164" s="120" t="s">
        <v>416</v>
      </c>
      <c r="F164" s="34">
        <v>0</v>
      </c>
      <c r="G164" s="35">
        <v>0</v>
      </c>
      <c r="H164" s="35">
        <v>0</v>
      </c>
      <c r="I164" s="35">
        <v>0</v>
      </c>
      <c r="J164" s="35">
        <f>SUM(F164:I164)</f>
        <v>0</v>
      </c>
      <c r="K164" s="139" t="s">
        <v>31</v>
      </c>
      <c r="L164" s="141">
        <f t="shared" si="13"/>
        <v>0</v>
      </c>
      <c r="M164" s="31">
        <v>236</v>
      </c>
    </row>
    <row r="165" spans="2:13" ht="11.25" customHeight="1" x14ac:dyDescent="0.2">
      <c r="B165" s="13">
        <v>237</v>
      </c>
      <c r="C165" s="138"/>
      <c r="D165" s="120"/>
      <c r="E165" s="120" t="s">
        <v>37</v>
      </c>
      <c r="F165" s="53">
        <f>ROUND('Business Objects Report'!C90/1000,0)</f>
        <v>0</v>
      </c>
      <c r="G165" s="43">
        <f>ROUND('Business Objects Report'!D90/1000,0)</f>
        <v>130</v>
      </c>
      <c r="H165" s="43">
        <f>ROUND('Business Objects Report'!E90/1000,0)</f>
        <v>2300</v>
      </c>
      <c r="I165" s="43">
        <f>ROUND('Business Objects Report'!F90/1000,0)</f>
        <v>0</v>
      </c>
      <c r="J165" s="54">
        <f>F165+G165+H165+I165</f>
        <v>2430</v>
      </c>
      <c r="K165" s="139" t="s">
        <v>31</v>
      </c>
      <c r="L165" s="140">
        <f t="shared" si="13"/>
        <v>2430</v>
      </c>
      <c r="M165" s="31">
        <v>237</v>
      </c>
    </row>
    <row r="166" spans="2:13" ht="11.25" customHeight="1" x14ac:dyDescent="0.2">
      <c r="B166" s="12">
        <v>238</v>
      </c>
      <c r="C166" s="138"/>
      <c r="D166" s="182" t="s">
        <v>419</v>
      </c>
      <c r="E166" s="120"/>
      <c r="F166" s="205">
        <f>SUM(F147:F165)</f>
        <v>63079</v>
      </c>
      <c r="G166" s="206">
        <f>SUM(G147:G165)</f>
        <v>85762</v>
      </c>
      <c r="H166" s="206">
        <f>SUM(H147:H165)</f>
        <v>280847</v>
      </c>
      <c r="I166" s="206">
        <f>SUM(I147:I165)</f>
        <v>137606</v>
      </c>
      <c r="J166" s="206">
        <f>SUM(J147:J165)</f>
        <v>567294</v>
      </c>
      <c r="K166" s="139" t="s">
        <v>31</v>
      </c>
      <c r="L166" s="207">
        <f>SUM(L147:L165)</f>
        <v>567294</v>
      </c>
      <c r="M166" s="31">
        <v>238</v>
      </c>
    </row>
    <row r="167" spans="2:13" ht="11.25" customHeight="1" x14ac:dyDescent="0.2">
      <c r="B167" s="22" t="s">
        <v>5</v>
      </c>
      <c r="C167" s="126"/>
      <c r="D167" s="180" t="s">
        <v>246</v>
      </c>
      <c r="E167" s="119"/>
      <c r="F167" s="315">
        <f>ROUND('Business Objects Report'!C93/1000,0)</f>
        <v>0</v>
      </c>
      <c r="G167" s="266">
        <f>ROUND('Business Objects Report'!D93/1000,0)</f>
        <v>43</v>
      </c>
      <c r="H167" s="275">
        <f>ROUND('Business Objects Report'!E93/1000,0)</f>
        <v>489</v>
      </c>
      <c r="I167" s="266">
        <f>ROUND('Business Objects Report'!F93/1000,0)</f>
        <v>2059</v>
      </c>
      <c r="J167" s="266">
        <f>F167+G167+H167+I167</f>
        <v>2591</v>
      </c>
      <c r="K167" s="268" t="s">
        <v>31</v>
      </c>
      <c r="L167" s="262">
        <f t="shared" si="13"/>
        <v>2591</v>
      </c>
      <c r="M167" s="6" t="s">
        <v>5</v>
      </c>
    </row>
    <row r="168" spans="2:13" ht="11.25" customHeight="1" x14ac:dyDescent="0.2">
      <c r="B168" s="12">
        <v>301</v>
      </c>
      <c r="C168" s="153"/>
      <c r="D168" s="120"/>
      <c r="E168" s="120" t="s">
        <v>67</v>
      </c>
      <c r="F168" s="274"/>
      <c r="G168" s="267"/>
      <c r="H168" s="267"/>
      <c r="I168" s="267"/>
      <c r="J168" s="267"/>
      <c r="K168" s="269"/>
      <c r="L168" s="264"/>
      <c r="M168" s="201" t="s">
        <v>247</v>
      </c>
    </row>
    <row r="169" spans="2:13" ht="11.25" customHeight="1" x14ac:dyDescent="0.2">
      <c r="B169" s="22" t="s">
        <v>5</v>
      </c>
      <c r="C169" s="126"/>
      <c r="D169" s="119"/>
      <c r="E169" s="119" t="s">
        <v>420</v>
      </c>
      <c r="F169" s="313">
        <v>0</v>
      </c>
      <c r="G169" s="311">
        <v>0</v>
      </c>
      <c r="H169" s="314">
        <v>0</v>
      </c>
      <c r="I169" s="311">
        <v>0</v>
      </c>
      <c r="J169" s="311">
        <f>F169+G169+H169+I169</f>
        <v>0</v>
      </c>
      <c r="K169" s="268" t="s">
        <v>31</v>
      </c>
      <c r="L169" s="312">
        <f>J169</f>
        <v>0</v>
      </c>
      <c r="M169" s="6" t="s">
        <v>5</v>
      </c>
    </row>
    <row r="170" spans="2:13" ht="11.25" customHeight="1" x14ac:dyDescent="0.2">
      <c r="B170" s="13">
        <v>302</v>
      </c>
      <c r="C170" s="153" t="s">
        <v>65</v>
      </c>
      <c r="D170" s="120"/>
      <c r="E170" s="159" t="s">
        <v>421</v>
      </c>
      <c r="F170" s="289"/>
      <c r="G170" s="291"/>
      <c r="H170" s="291"/>
      <c r="I170" s="291"/>
      <c r="J170" s="291"/>
      <c r="K170" s="269"/>
      <c r="L170" s="294"/>
      <c r="M170" s="201" t="s">
        <v>487</v>
      </c>
    </row>
    <row r="171" spans="2:13" ht="11.25" customHeight="1" x14ac:dyDescent="0.2">
      <c r="B171" s="13">
        <v>303</v>
      </c>
      <c r="C171" s="153" t="s">
        <v>65</v>
      </c>
      <c r="D171" s="120"/>
      <c r="E171" s="159" t="s">
        <v>422</v>
      </c>
      <c r="F171" s="34">
        <v>0</v>
      </c>
      <c r="G171" s="35">
        <v>0</v>
      </c>
      <c r="H171" s="35">
        <v>0</v>
      </c>
      <c r="I171" s="35">
        <v>0</v>
      </c>
      <c r="J171" s="54">
        <f t="shared" ref="J171:J176" si="15">F171+G171+H171+I171</f>
        <v>0</v>
      </c>
      <c r="K171" s="139" t="s">
        <v>31</v>
      </c>
      <c r="L171" s="141">
        <f t="shared" ref="L171:L180" si="16">J171</f>
        <v>0</v>
      </c>
      <c r="M171" s="31">
        <v>303</v>
      </c>
    </row>
    <row r="172" spans="2:13" ht="11.25" customHeight="1" x14ac:dyDescent="0.2">
      <c r="B172" s="13">
        <v>304</v>
      </c>
      <c r="C172" s="153" t="s">
        <v>65</v>
      </c>
      <c r="D172" s="120"/>
      <c r="E172" s="159" t="s">
        <v>423</v>
      </c>
      <c r="F172" s="34">
        <v>0</v>
      </c>
      <c r="G172" s="35">
        <v>0</v>
      </c>
      <c r="H172" s="35">
        <v>0</v>
      </c>
      <c r="I172" s="35">
        <v>0</v>
      </c>
      <c r="J172" s="54">
        <f t="shared" si="15"/>
        <v>0</v>
      </c>
      <c r="K172" s="139" t="s">
        <v>31</v>
      </c>
      <c r="L172" s="141">
        <f t="shared" si="16"/>
        <v>0</v>
      </c>
      <c r="M172" s="31">
        <v>304</v>
      </c>
    </row>
    <row r="173" spans="2:13" ht="11.25" customHeight="1" x14ac:dyDescent="0.2">
      <c r="B173" s="13">
        <v>305</v>
      </c>
      <c r="C173" s="153" t="s">
        <v>65</v>
      </c>
      <c r="D173" s="120"/>
      <c r="E173" s="159" t="s">
        <v>70</v>
      </c>
      <c r="F173" s="53">
        <v>0</v>
      </c>
      <c r="G173" s="43">
        <v>0</v>
      </c>
      <c r="H173" s="43">
        <v>0</v>
      </c>
      <c r="I173" s="43">
        <v>0</v>
      </c>
      <c r="J173" s="54">
        <f t="shared" si="15"/>
        <v>0</v>
      </c>
      <c r="K173" s="139" t="s">
        <v>31</v>
      </c>
      <c r="L173" s="140">
        <f t="shared" si="16"/>
        <v>0</v>
      </c>
      <c r="M173" s="31">
        <v>305</v>
      </c>
    </row>
    <row r="174" spans="2:13" ht="11.25" customHeight="1" x14ac:dyDescent="0.2">
      <c r="B174" s="13">
        <v>306</v>
      </c>
      <c r="C174" s="153" t="s">
        <v>65</v>
      </c>
      <c r="D174" s="120"/>
      <c r="E174" s="159" t="s">
        <v>71</v>
      </c>
      <c r="F174" s="53">
        <f>ROUND('Business Objects Report'!C94/1000,0)</f>
        <v>1</v>
      </c>
      <c r="G174" s="43">
        <f>ROUND('Business Objects Report'!D94/1000,0)</f>
        <v>627</v>
      </c>
      <c r="H174" s="43">
        <f>ROUND('Business Objects Report'!E94/1000,0)</f>
        <v>233</v>
      </c>
      <c r="I174" s="43">
        <f>ROUND('Business Objects Report'!F94/1000,0)</f>
        <v>0</v>
      </c>
      <c r="J174" s="54">
        <f t="shared" si="15"/>
        <v>861</v>
      </c>
      <c r="K174" s="139" t="s">
        <v>31</v>
      </c>
      <c r="L174" s="140">
        <f t="shared" si="16"/>
        <v>861</v>
      </c>
      <c r="M174" s="31">
        <v>306</v>
      </c>
    </row>
    <row r="175" spans="2:13" ht="11.25" customHeight="1" x14ac:dyDescent="0.2">
      <c r="B175" s="13">
        <v>307</v>
      </c>
      <c r="C175" s="153" t="s">
        <v>65</v>
      </c>
      <c r="D175" s="120"/>
      <c r="E175" s="159" t="s">
        <v>424</v>
      </c>
      <c r="F175" s="53">
        <f>ROUND('Business Objects Report'!C95/1000,0)</f>
        <v>192</v>
      </c>
      <c r="G175" s="43">
        <f>ROUND('Business Objects Report'!D95/1000,0)</f>
        <v>1045</v>
      </c>
      <c r="H175" s="43">
        <f>ROUND('Business Objects Report'!E95/1000,0)</f>
        <v>42394</v>
      </c>
      <c r="I175" s="43">
        <f>ROUND('Business Objects Report'!F95/1000,0)</f>
        <v>36</v>
      </c>
      <c r="J175" s="54">
        <f t="shared" si="15"/>
        <v>43667</v>
      </c>
      <c r="K175" s="139" t="s">
        <v>31</v>
      </c>
      <c r="L175" s="140">
        <f t="shared" si="16"/>
        <v>43667</v>
      </c>
      <c r="M175" s="31">
        <v>307</v>
      </c>
    </row>
    <row r="176" spans="2:13" ht="11.25" customHeight="1" x14ac:dyDescent="0.2">
      <c r="B176" s="13">
        <v>308</v>
      </c>
      <c r="C176" s="138"/>
      <c r="D176" s="120"/>
      <c r="E176" s="159" t="s">
        <v>404</v>
      </c>
      <c r="F176" s="34">
        <v>0</v>
      </c>
      <c r="G176" s="35">
        <v>0</v>
      </c>
      <c r="H176" s="35">
        <v>0</v>
      </c>
      <c r="I176" s="35">
        <v>0</v>
      </c>
      <c r="J176" s="54">
        <f t="shared" si="15"/>
        <v>0</v>
      </c>
      <c r="K176" s="139" t="s">
        <v>31</v>
      </c>
      <c r="L176" s="141">
        <f t="shared" si="16"/>
        <v>0</v>
      </c>
      <c r="M176" s="31">
        <v>308</v>
      </c>
    </row>
    <row r="177" spans="1:14" ht="11.25" customHeight="1" x14ac:dyDescent="0.2">
      <c r="B177" s="13">
        <v>309</v>
      </c>
      <c r="C177" s="138"/>
      <c r="D177" s="120"/>
      <c r="E177" s="120" t="s">
        <v>405</v>
      </c>
      <c r="F177" s="34" t="s">
        <v>31</v>
      </c>
      <c r="G177" s="35" t="s">
        <v>31</v>
      </c>
      <c r="H177" s="35" t="s">
        <v>31</v>
      </c>
      <c r="I177" s="43">
        <f>ROUND('Business Objects Report'!F96/1000,0)</f>
        <v>193</v>
      </c>
      <c r="J177" s="54">
        <f>I177</f>
        <v>193</v>
      </c>
      <c r="K177" s="139" t="s">
        <v>31</v>
      </c>
      <c r="L177" s="140">
        <f t="shared" si="16"/>
        <v>193</v>
      </c>
      <c r="M177" s="31">
        <v>309</v>
      </c>
    </row>
    <row r="178" spans="1:14" ht="11.25" customHeight="1" x14ac:dyDescent="0.2">
      <c r="B178" s="13">
        <v>310</v>
      </c>
      <c r="C178" s="138"/>
      <c r="D178" s="120"/>
      <c r="E178" s="120" t="s">
        <v>406</v>
      </c>
      <c r="F178" s="34" t="s">
        <v>31</v>
      </c>
      <c r="G178" s="35" t="s">
        <v>31</v>
      </c>
      <c r="H178" s="35" t="s">
        <v>31</v>
      </c>
      <c r="I178" s="43">
        <f>ROUND('Business Objects Report'!F97/1000,0)</f>
        <v>2371</v>
      </c>
      <c r="J178" s="54">
        <f>I178</f>
        <v>2371</v>
      </c>
      <c r="K178" s="139" t="s">
        <v>31</v>
      </c>
      <c r="L178" s="140">
        <f t="shared" si="16"/>
        <v>2371</v>
      </c>
      <c r="M178" s="31">
        <v>310</v>
      </c>
    </row>
    <row r="179" spans="1:14" ht="11.25" customHeight="1" x14ac:dyDescent="0.2">
      <c r="B179" s="13">
        <v>311</v>
      </c>
      <c r="C179" s="153" t="s">
        <v>65</v>
      </c>
      <c r="D179" s="120"/>
      <c r="E179" s="120" t="s">
        <v>407</v>
      </c>
      <c r="F179" s="34" t="s">
        <v>31</v>
      </c>
      <c r="G179" s="35" t="s">
        <v>31</v>
      </c>
      <c r="H179" s="43">
        <f>ROUND('Business Objects Report'!E98/1000+Adjustments!H179,0)</f>
        <v>7374</v>
      </c>
      <c r="I179" s="35" t="s">
        <v>31</v>
      </c>
      <c r="J179" s="54">
        <f>H179</f>
        <v>7374</v>
      </c>
      <c r="K179" s="139" t="s">
        <v>31</v>
      </c>
      <c r="L179" s="140">
        <f t="shared" si="16"/>
        <v>7374</v>
      </c>
      <c r="M179" s="31">
        <v>311</v>
      </c>
      <c r="N179" s="248">
        <v>51</v>
      </c>
    </row>
    <row r="180" spans="1:14" ht="11.25" customHeight="1" thickBot="1" x14ac:dyDescent="0.25">
      <c r="B180" s="13">
        <v>312</v>
      </c>
      <c r="C180" s="153" t="s">
        <v>65</v>
      </c>
      <c r="D180" s="120"/>
      <c r="E180" s="120" t="s">
        <v>408</v>
      </c>
      <c r="F180" s="94" t="s">
        <v>31</v>
      </c>
      <c r="G180" s="90" t="s">
        <v>31</v>
      </c>
      <c r="H180" s="219">
        <f>ROUND('Business Objects Report'!E99/1000+Adjustments!H180,0)</f>
        <v>0</v>
      </c>
      <c r="I180" s="90" t="s">
        <v>31</v>
      </c>
      <c r="J180" s="160">
        <f>H180</f>
        <v>0</v>
      </c>
      <c r="K180" s="161" t="s">
        <v>31</v>
      </c>
      <c r="L180" s="146">
        <f t="shared" si="16"/>
        <v>0</v>
      </c>
      <c r="M180" s="31">
        <v>312</v>
      </c>
      <c r="N180" s="248"/>
    </row>
    <row r="181" spans="1:14" ht="6.95" customHeight="1" x14ac:dyDescent="0.2">
      <c r="A181" s="142"/>
      <c r="B181" s="199"/>
      <c r="C181" s="117"/>
      <c r="D181" s="119"/>
      <c r="E181" s="119"/>
      <c r="F181" s="85"/>
      <c r="G181" s="85"/>
      <c r="H181" s="85"/>
      <c r="I181" s="85"/>
      <c r="J181" s="85"/>
      <c r="K181" s="148"/>
      <c r="L181" s="147"/>
      <c r="M181" s="199"/>
      <c r="N181" s="158"/>
    </row>
    <row r="182" spans="1:14" ht="15" customHeight="1" x14ac:dyDescent="0.2">
      <c r="B182" s="270" t="s">
        <v>64</v>
      </c>
      <c r="C182" s="271"/>
      <c r="D182" s="271"/>
      <c r="E182" s="271"/>
      <c r="F182" s="271"/>
      <c r="G182" s="271"/>
      <c r="H182" s="271"/>
      <c r="I182" s="271"/>
      <c r="J182" s="271"/>
      <c r="K182" s="271"/>
      <c r="L182" s="271"/>
      <c r="M182" s="272"/>
      <c r="N182" s="300">
        <v>52</v>
      </c>
    </row>
    <row r="183" spans="1:14" x14ac:dyDescent="0.2">
      <c r="B183" s="281" t="s">
        <v>2</v>
      </c>
      <c r="C183" s="282"/>
      <c r="D183" s="282"/>
      <c r="E183" s="282"/>
      <c r="F183" s="282"/>
      <c r="G183" s="282"/>
      <c r="H183" s="282"/>
      <c r="I183" s="282"/>
      <c r="J183" s="282"/>
      <c r="K183" s="282"/>
      <c r="L183" s="282"/>
      <c r="M183" s="283"/>
      <c r="N183" s="329"/>
    </row>
    <row r="184" spans="1:14" x14ac:dyDescent="0.2">
      <c r="B184" s="78"/>
      <c r="C184" s="120"/>
      <c r="D184" s="120"/>
      <c r="E184" s="120"/>
      <c r="F184" s="150"/>
      <c r="G184" s="150"/>
      <c r="H184" s="150"/>
      <c r="I184" s="150"/>
      <c r="J184" s="150"/>
      <c r="K184" s="150"/>
      <c r="L184" s="150"/>
      <c r="M184" s="9"/>
    </row>
    <row r="185" spans="1:14" x14ac:dyDescent="0.2">
      <c r="B185" s="12" t="s">
        <v>5</v>
      </c>
      <c r="C185" s="124" t="s">
        <v>5</v>
      </c>
      <c r="D185" s="117" t="s">
        <v>5</v>
      </c>
      <c r="E185" s="117" t="s">
        <v>5</v>
      </c>
      <c r="F185" s="121"/>
      <c r="G185" s="121"/>
      <c r="H185" s="121"/>
      <c r="I185" s="121"/>
      <c r="J185" s="121"/>
      <c r="K185" s="118" t="s">
        <v>5</v>
      </c>
      <c r="L185" s="118" t="s">
        <v>5</v>
      </c>
      <c r="M185" s="200" t="s">
        <v>5</v>
      </c>
    </row>
    <row r="186" spans="1:14" x14ac:dyDescent="0.2">
      <c r="B186" s="12"/>
      <c r="C186" s="124" t="s">
        <v>5</v>
      </c>
      <c r="D186" s="117"/>
      <c r="E186" s="117"/>
      <c r="F186" s="124"/>
      <c r="G186" s="124" t="s">
        <v>6</v>
      </c>
      <c r="H186" s="124"/>
      <c r="I186" s="124"/>
      <c r="J186" s="124" t="s">
        <v>7</v>
      </c>
      <c r="K186" s="118"/>
      <c r="L186" s="118"/>
      <c r="M186" s="200"/>
    </row>
    <row r="187" spans="1:14" x14ac:dyDescent="0.2">
      <c r="B187" s="12" t="s">
        <v>8</v>
      </c>
      <c r="C187" s="124" t="s">
        <v>9</v>
      </c>
      <c r="D187" s="284" t="s">
        <v>10</v>
      </c>
      <c r="E187" s="285"/>
      <c r="F187" s="124" t="s">
        <v>11</v>
      </c>
      <c r="G187" s="124" t="s">
        <v>12</v>
      </c>
      <c r="H187" s="124" t="s">
        <v>13</v>
      </c>
      <c r="I187" s="124" t="s">
        <v>14</v>
      </c>
      <c r="J187" s="124" t="s">
        <v>15</v>
      </c>
      <c r="K187" s="118" t="s">
        <v>16</v>
      </c>
      <c r="L187" s="118" t="s">
        <v>7</v>
      </c>
      <c r="M187" s="200" t="s">
        <v>8</v>
      </c>
    </row>
    <row r="188" spans="1:14" x14ac:dyDescent="0.2">
      <c r="B188" s="12" t="s">
        <v>17</v>
      </c>
      <c r="C188" s="124" t="s">
        <v>18</v>
      </c>
      <c r="D188" s="117"/>
      <c r="E188" s="117"/>
      <c r="F188" s="124" t="s">
        <v>19</v>
      </c>
      <c r="G188" s="124" t="s">
        <v>20</v>
      </c>
      <c r="H188" s="124" t="s">
        <v>21</v>
      </c>
      <c r="I188" s="124"/>
      <c r="J188" s="124" t="s">
        <v>22</v>
      </c>
      <c r="K188" s="118"/>
      <c r="L188" s="118"/>
      <c r="M188" s="200" t="s">
        <v>17</v>
      </c>
    </row>
    <row r="189" spans="1:14" ht="12" thickBot="1" x14ac:dyDescent="0.25">
      <c r="B189" s="13"/>
      <c r="C189" s="125"/>
      <c r="D189" s="286" t="s">
        <v>23</v>
      </c>
      <c r="E189" s="287"/>
      <c r="F189" s="151" t="s">
        <v>24</v>
      </c>
      <c r="G189" s="151" t="s">
        <v>25</v>
      </c>
      <c r="H189" s="151" t="s">
        <v>26</v>
      </c>
      <c r="I189" s="151" t="s">
        <v>27</v>
      </c>
      <c r="J189" s="151" t="s">
        <v>28</v>
      </c>
      <c r="K189" s="118" t="s">
        <v>29</v>
      </c>
      <c r="L189" s="118" t="s">
        <v>30</v>
      </c>
      <c r="M189" s="13"/>
    </row>
    <row r="190" spans="1:14" x14ac:dyDescent="0.2">
      <c r="B190" s="12"/>
      <c r="C190" s="126"/>
      <c r="D190" s="180" t="s">
        <v>72</v>
      </c>
      <c r="E190" s="119"/>
      <c r="F190" s="251" t="s">
        <v>31</v>
      </c>
      <c r="G190" s="292" t="s">
        <v>31</v>
      </c>
      <c r="H190" s="292">
        <v>0</v>
      </c>
      <c r="I190" s="292" t="s">
        <v>31</v>
      </c>
      <c r="J190" s="295">
        <f>H190</f>
        <v>0</v>
      </c>
      <c r="K190" s="292" t="s">
        <v>31</v>
      </c>
      <c r="L190" s="309">
        <f>J190</f>
        <v>0</v>
      </c>
      <c r="M190" s="6"/>
    </row>
    <row r="191" spans="1:14" x14ac:dyDescent="0.2">
      <c r="B191" s="13">
        <v>313</v>
      </c>
      <c r="C191" s="138"/>
      <c r="D191" s="120"/>
      <c r="E191" s="120" t="s">
        <v>409</v>
      </c>
      <c r="F191" s="265"/>
      <c r="G191" s="269"/>
      <c r="H191" s="269"/>
      <c r="I191" s="269"/>
      <c r="J191" s="269"/>
      <c r="K191" s="269"/>
      <c r="L191" s="310"/>
      <c r="M191" s="201" t="s">
        <v>488</v>
      </c>
    </row>
    <row r="192" spans="1:14" x14ac:dyDescent="0.2">
      <c r="B192" s="13">
        <v>314</v>
      </c>
      <c r="C192" s="138"/>
      <c r="D192" s="120"/>
      <c r="E192" s="120" t="s">
        <v>410</v>
      </c>
      <c r="F192" s="34" t="s">
        <v>31</v>
      </c>
      <c r="G192" s="35" t="s">
        <v>31</v>
      </c>
      <c r="H192" s="35">
        <v>0</v>
      </c>
      <c r="I192" s="35" t="s">
        <v>31</v>
      </c>
      <c r="J192" s="35">
        <f>H192</f>
        <v>0</v>
      </c>
      <c r="K192" s="47" t="s">
        <v>31</v>
      </c>
      <c r="L192" s="141">
        <f t="shared" ref="L192:L203" si="17">J192</f>
        <v>0</v>
      </c>
      <c r="M192" s="31">
        <v>314</v>
      </c>
    </row>
    <row r="193" spans="2:15" x14ac:dyDescent="0.2">
      <c r="B193" s="13">
        <v>315</v>
      </c>
      <c r="C193" s="153" t="s">
        <v>65</v>
      </c>
      <c r="D193" s="120"/>
      <c r="E193" s="120" t="s">
        <v>411</v>
      </c>
      <c r="F193" s="34" t="s">
        <v>31</v>
      </c>
      <c r="G193" s="35" t="s">
        <v>31</v>
      </c>
      <c r="H193" s="43">
        <f>ROUND('Business Objects Report'!E100/1000,0)</f>
        <v>7991</v>
      </c>
      <c r="I193" s="35" t="s">
        <v>31</v>
      </c>
      <c r="J193" s="54">
        <f>H193</f>
        <v>7991</v>
      </c>
      <c r="K193" s="47" t="s">
        <v>31</v>
      </c>
      <c r="L193" s="140">
        <f t="shared" si="17"/>
        <v>7991</v>
      </c>
      <c r="M193" s="31">
        <v>315</v>
      </c>
    </row>
    <row r="194" spans="2:15" x14ac:dyDescent="0.2">
      <c r="B194" s="13">
        <v>316</v>
      </c>
      <c r="C194" s="153" t="s">
        <v>65</v>
      </c>
      <c r="D194" s="120"/>
      <c r="E194" s="120" t="s">
        <v>412</v>
      </c>
      <c r="F194" s="34" t="s">
        <v>31</v>
      </c>
      <c r="G194" s="35" t="s">
        <v>31</v>
      </c>
      <c r="H194" s="35">
        <v>0</v>
      </c>
      <c r="I194" s="35" t="s">
        <v>31</v>
      </c>
      <c r="J194" s="35">
        <f>H194</f>
        <v>0</v>
      </c>
      <c r="K194" s="47" t="s">
        <v>31</v>
      </c>
      <c r="L194" s="141">
        <f t="shared" si="17"/>
        <v>0</v>
      </c>
      <c r="M194" s="31">
        <v>316</v>
      </c>
    </row>
    <row r="195" spans="2:15" x14ac:dyDescent="0.2">
      <c r="B195" s="13">
        <v>317</v>
      </c>
      <c r="C195" s="153" t="s">
        <v>65</v>
      </c>
      <c r="D195" s="120" t="s">
        <v>5</v>
      </c>
      <c r="E195" s="120" t="s">
        <v>68</v>
      </c>
      <c r="F195" s="34" t="s">
        <v>31</v>
      </c>
      <c r="G195" s="35" t="s">
        <v>31</v>
      </c>
      <c r="H195" s="35" t="s">
        <v>31</v>
      </c>
      <c r="I195" s="43">
        <f>ROUND('Business Objects Report'!F101/1000+Adjustments!I195,0)</f>
        <v>32340</v>
      </c>
      <c r="J195" s="54">
        <f>I195</f>
        <v>32340</v>
      </c>
      <c r="K195" s="47" t="s">
        <v>31</v>
      </c>
      <c r="L195" s="140">
        <f t="shared" si="17"/>
        <v>32340</v>
      </c>
      <c r="M195" s="31">
        <v>317</v>
      </c>
    </row>
    <row r="196" spans="2:15" x14ac:dyDescent="0.2">
      <c r="B196" s="13">
        <v>318</v>
      </c>
      <c r="C196" s="138"/>
      <c r="D196" s="120"/>
      <c r="E196" s="120" t="s">
        <v>413</v>
      </c>
      <c r="F196" s="34" t="s">
        <v>31</v>
      </c>
      <c r="G196" s="35" t="s">
        <v>31</v>
      </c>
      <c r="H196" s="35">
        <v>0</v>
      </c>
      <c r="I196" s="35" t="s">
        <v>31</v>
      </c>
      <c r="J196" s="35">
        <f>H196</f>
        <v>0</v>
      </c>
      <c r="K196" s="47" t="s">
        <v>31</v>
      </c>
      <c r="L196" s="141">
        <f t="shared" si="17"/>
        <v>0</v>
      </c>
      <c r="M196" s="31">
        <v>318</v>
      </c>
    </row>
    <row r="197" spans="2:15" x14ac:dyDescent="0.2">
      <c r="B197" s="13">
        <v>319</v>
      </c>
      <c r="C197" s="138"/>
      <c r="D197" s="120" t="s">
        <v>5</v>
      </c>
      <c r="E197" s="120" t="s">
        <v>414</v>
      </c>
      <c r="F197" s="34" t="s">
        <v>31</v>
      </c>
      <c r="G197" s="35" t="s">
        <v>31</v>
      </c>
      <c r="H197" s="35">
        <v>0</v>
      </c>
      <c r="I197" s="35" t="s">
        <v>31</v>
      </c>
      <c r="J197" s="35">
        <f>H197</f>
        <v>0</v>
      </c>
      <c r="K197" s="47" t="s">
        <v>31</v>
      </c>
      <c r="L197" s="141">
        <f t="shared" si="17"/>
        <v>0</v>
      </c>
      <c r="M197" s="31">
        <v>319</v>
      </c>
    </row>
    <row r="198" spans="2:15" x14ac:dyDescent="0.2">
      <c r="B198" s="13">
        <v>320</v>
      </c>
      <c r="C198" s="153" t="s">
        <v>65</v>
      </c>
      <c r="D198" s="120"/>
      <c r="E198" s="120" t="s">
        <v>415</v>
      </c>
      <c r="F198" s="34" t="s">
        <v>31</v>
      </c>
      <c r="G198" s="35" t="s">
        <v>31</v>
      </c>
      <c r="H198" s="35">
        <v>0</v>
      </c>
      <c r="I198" s="35" t="s">
        <v>31</v>
      </c>
      <c r="J198" s="35">
        <f>H198</f>
        <v>0</v>
      </c>
      <c r="K198" s="47" t="s">
        <v>31</v>
      </c>
      <c r="L198" s="141">
        <f t="shared" si="17"/>
        <v>0</v>
      </c>
      <c r="M198" s="31">
        <v>320</v>
      </c>
    </row>
    <row r="199" spans="2:15" x14ac:dyDescent="0.2">
      <c r="B199" s="13">
        <v>321</v>
      </c>
      <c r="C199" s="138"/>
      <c r="D199" s="120"/>
      <c r="E199" s="120" t="s">
        <v>416</v>
      </c>
      <c r="F199" s="34">
        <v>0</v>
      </c>
      <c r="G199" s="35">
        <v>0</v>
      </c>
      <c r="H199" s="35">
        <v>0</v>
      </c>
      <c r="I199" s="35">
        <v>0</v>
      </c>
      <c r="J199" s="35">
        <f>SUM(F199:I199)</f>
        <v>0</v>
      </c>
      <c r="K199" s="47" t="s">
        <v>31</v>
      </c>
      <c r="L199" s="141">
        <f t="shared" si="17"/>
        <v>0</v>
      </c>
      <c r="M199" s="31">
        <v>321</v>
      </c>
    </row>
    <row r="200" spans="2:15" x14ac:dyDescent="0.2">
      <c r="B200" s="13">
        <v>322</v>
      </c>
      <c r="C200" s="138"/>
      <c r="D200" s="120"/>
      <c r="E200" s="120" t="s">
        <v>37</v>
      </c>
      <c r="F200" s="34">
        <f>ROUND('Business Objects Report'!C102/1000,0)</f>
        <v>0</v>
      </c>
      <c r="G200" s="35">
        <f>ROUND('Business Objects Report'!D102/1000,0)</f>
        <v>130</v>
      </c>
      <c r="H200" s="35">
        <f>ROUND('Business Objects Report'!E102/1000,0)</f>
        <v>1466</v>
      </c>
      <c r="I200" s="35">
        <f>ROUND('Business Objects Report'!F102/1000,0)</f>
        <v>0</v>
      </c>
      <c r="J200" s="35">
        <f>SUM(F200:I200)</f>
        <v>1596</v>
      </c>
      <c r="K200" s="47" t="s">
        <v>31</v>
      </c>
      <c r="L200" s="140">
        <f t="shared" si="17"/>
        <v>1596</v>
      </c>
      <c r="M200" s="31">
        <v>322</v>
      </c>
    </row>
    <row r="201" spans="2:15" x14ac:dyDescent="0.2">
      <c r="B201" s="13">
        <v>323</v>
      </c>
      <c r="C201" s="138"/>
      <c r="D201" s="179" t="s">
        <v>73</v>
      </c>
      <c r="E201" s="120"/>
      <c r="F201" s="205">
        <f>SUM(F190:F200)+SUM(F167:F180)</f>
        <v>193</v>
      </c>
      <c r="G201" s="206">
        <f>SUM(G190:G200)+SUM(G167:G180)</f>
        <v>1845</v>
      </c>
      <c r="H201" s="206">
        <f>SUM(H190:H200)+SUM(H167:H180)</f>
        <v>59947</v>
      </c>
      <c r="I201" s="206">
        <f>SUM(I190:I200)+SUM(I167:I180)</f>
        <v>36999</v>
      </c>
      <c r="J201" s="206">
        <f>SUM(J190:J200)+SUM(J167:J180)</f>
        <v>98984</v>
      </c>
      <c r="K201" s="47" t="s">
        <v>31</v>
      </c>
      <c r="L201" s="207">
        <f>SUM(L190:L200)+SUM(L167:L180)</f>
        <v>98984</v>
      </c>
      <c r="M201" s="31">
        <v>323</v>
      </c>
    </row>
    <row r="202" spans="2:15" x14ac:dyDescent="0.2">
      <c r="B202" s="12">
        <v>324</v>
      </c>
      <c r="C202" s="138"/>
      <c r="D202" s="179" t="s">
        <v>74</v>
      </c>
      <c r="E202" s="120"/>
      <c r="F202" s="205">
        <f>F146+F166+F201</f>
        <v>115811</v>
      </c>
      <c r="G202" s="206">
        <f>G146+G166+G201</f>
        <v>188993</v>
      </c>
      <c r="H202" s="206">
        <f>H146+H166+H201</f>
        <v>620944</v>
      </c>
      <c r="I202" s="206">
        <f>I146+I166+I201</f>
        <v>377465</v>
      </c>
      <c r="J202" s="206">
        <f>J146+J166+J201</f>
        <v>1303213</v>
      </c>
      <c r="K202" s="47" t="s">
        <v>31</v>
      </c>
      <c r="L202" s="207">
        <f>L146+L166+L201</f>
        <v>1303213</v>
      </c>
      <c r="M202" s="31">
        <v>324</v>
      </c>
      <c r="O202" s="193"/>
    </row>
    <row r="203" spans="2:15" x14ac:dyDescent="0.2">
      <c r="B203" s="22" t="s">
        <v>5</v>
      </c>
      <c r="C203" s="126"/>
      <c r="D203" s="180" t="s">
        <v>75</v>
      </c>
      <c r="E203" s="119"/>
      <c r="F203" s="253">
        <f>ROUND('Business Objects Report'!C107/1000,0)</f>
        <v>73711</v>
      </c>
      <c r="G203" s="275">
        <f>ROUND('Business Objects Report'!D107/1000,0)</f>
        <v>665</v>
      </c>
      <c r="H203" s="275">
        <f>ROUND('Business Objects Report'!E107/1000,0)</f>
        <v>9873</v>
      </c>
      <c r="I203" s="275">
        <f>ROUND('Business Objects Report'!F107/1000,0)</f>
        <v>25115</v>
      </c>
      <c r="J203" s="266">
        <f>F203+G203+H203+I203</f>
        <v>109364</v>
      </c>
      <c r="K203" s="268" t="s">
        <v>31</v>
      </c>
      <c r="L203" s="262">
        <f t="shared" si="17"/>
        <v>109364</v>
      </c>
      <c r="M203" s="200" t="s">
        <v>5</v>
      </c>
    </row>
    <row r="204" spans="2:15" x14ac:dyDescent="0.2">
      <c r="B204" s="12" t="s">
        <v>5</v>
      </c>
      <c r="C204" s="126"/>
      <c r="D204" s="180" t="s">
        <v>425</v>
      </c>
      <c r="E204" s="119"/>
      <c r="F204" s="254"/>
      <c r="G204" s="276"/>
      <c r="H204" s="276"/>
      <c r="I204" s="276"/>
      <c r="J204" s="276"/>
      <c r="K204" s="298"/>
      <c r="L204" s="263"/>
      <c r="M204" s="200" t="s">
        <v>5</v>
      </c>
    </row>
    <row r="205" spans="2:15" x14ac:dyDescent="0.2">
      <c r="B205" s="13">
        <v>401</v>
      </c>
      <c r="C205" s="138"/>
      <c r="D205" s="120"/>
      <c r="E205" s="120" t="s">
        <v>67</v>
      </c>
      <c r="F205" s="255"/>
      <c r="G205" s="267"/>
      <c r="H205" s="267"/>
      <c r="I205" s="267"/>
      <c r="J205" s="267"/>
      <c r="K205" s="269"/>
      <c r="L205" s="264"/>
      <c r="M205" s="31">
        <v>401</v>
      </c>
    </row>
    <row r="206" spans="2:15" x14ac:dyDescent="0.2">
      <c r="B206" s="13">
        <v>402</v>
      </c>
      <c r="C206" s="138"/>
      <c r="D206" s="120"/>
      <c r="E206" s="120" t="s">
        <v>427</v>
      </c>
      <c r="F206" s="27">
        <f>ROUND('Business Objects Report'!C108/1000,0)</f>
        <v>216682</v>
      </c>
      <c r="G206" s="43">
        <f>ROUND('Business Objects Report'!D108/1000,0)</f>
        <v>3</v>
      </c>
      <c r="H206" s="43">
        <f>ROUND('Business Objects Report'!E108/1000,0)</f>
        <v>566</v>
      </c>
      <c r="I206" s="43">
        <f>ROUND('Business Objects Report'!F108/1000,0)</f>
        <v>206</v>
      </c>
      <c r="J206" s="54">
        <f t="shared" ref="J206:J213" si="18">F206+G206+H206+I206</f>
        <v>217457</v>
      </c>
      <c r="K206" s="47" t="s">
        <v>31</v>
      </c>
      <c r="L206" s="140">
        <f t="shared" ref="L206:L224" si="19">J206</f>
        <v>217457</v>
      </c>
      <c r="M206" s="31">
        <v>402</v>
      </c>
    </row>
    <row r="207" spans="2:15" x14ac:dyDescent="0.2">
      <c r="B207" s="13">
        <v>403</v>
      </c>
      <c r="C207" s="138"/>
      <c r="D207" s="120"/>
      <c r="E207" s="120" t="s">
        <v>428</v>
      </c>
      <c r="F207" s="27">
        <f>ROUND('Business Objects Report'!C109/1000,0)</f>
        <v>399469</v>
      </c>
      <c r="G207" s="43">
        <f>ROUND('Business Objects Report'!D109/1000,0)</f>
        <v>916</v>
      </c>
      <c r="H207" s="43">
        <f>ROUND('Business Objects Report'!E109/1000,0)</f>
        <v>2178</v>
      </c>
      <c r="I207" s="43">
        <f>ROUND('Business Objects Report'!F109/1000,0)</f>
        <v>89265</v>
      </c>
      <c r="J207" s="54">
        <f t="shared" si="18"/>
        <v>491828</v>
      </c>
      <c r="K207" s="47" t="s">
        <v>31</v>
      </c>
      <c r="L207" s="140">
        <f t="shared" si="19"/>
        <v>491828</v>
      </c>
      <c r="M207" s="31">
        <v>403</v>
      </c>
    </row>
    <row r="208" spans="2:15" x14ac:dyDescent="0.2">
      <c r="B208" s="13">
        <v>404</v>
      </c>
      <c r="C208" s="138"/>
      <c r="D208" s="120"/>
      <c r="E208" s="120" t="s">
        <v>429</v>
      </c>
      <c r="F208" s="27">
        <f>ROUND('Business Objects Report'!C110/1000,0)</f>
        <v>66559</v>
      </c>
      <c r="G208" s="43">
        <f>ROUND('Business Objects Report'!D110/1000,0)</f>
        <v>136</v>
      </c>
      <c r="H208" s="43">
        <f>ROUND('Business Objects Report'!E110/1000,0)</f>
        <v>7067</v>
      </c>
      <c r="I208" s="43">
        <f>ROUND('Business Objects Report'!F110/1000,0)</f>
        <v>4076</v>
      </c>
      <c r="J208" s="54">
        <f t="shared" si="18"/>
        <v>77838</v>
      </c>
      <c r="K208" s="47" t="s">
        <v>31</v>
      </c>
      <c r="L208" s="140">
        <f t="shared" si="19"/>
        <v>77838</v>
      </c>
      <c r="M208" s="31">
        <v>404</v>
      </c>
    </row>
    <row r="209" spans="1:14" x14ac:dyDescent="0.2">
      <c r="B209" s="13">
        <v>405</v>
      </c>
      <c r="C209" s="138"/>
      <c r="D209" s="120"/>
      <c r="E209" s="120" t="s">
        <v>430</v>
      </c>
      <c r="F209" s="27">
        <f>ROUND('Business Objects Report'!C111/1000,0)</f>
        <v>806</v>
      </c>
      <c r="G209" s="43">
        <f>ROUND('Business Objects Report'!D111/1000,0)</f>
        <v>347</v>
      </c>
      <c r="H209" s="43">
        <f>ROUND('Business Objects Report'!E111/1000,0)</f>
        <v>3910</v>
      </c>
      <c r="I209" s="43">
        <f>ROUND('Business Objects Report'!F111/1000,0)</f>
        <v>7</v>
      </c>
      <c r="J209" s="54">
        <f t="shared" si="18"/>
        <v>5070</v>
      </c>
      <c r="K209" s="47" t="s">
        <v>31</v>
      </c>
      <c r="L209" s="140">
        <f t="shared" si="19"/>
        <v>5070</v>
      </c>
      <c r="M209" s="31">
        <v>405</v>
      </c>
    </row>
    <row r="210" spans="1:14" x14ac:dyDescent="0.2">
      <c r="B210" s="13">
        <v>406</v>
      </c>
      <c r="C210" s="138"/>
      <c r="D210" s="120" t="s">
        <v>5</v>
      </c>
      <c r="E210" s="120" t="s">
        <v>431</v>
      </c>
      <c r="F210" s="27">
        <f>ROUND('Business Objects Report'!C112/1000,0)</f>
        <v>3586</v>
      </c>
      <c r="G210" s="43">
        <f>ROUND('Business Objects Report'!D112/1000,0)</f>
        <v>2</v>
      </c>
      <c r="H210" s="43">
        <f>ROUND('Business Objects Report'!E112/1000,0)</f>
        <v>5</v>
      </c>
      <c r="I210" s="43">
        <f>ROUND('Business Objects Report'!F112/1000,0)</f>
        <v>73</v>
      </c>
      <c r="J210" s="54">
        <f t="shared" si="18"/>
        <v>3666</v>
      </c>
      <c r="K210" s="47" t="s">
        <v>31</v>
      </c>
      <c r="L210" s="140">
        <f t="shared" si="19"/>
        <v>3666</v>
      </c>
      <c r="M210" s="31">
        <v>406</v>
      </c>
    </row>
    <row r="211" spans="1:14" x14ac:dyDescent="0.2">
      <c r="B211" s="13">
        <v>407</v>
      </c>
      <c r="C211" s="138"/>
      <c r="D211" s="120" t="s">
        <v>5</v>
      </c>
      <c r="E211" s="120" t="s">
        <v>432</v>
      </c>
      <c r="F211" s="27">
        <f>ROUND('Business Objects Report'!C113/1000,0)</f>
        <v>5</v>
      </c>
      <c r="G211" s="43">
        <f>ROUND('Business Objects Report'!D113/1000,0)</f>
        <v>43</v>
      </c>
      <c r="H211" s="43">
        <f>ROUND('Business Objects Report'!E113/1000,0)</f>
        <v>2157</v>
      </c>
      <c r="I211" s="43">
        <f>ROUND('Business Objects Report'!F113/1000,0)</f>
        <v>0</v>
      </c>
      <c r="J211" s="54">
        <f t="shared" si="18"/>
        <v>2205</v>
      </c>
      <c r="K211" s="47" t="s">
        <v>31</v>
      </c>
      <c r="L211" s="140">
        <f t="shared" si="19"/>
        <v>2205</v>
      </c>
      <c r="M211" s="31">
        <v>407</v>
      </c>
    </row>
    <row r="212" spans="1:14" x14ac:dyDescent="0.2">
      <c r="B212" s="13">
        <v>408</v>
      </c>
      <c r="C212" s="138"/>
      <c r="D212" s="120"/>
      <c r="E212" s="120" t="s">
        <v>433</v>
      </c>
      <c r="F212" s="27">
        <f>ROUND('Business Objects Report'!C114/1000,0)</f>
        <v>57178</v>
      </c>
      <c r="G212" s="43">
        <f>ROUND('Business Objects Report'!D114/1000,0)</f>
        <v>11369</v>
      </c>
      <c r="H212" s="43">
        <f>ROUND('Business Objects Report'!E114/1000,0)</f>
        <v>794</v>
      </c>
      <c r="I212" s="43">
        <f>ROUND('Business Objects Report'!F114/1000,0)</f>
        <v>1071</v>
      </c>
      <c r="J212" s="54">
        <f t="shared" si="18"/>
        <v>70412</v>
      </c>
      <c r="K212" s="47" t="s">
        <v>31</v>
      </c>
      <c r="L212" s="140">
        <f t="shared" si="19"/>
        <v>70412</v>
      </c>
      <c r="M212" s="31">
        <v>408</v>
      </c>
    </row>
    <row r="213" spans="1:14" x14ac:dyDescent="0.2">
      <c r="B213" s="12">
        <v>409</v>
      </c>
      <c r="C213" s="138"/>
      <c r="D213" s="120"/>
      <c r="E213" s="120" t="s">
        <v>434</v>
      </c>
      <c r="F213" s="27">
        <f>ROUND('Business Objects Report'!C115/1000,0)</f>
        <v>0</v>
      </c>
      <c r="G213" s="43">
        <f>ROUND('Business Objects Report'!D115/1000+Adjustments!G213,0)</f>
        <v>1406472</v>
      </c>
      <c r="H213" s="43">
        <f>ROUND('Business Objects Report'!E115/1000,0)</f>
        <v>0</v>
      </c>
      <c r="I213" s="43">
        <f>ROUND('Business Objects Report'!F115/1000,0)</f>
        <v>0</v>
      </c>
      <c r="J213" s="54">
        <f t="shared" si="18"/>
        <v>1406472</v>
      </c>
      <c r="K213" s="47" t="s">
        <v>31</v>
      </c>
      <c r="L213" s="140">
        <f t="shared" si="19"/>
        <v>1406472</v>
      </c>
      <c r="M213" s="31">
        <v>409</v>
      </c>
    </row>
    <row r="214" spans="1:14" x14ac:dyDescent="0.2">
      <c r="B214" s="87">
        <v>410</v>
      </c>
      <c r="C214" s="128"/>
      <c r="D214" s="129"/>
      <c r="E214" s="129" t="s">
        <v>453</v>
      </c>
      <c r="F214" s="34">
        <v>0</v>
      </c>
      <c r="G214" s="35">
        <v>0</v>
      </c>
      <c r="H214" s="35">
        <v>0</v>
      </c>
      <c r="I214" s="35">
        <v>0</v>
      </c>
      <c r="J214" s="35">
        <f>SUM(F214:I214)</f>
        <v>0</v>
      </c>
      <c r="K214" s="35" t="s">
        <v>31</v>
      </c>
      <c r="L214" s="162">
        <f t="shared" si="19"/>
        <v>0</v>
      </c>
      <c r="M214" s="105">
        <v>410</v>
      </c>
    </row>
    <row r="215" spans="1:14" x14ac:dyDescent="0.2">
      <c r="B215" s="13">
        <v>411</v>
      </c>
      <c r="C215" s="138"/>
      <c r="D215" s="120" t="s">
        <v>5</v>
      </c>
      <c r="E215" s="120" t="s">
        <v>435</v>
      </c>
      <c r="F215" s="27">
        <f>ROUND('Business Objects Report'!C116/1000,0)</f>
        <v>41316</v>
      </c>
      <c r="G215" s="43">
        <f>ROUND('Business Objects Report'!D116/1000,0)</f>
        <v>2141</v>
      </c>
      <c r="H215" s="43">
        <f>ROUND('Business Objects Report'!E116/1000,0)</f>
        <v>989</v>
      </c>
      <c r="I215" s="43">
        <f>ROUND('Business Objects Report'!F116/1000,0)</f>
        <v>2666</v>
      </c>
      <c r="J215" s="54">
        <f>F215+G215+H215+I215</f>
        <v>47112</v>
      </c>
      <c r="K215" s="47" t="s">
        <v>31</v>
      </c>
      <c r="L215" s="140">
        <f t="shared" si="19"/>
        <v>47112</v>
      </c>
      <c r="M215" s="31">
        <v>411</v>
      </c>
      <c r="N215" s="248" t="s">
        <v>484</v>
      </c>
    </row>
    <row r="216" spans="1:14" x14ac:dyDescent="0.2">
      <c r="A216" s="246" t="s">
        <v>0</v>
      </c>
      <c r="B216" s="13">
        <v>412</v>
      </c>
      <c r="C216" s="138"/>
      <c r="D216" s="120"/>
      <c r="E216" s="120" t="s">
        <v>436</v>
      </c>
      <c r="F216" s="34" t="s">
        <v>31</v>
      </c>
      <c r="G216" s="35" t="s">
        <v>31</v>
      </c>
      <c r="H216" s="35" t="s">
        <v>31</v>
      </c>
      <c r="I216" s="35">
        <v>0</v>
      </c>
      <c r="J216" s="35">
        <f>I216</f>
        <v>0</v>
      </c>
      <c r="K216" s="47" t="s">
        <v>31</v>
      </c>
      <c r="L216" s="141">
        <f t="shared" si="19"/>
        <v>0</v>
      </c>
      <c r="M216" s="31">
        <v>412</v>
      </c>
      <c r="N216" s="248"/>
    </row>
    <row r="217" spans="1:14" x14ac:dyDescent="0.2">
      <c r="A217" s="246"/>
      <c r="B217" s="13">
        <v>413</v>
      </c>
      <c r="C217" s="138"/>
      <c r="D217" s="120"/>
      <c r="E217" s="120" t="s">
        <v>437</v>
      </c>
      <c r="F217" s="27">
        <f>ROUND('Business Objects Report'!C117/1000,0)</f>
        <v>141</v>
      </c>
      <c r="G217" s="43">
        <f>ROUND('Business Objects Report'!D117/1000,0)</f>
        <v>0</v>
      </c>
      <c r="H217" s="43">
        <f>ROUND('Business Objects Report'!E117/1000,0)</f>
        <v>9095</v>
      </c>
      <c r="I217" s="43">
        <f>ROUND('Business Objects Report'!F117/1000,0)</f>
        <v>0</v>
      </c>
      <c r="J217" s="54">
        <f>F217+G217+H217+I217</f>
        <v>9236</v>
      </c>
      <c r="K217" s="47" t="s">
        <v>31</v>
      </c>
      <c r="L217" s="140">
        <f t="shared" si="19"/>
        <v>9236</v>
      </c>
      <c r="M217" s="31">
        <v>413</v>
      </c>
      <c r="N217" s="248"/>
    </row>
    <row r="218" spans="1:14" x14ac:dyDescent="0.2">
      <c r="A218" s="246"/>
      <c r="B218" s="13">
        <v>414</v>
      </c>
      <c r="C218" s="138"/>
      <c r="D218" s="120"/>
      <c r="E218" s="120" t="s">
        <v>405</v>
      </c>
      <c r="F218" s="34" t="s">
        <v>31</v>
      </c>
      <c r="G218" s="35" t="s">
        <v>31</v>
      </c>
      <c r="H218" s="35" t="s">
        <v>31</v>
      </c>
      <c r="I218" s="43">
        <f>ROUND('Business Objects Report'!F118/1000,0)</f>
        <v>407799</v>
      </c>
      <c r="J218" s="54">
        <f>I218</f>
        <v>407799</v>
      </c>
      <c r="K218" s="47" t="s">
        <v>31</v>
      </c>
      <c r="L218" s="140">
        <f t="shared" si="19"/>
        <v>407799</v>
      </c>
      <c r="M218" s="31">
        <v>414</v>
      </c>
      <c r="N218" s="248"/>
    </row>
    <row r="219" spans="1:14" x14ac:dyDescent="0.2">
      <c r="A219" s="246"/>
      <c r="B219" s="13">
        <v>415</v>
      </c>
      <c r="C219" s="138"/>
      <c r="D219" s="120"/>
      <c r="E219" s="120" t="s">
        <v>406</v>
      </c>
      <c r="F219" s="34" t="s">
        <v>31</v>
      </c>
      <c r="G219" s="35" t="s">
        <v>31</v>
      </c>
      <c r="H219" s="35" t="s">
        <v>31</v>
      </c>
      <c r="I219" s="43">
        <f>ROUND('Business Objects Report'!F119/1000,0)</f>
        <v>29403</v>
      </c>
      <c r="J219" s="54">
        <f>I219</f>
        <v>29403</v>
      </c>
      <c r="K219" s="47" t="s">
        <v>31</v>
      </c>
      <c r="L219" s="140">
        <f t="shared" si="19"/>
        <v>29403</v>
      </c>
      <c r="M219" s="31">
        <v>415</v>
      </c>
      <c r="N219" s="248"/>
    </row>
    <row r="220" spans="1:14" x14ac:dyDescent="0.2">
      <c r="A220" s="246"/>
      <c r="B220" s="13">
        <v>416</v>
      </c>
      <c r="C220" s="138"/>
      <c r="D220" s="120"/>
      <c r="E220" s="120" t="s">
        <v>413</v>
      </c>
      <c r="F220" s="34" t="s">
        <v>31</v>
      </c>
      <c r="G220" s="35" t="s">
        <v>31</v>
      </c>
      <c r="H220" s="43">
        <f>ROUND('Business Objects Report'!E120/1000,0)</f>
        <v>72788</v>
      </c>
      <c r="I220" s="35" t="s">
        <v>31</v>
      </c>
      <c r="J220" s="54">
        <f>H220</f>
        <v>72788</v>
      </c>
      <c r="K220" s="47" t="s">
        <v>31</v>
      </c>
      <c r="L220" s="140">
        <f t="shared" si="19"/>
        <v>72788</v>
      </c>
      <c r="M220" s="31">
        <v>416</v>
      </c>
      <c r="N220" s="248"/>
    </row>
    <row r="221" spans="1:14" x14ac:dyDescent="0.2">
      <c r="A221" s="246"/>
      <c r="B221" s="13">
        <v>417</v>
      </c>
      <c r="C221" s="138"/>
      <c r="D221" s="120"/>
      <c r="E221" s="120" t="s">
        <v>414</v>
      </c>
      <c r="F221" s="34" t="s">
        <v>31</v>
      </c>
      <c r="G221" s="35" t="s">
        <v>31</v>
      </c>
      <c r="H221" s="35">
        <v>0</v>
      </c>
      <c r="I221" s="35" t="s">
        <v>31</v>
      </c>
      <c r="J221" s="54">
        <f>H221</f>
        <v>0</v>
      </c>
      <c r="K221" s="47" t="s">
        <v>31</v>
      </c>
      <c r="L221" s="140">
        <f t="shared" si="19"/>
        <v>0</v>
      </c>
      <c r="M221" s="31">
        <v>417</v>
      </c>
      <c r="N221" s="248"/>
    </row>
    <row r="222" spans="1:14" x14ac:dyDescent="0.2">
      <c r="A222" s="246"/>
      <c r="B222" s="13">
        <v>418</v>
      </c>
      <c r="C222" s="138"/>
      <c r="D222" s="120"/>
      <c r="E222" s="120" t="s">
        <v>37</v>
      </c>
      <c r="F222" s="27">
        <f>ROUND('Business Objects Report'!C121/1000,0)</f>
        <v>8452</v>
      </c>
      <c r="G222" s="43">
        <f>ROUND('Business Objects Report'!D121/1000,0)</f>
        <v>1288</v>
      </c>
      <c r="H222" s="43">
        <f>ROUND('Business Objects Report'!E121/1000,0)</f>
        <v>3448</v>
      </c>
      <c r="I222" s="43">
        <f>ROUND('Business Objects Report'!F121/1000,0)</f>
        <v>800</v>
      </c>
      <c r="J222" s="54">
        <f>F222+G222+H222+I222</f>
        <v>13988</v>
      </c>
      <c r="K222" s="47" t="s">
        <v>31</v>
      </c>
      <c r="L222" s="140">
        <f t="shared" si="19"/>
        <v>13988</v>
      </c>
      <c r="M222" s="31">
        <v>418</v>
      </c>
      <c r="N222" s="248"/>
    </row>
    <row r="223" spans="1:14" x14ac:dyDescent="0.2">
      <c r="A223" s="246"/>
      <c r="B223" s="12">
        <v>419</v>
      </c>
      <c r="C223" s="128"/>
      <c r="D223" s="183" t="s">
        <v>77</v>
      </c>
      <c r="E223" s="129"/>
      <c r="F223" s="208">
        <f>SUM(F203:F222)</f>
        <v>867905</v>
      </c>
      <c r="G223" s="209">
        <f>SUM(G203:G222)</f>
        <v>1423382</v>
      </c>
      <c r="H223" s="209">
        <f>SUM(H203:H222)</f>
        <v>112870</v>
      </c>
      <c r="I223" s="209">
        <f>SUM(I203:I222)</f>
        <v>560481</v>
      </c>
      <c r="J223" s="210">
        <f>SUM(J203:J222)</f>
        <v>2964638</v>
      </c>
      <c r="K223" s="163" t="s">
        <v>31</v>
      </c>
      <c r="L223" s="207">
        <f>SUM(L203:L222)</f>
        <v>2964638</v>
      </c>
      <c r="M223" s="31">
        <v>419</v>
      </c>
      <c r="N223" s="248"/>
    </row>
    <row r="224" spans="1:14" x14ac:dyDescent="0.2">
      <c r="A224" s="246"/>
      <c r="B224" s="22" t="s">
        <v>5</v>
      </c>
      <c r="C224" s="126"/>
      <c r="D224" s="180" t="s">
        <v>426</v>
      </c>
      <c r="E224" s="119"/>
      <c r="F224" s="273">
        <f>ROUND('Business Objects Report'!C124/1000,0)</f>
        <v>10624</v>
      </c>
      <c r="G224" s="275">
        <f>ROUND('Business Objects Report'!D124/1000,0)</f>
        <v>1621</v>
      </c>
      <c r="H224" s="275">
        <f>ROUND('Business Objects Report'!E124/1000,0)</f>
        <v>2462</v>
      </c>
      <c r="I224" s="275">
        <f>ROUND('Business Objects Report'!F124/1000,0)</f>
        <v>9937</v>
      </c>
      <c r="J224" s="266">
        <f>F224+G224+H224+I224</f>
        <v>24644</v>
      </c>
      <c r="K224" s="268" t="s">
        <v>31</v>
      </c>
      <c r="L224" s="262">
        <f t="shared" si="19"/>
        <v>24644</v>
      </c>
      <c r="M224" s="200" t="s">
        <v>5</v>
      </c>
      <c r="N224" s="248"/>
    </row>
    <row r="225" spans="1:14" x14ac:dyDescent="0.2">
      <c r="A225" s="247"/>
      <c r="B225" s="13">
        <v>420</v>
      </c>
      <c r="C225" s="138"/>
      <c r="D225" s="152"/>
      <c r="E225" s="120" t="s">
        <v>67</v>
      </c>
      <c r="F225" s="274"/>
      <c r="G225" s="267"/>
      <c r="H225" s="267"/>
      <c r="I225" s="267"/>
      <c r="J225" s="267"/>
      <c r="K225" s="269"/>
      <c r="L225" s="264"/>
      <c r="M225" s="201" t="s">
        <v>286</v>
      </c>
      <c r="N225" s="260"/>
    </row>
    <row r="226" spans="1:14" ht="11.25" customHeight="1" thickBot="1" x14ac:dyDescent="0.25">
      <c r="A226" s="247"/>
      <c r="B226" s="13">
        <v>421</v>
      </c>
      <c r="C226" s="138"/>
      <c r="D226" s="120"/>
      <c r="E226" s="120" t="s">
        <v>438</v>
      </c>
      <c r="F226" s="99">
        <f>ROUND('Business Objects Report'!C125/1000,0)</f>
        <v>158547</v>
      </c>
      <c r="G226" s="164">
        <f>ROUND('Business Objects Report'!D125/1000,0)</f>
        <v>1246</v>
      </c>
      <c r="H226" s="164">
        <f>ROUND('Business Objects Report'!E125/1000,0)</f>
        <v>1023</v>
      </c>
      <c r="I226" s="164">
        <f>ROUND('Business Objects Report'!F125/1000,0)</f>
        <v>15134</v>
      </c>
      <c r="J226" s="160">
        <f>F226+G226+H226+I226</f>
        <v>175950</v>
      </c>
      <c r="K226" s="161" t="s">
        <v>31</v>
      </c>
      <c r="L226" s="146">
        <f>J226</f>
        <v>175950</v>
      </c>
      <c r="M226" s="31">
        <v>421</v>
      </c>
      <c r="N226" s="261"/>
    </row>
    <row r="227" spans="1:14" ht="6.95" customHeight="1" x14ac:dyDescent="0.2">
      <c r="A227" s="142"/>
      <c r="B227" s="199"/>
      <c r="C227" s="117"/>
      <c r="D227" s="119"/>
      <c r="E227" s="119"/>
      <c r="F227" s="85"/>
      <c r="G227" s="85"/>
      <c r="H227" s="85"/>
      <c r="I227" s="85"/>
      <c r="J227" s="85"/>
      <c r="K227" s="148"/>
      <c r="L227" s="147"/>
      <c r="M227" s="199"/>
      <c r="N227" s="158"/>
    </row>
    <row r="228" spans="1:14" ht="15" customHeight="1" x14ac:dyDescent="0.2">
      <c r="A228" s="256" t="s">
        <v>0</v>
      </c>
      <c r="B228" s="270" t="s">
        <v>64</v>
      </c>
      <c r="C228" s="271"/>
      <c r="D228" s="271"/>
      <c r="E228" s="271"/>
      <c r="F228" s="271"/>
      <c r="G228" s="271"/>
      <c r="H228" s="271"/>
      <c r="I228" s="271"/>
      <c r="J228" s="271"/>
      <c r="K228" s="271"/>
      <c r="L228" s="271"/>
      <c r="M228" s="272"/>
      <c r="N228" s="306" t="s">
        <v>484</v>
      </c>
    </row>
    <row r="229" spans="1:14" x14ac:dyDescent="0.2">
      <c r="A229" s="256"/>
      <c r="B229" s="281" t="s">
        <v>2</v>
      </c>
      <c r="C229" s="282"/>
      <c r="D229" s="282"/>
      <c r="E229" s="282"/>
      <c r="F229" s="282"/>
      <c r="G229" s="282"/>
      <c r="H229" s="282"/>
      <c r="I229" s="282"/>
      <c r="J229" s="282"/>
      <c r="K229" s="282"/>
      <c r="L229" s="282"/>
      <c r="M229" s="283"/>
      <c r="N229" s="306"/>
    </row>
    <row r="230" spans="1:14" x14ac:dyDescent="0.2">
      <c r="A230" s="256"/>
      <c r="B230" s="70"/>
      <c r="C230" s="120"/>
      <c r="D230" s="120"/>
      <c r="E230" s="120"/>
      <c r="F230" s="150"/>
      <c r="G230" s="150"/>
      <c r="H230" s="150"/>
      <c r="I230" s="150"/>
      <c r="J230" s="150"/>
      <c r="K230" s="150"/>
      <c r="L230" s="150"/>
      <c r="M230" s="9"/>
      <c r="N230" s="306"/>
    </row>
    <row r="231" spans="1:14" x14ac:dyDescent="0.2">
      <c r="A231" s="256"/>
      <c r="B231" s="12" t="s">
        <v>5</v>
      </c>
      <c r="C231" s="124" t="s">
        <v>5</v>
      </c>
      <c r="D231" s="117" t="s">
        <v>5</v>
      </c>
      <c r="E231" s="117" t="s">
        <v>5</v>
      </c>
      <c r="F231" s="121"/>
      <c r="G231" s="121"/>
      <c r="H231" s="121"/>
      <c r="I231" s="121"/>
      <c r="J231" s="121"/>
      <c r="K231" s="118" t="s">
        <v>5</v>
      </c>
      <c r="L231" s="118" t="s">
        <v>5</v>
      </c>
      <c r="M231" s="200" t="s">
        <v>5</v>
      </c>
      <c r="N231" s="306"/>
    </row>
    <row r="232" spans="1:14" x14ac:dyDescent="0.2">
      <c r="A232" s="256"/>
      <c r="B232" s="12"/>
      <c r="C232" s="124" t="s">
        <v>5</v>
      </c>
      <c r="D232" s="117"/>
      <c r="E232" s="117"/>
      <c r="F232" s="124"/>
      <c r="G232" s="124" t="s">
        <v>6</v>
      </c>
      <c r="H232" s="124"/>
      <c r="I232" s="124"/>
      <c r="J232" s="124" t="s">
        <v>7</v>
      </c>
      <c r="K232" s="118"/>
      <c r="L232" s="118"/>
      <c r="M232" s="200"/>
      <c r="N232" s="306"/>
    </row>
    <row r="233" spans="1:14" x14ac:dyDescent="0.2">
      <c r="A233" s="256"/>
      <c r="B233" s="12" t="s">
        <v>8</v>
      </c>
      <c r="C233" s="124" t="s">
        <v>9</v>
      </c>
      <c r="D233" s="284" t="s">
        <v>10</v>
      </c>
      <c r="E233" s="285"/>
      <c r="F233" s="124" t="s">
        <v>11</v>
      </c>
      <c r="G233" s="124" t="s">
        <v>12</v>
      </c>
      <c r="H233" s="124" t="s">
        <v>13</v>
      </c>
      <c r="I233" s="124" t="s">
        <v>14</v>
      </c>
      <c r="J233" s="124" t="s">
        <v>15</v>
      </c>
      <c r="K233" s="118" t="s">
        <v>16</v>
      </c>
      <c r="L233" s="118" t="s">
        <v>7</v>
      </c>
      <c r="M233" s="200" t="s">
        <v>8</v>
      </c>
      <c r="N233" s="306"/>
    </row>
    <row r="234" spans="1:14" x14ac:dyDescent="0.2">
      <c r="A234" s="256"/>
      <c r="B234" s="12" t="s">
        <v>17</v>
      </c>
      <c r="C234" s="124" t="s">
        <v>18</v>
      </c>
      <c r="D234" s="117"/>
      <c r="E234" s="117"/>
      <c r="F234" s="124" t="s">
        <v>19</v>
      </c>
      <c r="G234" s="124" t="s">
        <v>20</v>
      </c>
      <c r="H234" s="124" t="s">
        <v>21</v>
      </c>
      <c r="I234" s="124"/>
      <c r="J234" s="124" t="s">
        <v>22</v>
      </c>
      <c r="K234" s="118"/>
      <c r="L234" s="118"/>
      <c r="M234" s="200" t="s">
        <v>17</v>
      </c>
      <c r="N234" s="306"/>
    </row>
    <row r="235" spans="1:14" ht="12" thickBot="1" x14ac:dyDescent="0.25">
      <c r="A235" s="256"/>
      <c r="B235" s="13"/>
      <c r="C235" s="125"/>
      <c r="D235" s="286" t="s">
        <v>23</v>
      </c>
      <c r="E235" s="287"/>
      <c r="F235" s="151" t="s">
        <v>24</v>
      </c>
      <c r="G235" s="151" t="s">
        <v>25</v>
      </c>
      <c r="H235" s="151" t="s">
        <v>26</v>
      </c>
      <c r="I235" s="151" t="s">
        <v>27</v>
      </c>
      <c r="J235" s="151" t="s">
        <v>28</v>
      </c>
      <c r="K235" s="118" t="s">
        <v>29</v>
      </c>
      <c r="L235" s="118" t="s">
        <v>30</v>
      </c>
      <c r="M235" s="13"/>
      <c r="N235" s="306"/>
    </row>
    <row r="236" spans="1:14" x14ac:dyDescent="0.2">
      <c r="A236" s="256"/>
      <c r="B236" s="12"/>
      <c r="C236" s="126"/>
      <c r="D236" s="180" t="s">
        <v>78</v>
      </c>
      <c r="E236" s="119"/>
      <c r="F236" s="288">
        <f>ROUND('Business Objects Report'!C126/1000,0)</f>
        <v>36517</v>
      </c>
      <c r="G236" s="308">
        <f>ROUND('Business Objects Report'!D126/1000,0)</f>
        <v>155</v>
      </c>
      <c r="H236" s="308">
        <f>ROUND('Business Objects Report'!E126/1000,0)</f>
        <v>2311</v>
      </c>
      <c r="I236" s="308">
        <f>ROUND('Business Objects Report'!F126/1000,0)</f>
        <v>3049</v>
      </c>
      <c r="J236" s="290">
        <f>F236+G236+H236+I236</f>
        <v>42032</v>
      </c>
      <c r="K236" s="292" t="s">
        <v>31</v>
      </c>
      <c r="L236" s="293">
        <f>J236</f>
        <v>42032</v>
      </c>
      <c r="M236" s="200"/>
      <c r="N236" s="306"/>
    </row>
    <row r="237" spans="1:14" x14ac:dyDescent="0.2">
      <c r="A237" s="256"/>
      <c r="B237" s="13">
        <v>422</v>
      </c>
      <c r="C237" s="138"/>
      <c r="D237" s="119"/>
      <c r="E237" s="120" t="s">
        <v>441</v>
      </c>
      <c r="F237" s="289"/>
      <c r="G237" s="291"/>
      <c r="H237" s="291"/>
      <c r="I237" s="291"/>
      <c r="J237" s="291"/>
      <c r="K237" s="269"/>
      <c r="L237" s="294"/>
      <c r="M237" s="201" t="s">
        <v>289</v>
      </c>
      <c r="N237" s="306"/>
    </row>
    <row r="238" spans="1:14" x14ac:dyDescent="0.2">
      <c r="A238" s="256"/>
      <c r="B238" s="13">
        <v>423</v>
      </c>
      <c r="C238" s="138"/>
      <c r="D238" s="129"/>
      <c r="E238" s="129" t="s">
        <v>442</v>
      </c>
      <c r="F238" s="27">
        <f>ROUND('Business Objects Report'!C127/1000,0)</f>
        <v>25355</v>
      </c>
      <c r="G238" s="43">
        <f>ROUND('Business Objects Report'!D127/1000,0)</f>
        <v>98</v>
      </c>
      <c r="H238" s="43">
        <f>ROUND('Business Objects Report'!E127/1000,0)</f>
        <v>338</v>
      </c>
      <c r="I238" s="43">
        <f>ROUND('Business Objects Report'!F127/1000,0)</f>
        <v>1224</v>
      </c>
      <c r="J238" s="54">
        <f>F238+G238+H238+I238</f>
        <v>27015</v>
      </c>
      <c r="K238" s="47" t="s">
        <v>31</v>
      </c>
      <c r="L238" s="140">
        <f t="shared" ref="L238:L251" si="20">J238</f>
        <v>27015</v>
      </c>
      <c r="M238" s="31">
        <v>423</v>
      </c>
      <c r="N238" s="306"/>
    </row>
    <row r="239" spans="1:14" x14ac:dyDescent="0.2">
      <c r="A239" s="256"/>
      <c r="B239" s="13">
        <v>424</v>
      </c>
      <c r="C239" s="138"/>
      <c r="D239" s="129"/>
      <c r="E239" s="129" t="s">
        <v>443</v>
      </c>
      <c r="F239" s="27">
        <f>ROUND('Business Objects Report'!C128/1000,0)</f>
        <v>2065</v>
      </c>
      <c r="G239" s="43">
        <f>ROUND('Business Objects Report'!D128/1000,0)</f>
        <v>362</v>
      </c>
      <c r="H239" s="43">
        <f>ROUND('Business Objects Report'!E128/1000,0)</f>
        <v>4744</v>
      </c>
      <c r="I239" s="43">
        <f>ROUND('Business Objects Report'!F128/1000,0)</f>
        <v>209</v>
      </c>
      <c r="J239" s="54">
        <f>F239+G239+H239+I239</f>
        <v>7380</v>
      </c>
      <c r="K239" s="47" t="s">
        <v>31</v>
      </c>
      <c r="L239" s="140">
        <f t="shared" si="20"/>
        <v>7380</v>
      </c>
      <c r="M239" s="31">
        <v>424</v>
      </c>
      <c r="N239" s="306"/>
    </row>
    <row r="240" spans="1:14" x14ac:dyDescent="0.2">
      <c r="B240" s="12">
        <v>425</v>
      </c>
      <c r="C240" s="138"/>
      <c r="D240" s="129"/>
      <c r="E240" s="129" t="s">
        <v>434</v>
      </c>
      <c r="F240" s="34">
        <v>0</v>
      </c>
      <c r="G240" s="35">
        <f>ROUND(Adjustments!G240,0)</f>
        <v>153674</v>
      </c>
      <c r="H240" s="35">
        <v>0</v>
      </c>
      <c r="I240" s="35">
        <v>0</v>
      </c>
      <c r="J240" s="54">
        <f>G240</f>
        <v>153674</v>
      </c>
      <c r="K240" s="47" t="s">
        <v>31</v>
      </c>
      <c r="L240" s="141">
        <f t="shared" si="20"/>
        <v>153674</v>
      </c>
      <c r="M240" s="31">
        <v>425</v>
      </c>
      <c r="N240" s="306"/>
    </row>
    <row r="241" spans="2:13" x14ac:dyDescent="0.2">
      <c r="B241" s="87">
        <v>426</v>
      </c>
      <c r="C241" s="128"/>
      <c r="D241" s="129"/>
      <c r="E241" s="129" t="s">
        <v>453</v>
      </c>
      <c r="F241" s="34">
        <v>0</v>
      </c>
      <c r="G241" s="35">
        <v>0</v>
      </c>
      <c r="H241" s="35">
        <v>0</v>
      </c>
      <c r="I241" s="35">
        <v>0</v>
      </c>
      <c r="J241" s="35">
        <f>SUM(F241:I241)</f>
        <v>0</v>
      </c>
      <c r="K241" s="35" t="s">
        <v>31</v>
      </c>
      <c r="L241" s="165">
        <f t="shared" si="20"/>
        <v>0</v>
      </c>
      <c r="M241" s="20">
        <v>426</v>
      </c>
    </row>
    <row r="242" spans="2:13" x14ac:dyDescent="0.2">
      <c r="B242" s="13">
        <v>427</v>
      </c>
      <c r="C242" s="138"/>
      <c r="D242" s="129"/>
      <c r="E242" s="129" t="s">
        <v>435</v>
      </c>
      <c r="F242" s="27">
        <f>ROUND('Business Objects Report'!C129/1000,0)</f>
        <v>1940</v>
      </c>
      <c r="G242" s="43">
        <f>ROUND('Business Objects Report'!D129/1000,0)</f>
        <v>3</v>
      </c>
      <c r="H242" s="43">
        <f>ROUND('Business Objects Report'!E129/1000,0)</f>
        <v>3</v>
      </c>
      <c r="I242" s="43">
        <f>ROUND('Business Objects Report'!F129/1000,0)</f>
        <v>16</v>
      </c>
      <c r="J242" s="54">
        <f>F242+G242+H242+I242</f>
        <v>1962</v>
      </c>
      <c r="K242" s="47" t="s">
        <v>31</v>
      </c>
      <c r="L242" s="140">
        <f t="shared" si="20"/>
        <v>1962</v>
      </c>
      <c r="M242" s="31">
        <v>427</v>
      </c>
    </row>
    <row r="243" spans="2:13" x14ac:dyDescent="0.2">
      <c r="B243" s="13">
        <v>428</v>
      </c>
      <c r="C243" s="138"/>
      <c r="D243" s="129" t="s">
        <v>5</v>
      </c>
      <c r="E243" s="129" t="s">
        <v>436</v>
      </c>
      <c r="F243" s="34" t="s">
        <v>31</v>
      </c>
      <c r="G243" s="35" t="s">
        <v>31</v>
      </c>
      <c r="H243" s="35" t="s">
        <v>31</v>
      </c>
      <c r="I243" s="35">
        <v>0</v>
      </c>
      <c r="J243" s="54">
        <v>0</v>
      </c>
      <c r="K243" s="47" t="s">
        <v>31</v>
      </c>
      <c r="L243" s="140">
        <f t="shared" si="20"/>
        <v>0</v>
      </c>
      <c r="M243" s="31">
        <v>428</v>
      </c>
    </row>
    <row r="244" spans="2:13" x14ac:dyDescent="0.2">
      <c r="B244" s="13">
        <v>429</v>
      </c>
      <c r="C244" s="138"/>
      <c r="D244" s="129"/>
      <c r="E244" s="129" t="s">
        <v>437</v>
      </c>
      <c r="F244" s="27">
        <f>ROUND('Business Objects Report'!C130/1000,0)</f>
        <v>271</v>
      </c>
      <c r="G244" s="43">
        <f>ROUND('Business Objects Report'!D130/1000,0)</f>
        <v>0</v>
      </c>
      <c r="H244" s="43">
        <f>ROUND('Business Objects Report'!E130/1000,0)</f>
        <v>7823</v>
      </c>
      <c r="I244" s="43">
        <f>ROUND('Business Objects Report'!F130/1000,0)</f>
        <v>0</v>
      </c>
      <c r="J244" s="54">
        <f>F244+G244+H244+I244</f>
        <v>8094</v>
      </c>
      <c r="K244" s="47" t="s">
        <v>31</v>
      </c>
      <c r="L244" s="140">
        <f t="shared" si="20"/>
        <v>8094</v>
      </c>
      <c r="M244" s="31">
        <v>429</v>
      </c>
    </row>
    <row r="245" spans="2:13" x14ac:dyDescent="0.2">
      <c r="B245" s="13">
        <v>430</v>
      </c>
      <c r="C245" s="138"/>
      <c r="D245" s="129"/>
      <c r="E245" s="129" t="s">
        <v>405</v>
      </c>
      <c r="F245" s="34" t="s">
        <v>31</v>
      </c>
      <c r="G245" s="35" t="s">
        <v>31</v>
      </c>
      <c r="H245" s="35" t="s">
        <v>31</v>
      </c>
      <c r="I245" s="43">
        <f>ROUND('Business Objects Report'!F131/1000,0)</f>
        <v>116979</v>
      </c>
      <c r="J245" s="54">
        <f>I245</f>
        <v>116979</v>
      </c>
      <c r="K245" s="47" t="s">
        <v>31</v>
      </c>
      <c r="L245" s="140">
        <f t="shared" si="20"/>
        <v>116979</v>
      </c>
      <c r="M245" s="31">
        <v>430</v>
      </c>
    </row>
    <row r="246" spans="2:13" x14ac:dyDescent="0.2">
      <c r="B246" s="13">
        <v>431</v>
      </c>
      <c r="C246" s="138"/>
      <c r="D246" s="129"/>
      <c r="E246" s="129" t="s">
        <v>406</v>
      </c>
      <c r="F246" s="34" t="s">
        <v>31</v>
      </c>
      <c r="G246" s="35" t="s">
        <v>31</v>
      </c>
      <c r="H246" s="35" t="s">
        <v>31</v>
      </c>
      <c r="I246" s="43">
        <f>ROUND('Business Objects Report'!F132/1000,0)</f>
        <v>25572</v>
      </c>
      <c r="J246" s="54">
        <f>I246</f>
        <v>25572</v>
      </c>
      <c r="K246" s="47" t="s">
        <v>31</v>
      </c>
      <c r="L246" s="140">
        <f t="shared" si="20"/>
        <v>25572</v>
      </c>
      <c r="M246" s="31">
        <v>431</v>
      </c>
    </row>
    <row r="247" spans="2:13" x14ac:dyDescent="0.2">
      <c r="B247" s="13">
        <v>432</v>
      </c>
      <c r="C247" s="138"/>
      <c r="D247" s="129"/>
      <c r="E247" s="129" t="s">
        <v>413</v>
      </c>
      <c r="F247" s="34" t="s">
        <v>31</v>
      </c>
      <c r="G247" s="35" t="s">
        <v>31</v>
      </c>
      <c r="H247" s="35">
        <f>ROUND(Adjustments!H247,0)</f>
        <v>39301</v>
      </c>
      <c r="I247" s="35" t="s">
        <v>31</v>
      </c>
      <c r="J247" s="35">
        <f>H247</f>
        <v>39301</v>
      </c>
      <c r="K247" s="47" t="s">
        <v>31</v>
      </c>
      <c r="L247" s="140">
        <f t="shared" si="20"/>
        <v>39301</v>
      </c>
      <c r="M247" s="31">
        <v>432</v>
      </c>
    </row>
    <row r="248" spans="2:13" x14ac:dyDescent="0.2">
      <c r="B248" s="13">
        <v>433</v>
      </c>
      <c r="C248" s="138"/>
      <c r="D248" s="129"/>
      <c r="E248" s="129" t="s">
        <v>414</v>
      </c>
      <c r="F248" s="34" t="s">
        <v>31</v>
      </c>
      <c r="G248" s="35" t="s">
        <v>31</v>
      </c>
      <c r="H248" s="43">
        <f>ROUND('Business Objects Report'!E133/1000,0)</f>
        <v>-46225</v>
      </c>
      <c r="I248" s="35" t="s">
        <v>31</v>
      </c>
      <c r="J248" s="54">
        <f>H248</f>
        <v>-46225</v>
      </c>
      <c r="K248" s="47" t="s">
        <v>31</v>
      </c>
      <c r="L248" s="140">
        <f t="shared" si="20"/>
        <v>-46225</v>
      </c>
      <c r="M248" s="31">
        <v>433</v>
      </c>
    </row>
    <row r="249" spans="2:13" x14ac:dyDescent="0.2">
      <c r="B249" s="13">
        <v>434</v>
      </c>
      <c r="C249" s="138"/>
      <c r="D249" s="129"/>
      <c r="E249" s="129" t="s">
        <v>37</v>
      </c>
      <c r="F249" s="27">
        <f>ROUND('Business Objects Report'!C134/1000,0)</f>
        <v>3301</v>
      </c>
      <c r="G249" s="43">
        <f>ROUND('Business Objects Report'!D134/1000,0)</f>
        <v>767</v>
      </c>
      <c r="H249" s="43">
        <f>ROUND('Business Objects Report'!E134/1000+Adjustments!H249,0)</f>
        <v>10306</v>
      </c>
      <c r="I249" s="43">
        <f>ROUND('Business Objects Report'!F134/1000,0)</f>
        <v>620</v>
      </c>
      <c r="J249" s="54">
        <f>F249+G249+H249+I249</f>
        <v>14994</v>
      </c>
      <c r="K249" s="47" t="s">
        <v>31</v>
      </c>
      <c r="L249" s="140">
        <f t="shared" si="20"/>
        <v>14994</v>
      </c>
      <c r="M249" s="31">
        <v>434</v>
      </c>
    </row>
    <row r="250" spans="2:13" x14ac:dyDescent="0.2">
      <c r="B250" s="12">
        <v>435</v>
      </c>
      <c r="C250" s="138"/>
      <c r="D250" s="183" t="s">
        <v>79</v>
      </c>
      <c r="E250" s="182"/>
      <c r="F250" s="205">
        <f>SUM(F236:F249)+SUM(F224:F226)</f>
        <v>238620</v>
      </c>
      <c r="G250" s="206">
        <f>SUM(G236:G249)+SUM(G224:G226)</f>
        <v>157926</v>
      </c>
      <c r="H250" s="206">
        <f>SUM(H236:H249)+SUM(H224:H226)</f>
        <v>22086</v>
      </c>
      <c r="I250" s="206">
        <f>SUM(I236:I249)+SUM(I224:I226)</f>
        <v>172740</v>
      </c>
      <c r="J250" s="206">
        <f>SUM(J236:J249)+SUM(J224:J226)</f>
        <v>591372</v>
      </c>
      <c r="K250" s="47" t="s">
        <v>31</v>
      </c>
      <c r="L250" s="207">
        <f>SUM(L236:L249)+SUM(L224:L226)</f>
        <v>591372</v>
      </c>
      <c r="M250" s="31">
        <v>435</v>
      </c>
    </row>
    <row r="251" spans="2:13" x14ac:dyDescent="0.2">
      <c r="B251" s="22" t="s">
        <v>5</v>
      </c>
      <c r="C251" s="126"/>
      <c r="D251" s="180" t="s">
        <v>439</v>
      </c>
      <c r="E251" s="180"/>
      <c r="F251" s="273">
        <f>ROUND('Business Objects Report'!C137/1000,0)</f>
        <v>1</v>
      </c>
      <c r="G251" s="275">
        <f>ROUND('Business Objects Report'!D137/1000,0)</f>
        <v>0</v>
      </c>
      <c r="H251" s="275">
        <f>ROUND('Business Objects Report'!E137/1000,0)</f>
        <v>3992</v>
      </c>
      <c r="I251" s="278" t="s">
        <v>31</v>
      </c>
      <c r="J251" s="266">
        <f>F251+G251+H251+I252</f>
        <v>3993</v>
      </c>
      <c r="K251" s="280" t="s">
        <v>31</v>
      </c>
      <c r="L251" s="262">
        <f t="shared" si="20"/>
        <v>3993</v>
      </c>
      <c r="M251" s="200" t="s">
        <v>5</v>
      </c>
    </row>
    <row r="252" spans="2:13" x14ac:dyDescent="0.2">
      <c r="B252" s="13">
        <v>501</v>
      </c>
      <c r="C252" s="138"/>
      <c r="D252" s="120"/>
      <c r="E252" s="120" t="s">
        <v>444</v>
      </c>
      <c r="F252" s="274"/>
      <c r="G252" s="267"/>
      <c r="H252" s="267"/>
      <c r="I252" s="279"/>
      <c r="J252" s="267"/>
      <c r="K252" s="269"/>
      <c r="L252" s="264"/>
      <c r="M252" s="31">
        <v>501</v>
      </c>
    </row>
    <row r="253" spans="2:13" x14ac:dyDescent="0.2">
      <c r="B253" s="13">
        <v>502</v>
      </c>
      <c r="C253" s="138"/>
      <c r="D253" s="120"/>
      <c r="E253" s="120" t="s">
        <v>445</v>
      </c>
      <c r="F253" s="27">
        <f>ROUND('Business Objects Report'!C138/1000,0)</f>
        <v>14</v>
      </c>
      <c r="G253" s="43">
        <f>ROUND('Business Objects Report'!D138/1000,0)</f>
        <v>38</v>
      </c>
      <c r="H253" s="43">
        <f>ROUND('Business Objects Report'!E138/1000,0)</f>
        <v>4382</v>
      </c>
      <c r="I253" s="35" t="s">
        <v>31</v>
      </c>
      <c r="J253" s="54">
        <f>F253+G253+H253</f>
        <v>4434</v>
      </c>
      <c r="K253" s="139" t="s">
        <v>31</v>
      </c>
      <c r="L253" s="140">
        <f t="shared" ref="L253:L258" si="21">J253</f>
        <v>4434</v>
      </c>
      <c r="M253" s="31">
        <v>502</v>
      </c>
    </row>
    <row r="254" spans="2:13" x14ac:dyDescent="0.2">
      <c r="B254" s="13">
        <v>503</v>
      </c>
      <c r="C254" s="138"/>
      <c r="D254" s="120"/>
      <c r="E254" s="120" t="s">
        <v>446</v>
      </c>
      <c r="F254" s="27">
        <f>ROUND('Business Objects Report'!C139/1000,0)</f>
        <v>0</v>
      </c>
      <c r="G254" s="43">
        <f>ROUND('Business Objects Report'!D139/1000,0)</f>
        <v>981</v>
      </c>
      <c r="H254" s="43">
        <f>ROUND('Business Objects Report'!E139/1000,0)</f>
        <v>0</v>
      </c>
      <c r="I254" s="35" t="s">
        <v>31</v>
      </c>
      <c r="J254" s="54">
        <f>F254+G254+H254</f>
        <v>981</v>
      </c>
      <c r="K254" s="139" t="s">
        <v>31</v>
      </c>
      <c r="L254" s="140">
        <f t="shared" si="21"/>
        <v>981</v>
      </c>
      <c r="M254" s="31">
        <v>503</v>
      </c>
    </row>
    <row r="255" spans="2:13" x14ac:dyDescent="0.2">
      <c r="B255" s="13">
        <v>504</v>
      </c>
      <c r="C255" s="138"/>
      <c r="D255" s="120"/>
      <c r="E255" s="120" t="s">
        <v>447</v>
      </c>
      <c r="F255" s="34" t="s">
        <v>31</v>
      </c>
      <c r="G255" s="35" t="s">
        <v>31</v>
      </c>
      <c r="H255" s="35" t="s">
        <v>31</v>
      </c>
      <c r="I255" s="54">
        <f>ROUND('Business Objects Report'!F140/1000,0)</f>
        <v>26316</v>
      </c>
      <c r="J255" s="54">
        <f>I255</f>
        <v>26316</v>
      </c>
      <c r="K255" s="139" t="s">
        <v>31</v>
      </c>
      <c r="L255" s="140">
        <f t="shared" si="21"/>
        <v>26316</v>
      </c>
      <c r="M255" s="31">
        <v>504</v>
      </c>
    </row>
    <row r="256" spans="2:13" x14ac:dyDescent="0.2">
      <c r="B256" s="13">
        <v>505</v>
      </c>
      <c r="C256" s="138"/>
      <c r="D256" s="120"/>
      <c r="E256" s="120" t="s">
        <v>405</v>
      </c>
      <c r="F256" s="34" t="s">
        <v>31</v>
      </c>
      <c r="G256" s="35" t="s">
        <v>31</v>
      </c>
      <c r="H256" s="35" t="s">
        <v>31</v>
      </c>
      <c r="I256" s="54">
        <v>0</v>
      </c>
      <c r="J256" s="54">
        <f>I256</f>
        <v>0</v>
      </c>
      <c r="K256" s="139" t="s">
        <v>31</v>
      </c>
      <c r="L256" s="140">
        <f t="shared" si="21"/>
        <v>0</v>
      </c>
      <c r="M256" s="31">
        <v>505</v>
      </c>
    </row>
    <row r="257" spans="1:14" x14ac:dyDescent="0.2">
      <c r="B257" s="12">
        <v>506</v>
      </c>
      <c r="C257" s="138"/>
      <c r="D257" s="179" t="s">
        <v>80</v>
      </c>
      <c r="E257" s="182"/>
      <c r="F257" s="205">
        <f>SUM(F251:F256)</f>
        <v>15</v>
      </c>
      <c r="G257" s="206">
        <f>SUM(G251:G256)</f>
        <v>1019</v>
      </c>
      <c r="H257" s="206">
        <f>SUM(H251:H256)</f>
        <v>8374</v>
      </c>
      <c r="I257" s="206">
        <f>SUM(I251:I256)</f>
        <v>26316</v>
      </c>
      <c r="J257" s="206">
        <f>SUM(J251:J256)</f>
        <v>35724</v>
      </c>
      <c r="K257" s="139" t="s">
        <v>31</v>
      </c>
      <c r="L257" s="207">
        <f>SUM(L251:L256)</f>
        <v>35724</v>
      </c>
      <c r="M257" s="31">
        <v>506</v>
      </c>
    </row>
    <row r="258" spans="1:14" x14ac:dyDescent="0.2">
      <c r="B258" s="22" t="s">
        <v>5</v>
      </c>
      <c r="C258" s="126"/>
      <c r="D258" s="180" t="s">
        <v>81</v>
      </c>
      <c r="E258" s="180"/>
      <c r="F258" s="254">
        <v>0</v>
      </c>
      <c r="G258" s="278">
        <v>0</v>
      </c>
      <c r="H258" s="278">
        <v>0</v>
      </c>
      <c r="I258" s="278">
        <v>0</v>
      </c>
      <c r="J258" s="296">
        <f>SUM(F258:I259)</f>
        <v>0</v>
      </c>
      <c r="K258" s="166"/>
      <c r="L258" s="262">
        <f t="shared" si="21"/>
        <v>0</v>
      </c>
      <c r="M258" s="200" t="s">
        <v>5</v>
      </c>
    </row>
    <row r="259" spans="1:14" x14ac:dyDescent="0.2">
      <c r="B259" s="13">
        <v>507</v>
      </c>
      <c r="C259" s="153" t="s">
        <v>65</v>
      </c>
      <c r="D259" s="120"/>
      <c r="E259" s="120" t="s">
        <v>67</v>
      </c>
      <c r="F259" s="297"/>
      <c r="G259" s="279"/>
      <c r="H259" s="279"/>
      <c r="I259" s="279"/>
      <c r="J259" s="279"/>
      <c r="K259" s="139" t="s">
        <v>31</v>
      </c>
      <c r="L259" s="264"/>
      <c r="M259" s="31">
        <v>507</v>
      </c>
    </row>
    <row r="260" spans="1:14" x14ac:dyDescent="0.2">
      <c r="B260" s="13">
        <v>508</v>
      </c>
      <c r="C260" s="153" t="s">
        <v>65</v>
      </c>
      <c r="D260" s="120"/>
      <c r="E260" s="120" t="s">
        <v>448</v>
      </c>
      <c r="F260" s="27">
        <v>0</v>
      </c>
      <c r="G260" s="43">
        <v>0</v>
      </c>
      <c r="H260" s="43">
        <f>Adjustments!H260</f>
        <v>0</v>
      </c>
      <c r="I260" s="54">
        <v>0</v>
      </c>
      <c r="J260" s="54">
        <f>F260+G260+H260+I260</f>
        <v>0</v>
      </c>
      <c r="K260" s="139" t="s">
        <v>31</v>
      </c>
      <c r="L260" s="140">
        <f t="shared" ref="L260:L268" si="22">J260</f>
        <v>0</v>
      </c>
      <c r="M260" s="31">
        <v>508</v>
      </c>
    </row>
    <row r="261" spans="1:14" x14ac:dyDescent="0.2">
      <c r="B261" s="13">
        <v>509</v>
      </c>
      <c r="C261" s="153" t="s">
        <v>65</v>
      </c>
      <c r="D261" s="120"/>
      <c r="E261" s="120" t="s">
        <v>449</v>
      </c>
      <c r="F261" s="27">
        <f>ROUND('Business Objects Report'!C143/1000,0)</f>
        <v>21070</v>
      </c>
      <c r="G261" s="43">
        <f>ROUND('Business Objects Report'!D143/1000,0)</f>
        <v>13531</v>
      </c>
      <c r="H261" s="43">
        <f>ROUND('Business Objects Report'!E143/1000,0)+Adjustments!H261</f>
        <v>598050</v>
      </c>
      <c r="I261" s="54">
        <f>ROUND('Business Objects Report'!F143/1000,0)</f>
        <v>76631</v>
      </c>
      <c r="J261" s="54">
        <f>F261+G261+H261+I261</f>
        <v>709282</v>
      </c>
      <c r="K261" s="139" t="s">
        <v>31</v>
      </c>
      <c r="L261" s="140">
        <f t="shared" si="22"/>
        <v>709282</v>
      </c>
      <c r="M261" s="31">
        <v>509</v>
      </c>
    </row>
    <row r="262" spans="1:14" x14ac:dyDescent="0.2">
      <c r="B262" s="13">
        <v>510</v>
      </c>
      <c r="C262" s="153" t="s">
        <v>65</v>
      </c>
      <c r="D262" s="120" t="s">
        <v>5</v>
      </c>
      <c r="E262" s="120" t="s">
        <v>450</v>
      </c>
      <c r="F262" s="27">
        <v>0</v>
      </c>
      <c r="G262" s="43">
        <v>0</v>
      </c>
      <c r="H262" s="43">
        <v>0</v>
      </c>
      <c r="I262" s="54">
        <v>0</v>
      </c>
      <c r="J262" s="54">
        <f>F262+G262+H262+I262</f>
        <v>0</v>
      </c>
      <c r="K262" s="139" t="s">
        <v>31</v>
      </c>
      <c r="L262" s="140">
        <f t="shared" si="22"/>
        <v>0</v>
      </c>
      <c r="M262" s="31">
        <v>510</v>
      </c>
    </row>
    <row r="263" spans="1:14" x14ac:dyDescent="0.2">
      <c r="B263" s="13">
        <v>511</v>
      </c>
      <c r="C263" s="153" t="s">
        <v>65</v>
      </c>
      <c r="D263" s="120"/>
      <c r="E263" s="120" t="s">
        <v>436</v>
      </c>
      <c r="F263" s="34" t="s">
        <v>31</v>
      </c>
      <c r="G263" s="35" t="s">
        <v>31</v>
      </c>
      <c r="H263" s="35" t="s">
        <v>31</v>
      </c>
      <c r="I263" s="35">
        <v>0</v>
      </c>
      <c r="J263" s="35">
        <f>I263</f>
        <v>0</v>
      </c>
      <c r="K263" s="139" t="s">
        <v>31</v>
      </c>
      <c r="L263" s="140">
        <f t="shared" si="22"/>
        <v>0</v>
      </c>
      <c r="M263" s="31">
        <v>511</v>
      </c>
    </row>
    <row r="264" spans="1:14" x14ac:dyDescent="0.2">
      <c r="B264" s="13">
        <v>512</v>
      </c>
      <c r="C264" s="153" t="s">
        <v>65</v>
      </c>
      <c r="D264" s="120"/>
      <c r="E264" s="120" t="s">
        <v>405</v>
      </c>
      <c r="F264" s="34" t="s">
        <v>31</v>
      </c>
      <c r="G264" s="35" t="s">
        <v>31</v>
      </c>
      <c r="H264" s="35" t="s">
        <v>31</v>
      </c>
      <c r="I264" s="54">
        <f>ROUND('Business Objects Report'!F144/1000+Adjustments!I264,0)</f>
        <v>11040</v>
      </c>
      <c r="J264" s="54">
        <f>I264</f>
        <v>11040</v>
      </c>
      <c r="K264" s="139" t="s">
        <v>31</v>
      </c>
      <c r="L264" s="140">
        <f t="shared" si="22"/>
        <v>11040</v>
      </c>
      <c r="M264" s="31">
        <v>512</v>
      </c>
    </row>
    <row r="265" spans="1:14" x14ac:dyDescent="0.2">
      <c r="B265" s="13">
        <v>513</v>
      </c>
      <c r="C265" s="153" t="s">
        <v>65</v>
      </c>
      <c r="D265" s="120"/>
      <c r="E265" s="120" t="s">
        <v>451</v>
      </c>
      <c r="F265" s="34" t="s">
        <v>31</v>
      </c>
      <c r="G265" s="35" t="s">
        <v>31</v>
      </c>
      <c r="H265" s="35" t="s">
        <v>31</v>
      </c>
      <c r="I265" s="35">
        <v>0</v>
      </c>
      <c r="J265" s="35">
        <f>I265</f>
        <v>0</v>
      </c>
      <c r="K265" s="139" t="s">
        <v>31</v>
      </c>
      <c r="L265" s="140">
        <f t="shared" si="22"/>
        <v>0</v>
      </c>
      <c r="M265" s="31">
        <v>513</v>
      </c>
    </row>
    <row r="266" spans="1:14" x14ac:dyDescent="0.2">
      <c r="B266" s="13">
        <v>514</v>
      </c>
      <c r="C266" s="153" t="s">
        <v>65</v>
      </c>
      <c r="D266" s="120"/>
      <c r="E266" s="120" t="s">
        <v>413</v>
      </c>
      <c r="F266" s="34" t="s">
        <v>31</v>
      </c>
      <c r="G266" s="35" t="s">
        <v>31</v>
      </c>
      <c r="H266" s="35">
        <f>ROUND(Adjustments!H266,0)</f>
        <v>6622</v>
      </c>
      <c r="I266" s="35" t="s">
        <v>31</v>
      </c>
      <c r="J266" s="35">
        <f>H266</f>
        <v>6622</v>
      </c>
      <c r="K266" s="139" t="s">
        <v>31</v>
      </c>
      <c r="L266" s="140">
        <f t="shared" si="22"/>
        <v>6622</v>
      </c>
      <c r="M266" s="31">
        <v>514</v>
      </c>
    </row>
    <row r="267" spans="1:14" x14ac:dyDescent="0.2">
      <c r="B267" s="13">
        <v>515</v>
      </c>
      <c r="C267" s="153" t="s">
        <v>65</v>
      </c>
      <c r="D267" s="120"/>
      <c r="E267" s="120" t="s">
        <v>414</v>
      </c>
      <c r="F267" s="34" t="s">
        <v>31</v>
      </c>
      <c r="G267" s="35" t="s">
        <v>31</v>
      </c>
      <c r="H267" s="35">
        <v>0</v>
      </c>
      <c r="I267" s="35" t="s">
        <v>31</v>
      </c>
      <c r="J267" s="35">
        <f>H267</f>
        <v>0</v>
      </c>
      <c r="K267" s="139" t="s">
        <v>31</v>
      </c>
      <c r="L267" s="140">
        <f t="shared" si="22"/>
        <v>0</v>
      </c>
      <c r="M267" s="31">
        <v>515</v>
      </c>
    </row>
    <row r="268" spans="1:14" ht="12.75" customHeight="1" x14ac:dyDescent="0.2">
      <c r="B268" s="13">
        <v>516</v>
      </c>
      <c r="C268" s="153" t="s">
        <v>65</v>
      </c>
      <c r="D268" s="120"/>
      <c r="E268" s="120" t="s">
        <v>37</v>
      </c>
      <c r="F268" s="34">
        <f>ROUND('Business Objects Report'!C145/1000,0)</f>
        <v>1120</v>
      </c>
      <c r="G268" s="35">
        <f>ROUND('Business Objects Report'!D145/1000,0)</f>
        <v>8</v>
      </c>
      <c r="H268" s="35">
        <f>ROUND('Business Objects Report'!E145/1000,0)</f>
        <v>2</v>
      </c>
      <c r="I268" s="35">
        <f>ROUND('Business Objects Report'!F145/1000,0)</f>
        <v>1049</v>
      </c>
      <c r="J268" s="35">
        <f>SUM(F268:I268)</f>
        <v>2179</v>
      </c>
      <c r="K268" s="139" t="s">
        <v>31</v>
      </c>
      <c r="L268" s="140">
        <f t="shared" si="22"/>
        <v>2179</v>
      </c>
      <c r="M268" s="31">
        <v>516</v>
      </c>
      <c r="N268" s="249">
        <v>53</v>
      </c>
    </row>
    <row r="269" spans="1:14" ht="12" thickBot="1" x14ac:dyDescent="0.25">
      <c r="B269" s="87">
        <v>517</v>
      </c>
      <c r="C269" s="154" t="s">
        <v>65</v>
      </c>
      <c r="D269" s="181" t="s">
        <v>440</v>
      </c>
      <c r="E269" s="129"/>
      <c r="F269" s="211">
        <f>SUM(F258:F268)</f>
        <v>22190</v>
      </c>
      <c r="G269" s="212">
        <f>SUM(G258:G268)</f>
        <v>13539</v>
      </c>
      <c r="H269" s="212">
        <f>SUM(H258:H268)</f>
        <v>604674</v>
      </c>
      <c r="I269" s="212">
        <f>SUM(I258:I268)</f>
        <v>88720</v>
      </c>
      <c r="J269" s="212">
        <f>SUM(J258:J268)</f>
        <v>729123</v>
      </c>
      <c r="K269" s="145" t="s">
        <v>31</v>
      </c>
      <c r="L269" s="213">
        <f>SUM(L258:L268)</f>
        <v>729123</v>
      </c>
      <c r="M269" s="20">
        <v>517</v>
      </c>
      <c r="N269" s="249"/>
    </row>
    <row r="270" spans="1:14" x14ac:dyDescent="0.2">
      <c r="A270" s="142"/>
      <c r="B270" s="199"/>
      <c r="C270" s="117"/>
      <c r="D270" s="119"/>
      <c r="E270" s="119"/>
      <c r="F270" s="147"/>
      <c r="G270" s="147"/>
      <c r="H270" s="147"/>
      <c r="I270" s="147"/>
      <c r="J270" s="147"/>
      <c r="K270" s="148"/>
      <c r="L270" s="147"/>
      <c r="M270" s="199"/>
      <c r="N270" s="142"/>
    </row>
    <row r="271" spans="1:14" x14ac:dyDescent="0.2">
      <c r="A271" s="142"/>
      <c r="B271" s="199"/>
      <c r="C271" s="117"/>
      <c r="D271" s="119"/>
      <c r="E271" s="119"/>
      <c r="F271" s="147"/>
      <c r="G271" s="147"/>
      <c r="H271" s="147"/>
      <c r="I271" s="147"/>
      <c r="J271" s="147"/>
      <c r="K271" s="148"/>
      <c r="L271" s="147"/>
      <c r="M271" s="199"/>
      <c r="N271" s="142"/>
    </row>
    <row r="272" spans="1:14" x14ac:dyDescent="0.2">
      <c r="A272" s="142"/>
      <c r="B272" s="199"/>
      <c r="C272" s="117"/>
      <c r="D272" s="119"/>
      <c r="E272" s="119"/>
      <c r="F272" s="147"/>
      <c r="G272" s="147"/>
      <c r="H272" s="147"/>
      <c r="I272" s="147"/>
      <c r="J272" s="147"/>
      <c r="K272" s="148"/>
      <c r="L272" s="147"/>
      <c r="M272" s="199"/>
      <c r="N272" s="142"/>
    </row>
    <row r="273" spans="2:14" ht="15" customHeight="1" x14ac:dyDescent="0.2">
      <c r="B273" s="270" t="s">
        <v>64</v>
      </c>
      <c r="C273" s="271"/>
      <c r="D273" s="271"/>
      <c r="E273" s="271"/>
      <c r="F273" s="271"/>
      <c r="G273" s="271"/>
      <c r="H273" s="271"/>
      <c r="I273" s="271"/>
      <c r="J273" s="271"/>
      <c r="K273" s="271"/>
      <c r="L273" s="271"/>
      <c r="M273" s="272"/>
      <c r="N273" s="300">
        <v>54</v>
      </c>
    </row>
    <row r="274" spans="2:14" x14ac:dyDescent="0.2">
      <c r="B274" s="281" t="s">
        <v>2</v>
      </c>
      <c r="C274" s="282"/>
      <c r="D274" s="282"/>
      <c r="E274" s="282"/>
      <c r="F274" s="282"/>
      <c r="G274" s="282"/>
      <c r="H274" s="282"/>
      <c r="I274" s="282"/>
      <c r="J274" s="282"/>
      <c r="K274" s="282"/>
      <c r="L274" s="282"/>
      <c r="M274" s="283"/>
      <c r="N274" s="301"/>
    </row>
    <row r="275" spans="2:14" x14ac:dyDescent="0.2">
      <c r="B275" s="70"/>
      <c r="C275" s="120"/>
      <c r="D275" s="120"/>
      <c r="E275" s="120"/>
      <c r="F275" s="150"/>
      <c r="G275" s="150"/>
      <c r="H275" s="150"/>
      <c r="I275" s="150"/>
      <c r="J275" s="150"/>
      <c r="K275" s="150"/>
      <c r="L275" s="150"/>
      <c r="M275" s="9"/>
    </row>
    <row r="276" spans="2:14" x14ac:dyDescent="0.2">
      <c r="B276" s="12" t="s">
        <v>5</v>
      </c>
      <c r="C276" s="124" t="s">
        <v>5</v>
      </c>
      <c r="D276" s="117" t="s">
        <v>5</v>
      </c>
      <c r="E276" s="117" t="s">
        <v>5</v>
      </c>
      <c r="F276" s="121"/>
      <c r="G276" s="121"/>
      <c r="H276" s="121"/>
      <c r="I276" s="121"/>
      <c r="J276" s="121"/>
      <c r="K276" s="118" t="s">
        <v>5</v>
      </c>
      <c r="L276" s="118" t="s">
        <v>5</v>
      </c>
      <c r="M276" s="200" t="s">
        <v>5</v>
      </c>
    </row>
    <row r="277" spans="2:14" x14ac:dyDescent="0.2">
      <c r="B277" s="12"/>
      <c r="C277" s="124" t="s">
        <v>5</v>
      </c>
      <c r="D277" s="117"/>
      <c r="E277" s="117"/>
      <c r="F277" s="124"/>
      <c r="G277" s="124" t="s">
        <v>6</v>
      </c>
      <c r="H277" s="124"/>
      <c r="I277" s="124"/>
      <c r="J277" s="124" t="s">
        <v>7</v>
      </c>
      <c r="K277" s="118"/>
      <c r="L277" s="118"/>
      <c r="M277" s="200"/>
    </row>
    <row r="278" spans="2:14" x14ac:dyDescent="0.2">
      <c r="B278" s="12" t="s">
        <v>8</v>
      </c>
      <c r="C278" s="124" t="s">
        <v>9</v>
      </c>
      <c r="D278" s="284" t="s">
        <v>10</v>
      </c>
      <c r="E278" s="285"/>
      <c r="F278" s="124" t="s">
        <v>11</v>
      </c>
      <c r="G278" s="124" t="s">
        <v>12</v>
      </c>
      <c r="H278" s="124" t="s">
        <v>13</v>
      </c>
      <c r="I278" s="124" t="s">
        <v>14</v>
      </c>
      <c r="J278" s="124" t="s">
        <v>15</v>
      </c>
      <c r="K278" s="118" t="s">
        <v>16</v>
      </c>
      <c r="L278" s="118" t="s">
        <v>7</v>
      </c>
      <c r="M278" s="200" t="s">
        <v>8</v>
      </c>
    </row>
    <row r="279" spans="2:14" x14ac:dyDescent="0.2">
      <c r="B279" s="12" t="s">
        <v>17</v>
      </c>
      <c r="C279" s="124" t="s">
        <v>18</v>
      </c>
      <c r="D279" s="117"/>
      <c r="E279" s="117"/>
      <c r="F279" s="124" t="s">
        <v>19</v>
      </c>
      <c r="G279" s="124" t="s">
        <v>20</v>
      </c>
      <c r="H279" s="124" t="s">
        <v>21</v>
      </c>
      <c r="I279" s="124"/>
      <c r="J279" s="124" t="s">
        <v>22</v>
      </c>
      <c r="K279" s="118"/>
      <c r="L279" s="118"/>
      <c r="M279" s="200" t="s">
        <v>17</v>
      </c>
    </row>
    <row r="280" spans="2:14" ht="12" thickBot="1" x14ac:dyDescent="0.25">
      <c r="B280" s="13"/>
      <c r="C280" s="125"/>
      <c r="D280" s="286" t="s">
        <v>23</v>
      </c>
      <c r="E280" s="287"/>
      <c r="F280" s="151" t="s">
        <v>24</v>
      </c>
      <c r="G280" s="151" t="s">
        <v>25</v>
      </c>
      <c r="H280" s="151" t="s">
        <v>26</v>
      </c>
      <c r="I280" s="151" t="s">
        <v>27</v>
      </c>
      <c r="J280" s="151" t="s">
        <v>28</v>
      </c>
      <c r="K280" s="118" t="s">
        <v>29</v>
      </c>
      <c r="L280" s="118" t="s">
        <v>30</v>
      </c>
      <c r="M280" s="13"/>
    </row>
    <row r="281" spans="2:14" x14ac:dyDescent="0.2">
      <c r="B281" s="22"/>
      <c r="C281" s="133"/>
      <c r="D281" s="180" t="s">
        <v>82</v>
      </c>
      <c r="E281" s="119"/>
      <c r="F281" s="303">
        <f>ROUND('Business Objects Report'!C148/1000,0)</f>
        <v>24229</v>
      </c>
      <c r="G281" s="304">
        <f>ROUND('Business Objects Report'!D148/1000,0)</f>
        <v>7854</v>
      </c>
      <c r="H281" s="304">
        <f>ROUND('Business Objects Report'!E148/1000,0)</f>
        <v>1200</v>
      </c>
      <c r="I281" s="304">
        <f>ROUND('Business Objects Report'!F148/1000,0)</f>
        <v>7299</v>
      </c>
      <c r="J281" s="305">
        <f>F281+G281+H281+I281</f>
        <v>40582</v>
      </c>
      <c r="K281" s="295" t="s">
        <v>31</v>
      </c>
      <c r="L281" s="307">
        <f>J281</f>
        <v>40582</v>
      </c>
      <c r="M281" s="200"/>
    </row>
    <row r="282" spans="2:14" x14ac:dyDescent="0.2">
      <c r="B282" s="13">
        <v>518</v>
      </c>
      <c r="C282" s="138"/>
      <c r="D282" s="120"/>
      <c r="E282" s="120" t="s">
        <v>67</v>
      </c>
      <c r="F282" s="274"/>
      <c r="G282" s="267"/>
      <c r="H282" s="267"/>
      <c r="I282" s="267"/>
      <c r="J282" s="267"/>
      <c r="K282" s="269"/>
      <c r="L282" s="264"/>
      <c r="M282" s="201" t="s">
        <v>315</v>
      </c>
    </row>
    <row r="283" spans="2:14" x14ac:dyDescent="0.2">
      <c r="B283" s="13">
        <v>519</v>
      </c>
      <c r="C283" s="138"/>
      <c r="D283" s="120"/>
      <c r="E283" s="120" t="s">
        <v>464</v>
      </c>
      <c r="F283" s="27">
        <f>ROUND('Business Objects Report'!C149/1000,0)</f>
        <v>15762</v>
      </c>
      <c r="G283" s="43">
        <f>ROUND('Business Objects Report'!D149/1000,0)</f>
        <v>61</v>
      </c>
      <c r="H283" s="43">
        <f>ROUND('Business Objects Report'!E149/1000,0)</f>
        <v>913</v>
      </c>
      <c r="I283" s="43">
        <f>ROUND('Business Objects Report'!F149/1000,0)</f>
        <v>2523</v>
      </c>
      <c r="J283" s="54">
        <f>F283+G283+H283+I283</f>
        <v>19259</v>
      </c>
      <c r="K283" s="139" t="s">
        <v>31</v>
      </c>
      <c r="L283" s="140">
        <f t="shared" ref="L283:L293" si="23">J283</f>
        <v>19259</v>
      </c>
      <c r="M283" s="31">
        <v>519</v>
      </c>
    </row>
    <row r="284" spans="2:14" x14ac:dyDescent="0.2">
      <c r="B284" s="13">
        <v>520</v>
      </c>
      <c r="C284" s="138"/>
      <c r="D284" s="120"/>
      <c r="E284" s="120" t="s">
        <v>465</v>
      </c>
      <c r="F284" s="27">
        <f>ROUND('Business Objects Report'!C150/1000,0)</f>
        <v>782</v>
      </c>
      <c r="G284" s="43">
        <f>ROUND('Business Objects Report'!D150/1000,0)</f>
        <v>0</v>
      </c>
      <c r="H284" s="43">
        <f>ROUND('Business Objects Report'!E150/1000,0)</f>
        <v>0</v>
      </c>
      <c r="I284" s="43">
        <f>ROUND('Business Objects Report'!F150/1000,0)</f>
        <v>0</v>
      </c>
      <c r="J284" s="54">
        <f>F284+G284+H284+I284</f>
        <v>782</v>
      </c>
      <c r="K284" s="139" t="s">
        <v>31</v>
      </c>
      <c r="L284" s="140">
        <f t="shared" si="23"/>
        <v>782</v>
      </c>
      <c r="M284" s="31">
        <v>520</v>
      </c>
    </row>
    <row r="285" spans="2:14" x14ac:dyDescent="0.2">
      <c r="B285" s="13">
        <v>521</v>
      </c>
      <c r="C285" s="138"/>
      <c r="D285" s="120"/>
      <c r="E285" s="120" t="s">
        <v>466</v>
      </c>
      <c r="F285" s="27">
        <f>ROUND('Business Objects Report'!C151/1000,0)</f>
        <v>0</v>
      </c>
      <c r="G285" s="43">
        <f>ROUND('Business Objects Report'!D151/1000,0)</f>
        <v>0</v>
      </c>
      <c r="H285" s="43">
        <f>ROUND('Business Objects Report'!E151/1000,0)</f>
        <v>1727</v>
      </c>
      <c r="I285" s="43">
        <f>ROUND('Business Objects Report'!F151/1000,0)</f>
        <v>0</v>
      </c>
      <c r="J285" s="54">
        <f>F285+G285+H285+I285</f>
        <v>1727</v>
      </c>
      <c r="K285" s="139" t="s">
        <v>31</v>
      </c>
      <c r="L285" s="140">
        <f t="shared" si="23"/>
        <v>1727</v>
      </c>
      <c r="M285" s="31">
        <v>521</v>
      </c>
    </row>
    <row r="286" spans="2:14" x14ac:dyDescent="0.2">
      <c r="B286" s="13">
        <v>522</v>
      </c>
      <c r="C286" s="138"/>
      <c r="D286" s="120" t="s">
        <v>5</v>
      </c>
      <c r="E286" s="120" t="s">
        <v>405</v>
      </c>
      <c r="F286" s="34" t="s">
        <v>31</v>
      </c>
      <c r="G286" s="35" t="s">
        <v>31</v>
      </c>
      <c r="H286" s="35" t="s">
        <v>31</v>
      </c>
      <c r="I286" s="43">
        <f>ROUND('Business Objects Report'!F152/1000,0)</f>
        <v>65455</v>
      </c>
      <c r="J286" s="54">
        <f>I286</f>
        <v>65455</v>
      </c>
      <c r="K286" s="139" t="s">
        <v>31</v>
      </c>
      <c r="L286" s="140">
        <f t="shared" si="23"/>
        <v>65455</v>
      </c>
      <c r="M286" s="31">
        <v>522</v>
      </c>
    </row>
    <row r="287" spans="2:14" x14ac:dyDescent="0.2">
      <c r="B287" s="13">
        <v>523</v>
      </c>
      <c r="C287" s="138"/>
      <c r="D287" s="120"/>
      <c r="E287" s="120" t="s">
        <v>451</v>
      </c>
      <c r="F287" s="34" t="s">
        <v>31</v>
      </c>
      <c r="G287" s="35" t="s">
        <v>31</v>
      </c>
      <c r="H287" s="35" t="s">
        <v>31</v>
      </c>
      <c r="I287" s="35">
        <f>ROUND('Business Objects Report'!F153/1000,0)</f>
        <v>571</v>
      </c>
      <c r="J287" s="35">
        <f>I287</f>
        <v>571</v>
      </c>
      <c r="K287" s="139" t="s">
        <v>31</v>
      </c>
      <c r="L287" s="140">
        <f t="shared" si="23"/>
        <v>571</v>
      </c>
      <c r="M287" s="31">
        <v>523</v>
      </c>
    </row>
    <row r="288" spans="2:14" x14ac:dyDescent="0.2">
      <c r="B288" s="13">
        <v>524</v>
      </c>
      <c r="C288" s="138"/>
      <c r="D288" s="120" t="s">
        <v>5</v>
      </c>
      <c r="E288" s="120" t="s">
        <v>413</v>
      </c>
      <c r="F288" s="34" t="s">
        <v>31</v>
      </c>
      <c r="G288" s="35" t="s">
        <v>31</v>
      </c>
      <c r="H288" s="35">
        <v>0</v>
      </c>
      <c r="I288" s="35" t="s">
        <v>31</v>
      </c>
      <c r="J288" s="35">
        <f>H288</f>
        <v>0</v>
      </c>
      <c r="K288" s="139" t="s">
        <v>31</v>
      </c>
      <c r="L288" s="140">
        <f t="shared" si="23"/>
        <v>0</v>
      </c>
      <c r="M288" s="31">
        <v>524</v>
      </c>
    </row>
    <row r="289" spans="1:14" x14ac:dyDescent="0.2">
      <c r="B289" s="13">
        <v>525</v>
      </c>
      <c r="C289" s="138"/>
      <c r="D289" s="120"/>
      <c r="E289" s="120" t="s">
        <v>414</v>
      </c>
      <c r="F289" s="34" t="s">
        <v>31</v>
      </c>
      <c r="G289" s="35" t="s">
        <v>31</v>
      </c>
      <c r="H289" s="35">
        <v>0</v>
      </c>
      <c r="I289" s="35" t="s">
        <v>31</v>
      </c>
      <c r="J289" s="35">
        <f>H289</f>
        <v>0</v>
      </c>
      <c r="K289" s="139" t="s">
        <v>31</v>
      </c>
      <c r="L289" s="140">
        <f t="shared" si="23"/>
        <v>0</v>
      </c>
      <c r="M289" s="31">
        <v>525</v>
      </c>
    </row>
    <row r="290" spans="1:14" x14ac:dyDescent="0.2">
      <c r="B290" s="12">
        <v>526</v>
      </c>
      <c r="C290" s="138"/>
      <c r="D290" s="120"/>
      <c r="E290" s="120" t="s">
        <v>37</v>
      </c>
      <c r="F290" s="27">
        <f>ROUND('Business Objects Report'!C154/1000,0)</f>
        <v>0</v>
      </c>
      <c r="G290" s="43">
        <f>ROUND('Business Objects Report'!D154/1000,0)</f>
        <v>130</v>
      </c>
      <c r="H290" s="43">
        <f>ROUND('Business Objects Report'!E154/1000,0)</f>
        <v>4314</v>
      </c>
      <c r="I290" s="43">
        <f>ROUND('Business Objects Report'!F154/1000,0)</f>
        <v>11613</v>
      </c>
      <c r="J290" s="54">
        <f>F290+G290+H290+I290</f>
        <v>16057</v>
      </c>
      <c r="K290" s="139" t="s">
        <v>31</v>
      </c>
      <c r="L290" s="140">
        <f t="shared" si="23"/>
        <v>16057</v>
      </c>
      <c r="M290" s="31">
        <v>526</v>
      </c>
    </row>
    <row r="291" spans="1:14" x14ac:dyDescent="0.2">
      <c r="B291" s="87">
        <v>527</v>
      </c>
      <c r="C291" s="128"/>
      <c r="D291" s="181" t="s">
        <v>452</v>
      </c>
      <c r="E291" s="129"/>
      <c r="F291" s="214">
        <f>SUM(F281:F290)</f>
        <v>40773</v>
      </c>
      <c r="G291" s="215">
        <f>SUM(G281:G290)</f>
        <v>8045</v>
      </c>
      <c r="H291" s="215">
        <f>SUM(H281:H290)</f>
        <v>8154</v>
      </c>
      <c r="I291" s="215">
        <f>SUM(I281:I290)</f>
        <v>87461</v>
      </c>
      <c r="J291" s="215">
        <f>SUM(J281:J290)</f>
        <v>144433</v>
      </c>
      <c r="K291" s="167" t="s">
        <v>31</v>
      </c>
      <c r="L291" s="216">
        <f>SUM(L281:L290)</f>
        <v>144433</v>
      </c>
      <c r="M291" s="20">
        <v>527</v>
      </c>
    </row>
    <row r="292" spans="1:14" x14ac:dyDescent="0.2">
      <c r="B292" s="12">
        <v>528</v>
      </c>
      <c r="C292" s="138"/>
      <c r="D292" s="120"/>
      <c r="E292" s="182" t="s">
        <v>83</v>
      </c>
      <c r="F292" s="205">
        <f>F223+F250+F257+F269+F291</f>
        <v>1169503</v>
      </c>
      <c r="G292" s="206">
        <f>G223+G250+G257+G269+G291</f>
        <v>1603911</v>
      </c>
      <c r="H292" s="206">
        <f>H223+H250+H257+H269+H291</f>
        <v>756158</v>
      </c>
      <c r="I292" s="206">
        <f>I223+I250+I257+I269+I291</f>
        <v>935718</v>
      </c>
      <c r="J292" s="206">
        <f>J223+J250+J257+J269+J291</f>
        <v>4465290</v>
      </c>
      <c r="K292" s="47" t="s">
        <v>31</v>
      </c>
      <c r="L292" s="207">
        <f>L223+L250+L257+L269+L291</f>
        <v>4465290</v>
      </c>
      <c r="M292" s="31">
        <v>528</v>
      </c>
    </row>
    <row r="293" spans="1:14" x14ac:dyDescent="0.2">
      <c r="B293" s="22" t="s">
        <v>5</v>
      </c>
      <c r="C293" s="133"/>
      <c r="D293" s="180" t="s">
        <v>84</v>
      </c>
      <c r="E293" s="119"/>
      <c r="F293" s="273">
        <f>ROUND('Business Objects Report'!C158/1000,0)</f>
        <v>15368</v>
      </c>
      <c r="G293" s="275">
        <f>ROUND('Business Objects Report'!D158/1000,0)</f>
        <v>2157</v>
      </c>
      <c r="H293" s="275">
        <f>ROUND('Business Objects Report'!E158/1000+Adjustments!H293,0)</f>
        <v>11438</v>
      </c>
      <c r="I293" s="275">
        <f>ROUND('Business Objects Report'!F158/1000,0)</f>
        <v>89074</v>
      </c>
      <c r="J293" s="266">
        <f>F293+G293+H293+I293</f>
        <v>118037</v>
      </c>
      <c r="K293" s="268" t="s">
        <v>31</v>
      </c>
      <c r="L293" s="262">
        <f t="shared" si="23"/>
        <v>118037</v>
      </c>
      <c r="M293" s="200" t="s">
        <v>5</v>
      </c>
    </row>
    <row r="294" spans="1:14" x14ac:dyDescent="0.2">
      <c r="B294" s="13">
        <v>601</v>
      </c>
      <c r="C294" s="138"/>
      <c r="D294" s="119" t="s">
        <v>5</v>
      </c>
      <c r="E294" s="119" t="s">
        <v>467</v>
      </c>
      <c r="F294" s="274"/>
      <c r="G294" s="267"/>
      <c r="H294" s="267"/>
      <c r="I294" s="267"/>
      <c r="J294" s="267"/>
      <c r="K294" s="269"/>
      <c r="L294" s="264"/>
      <c r="M294" s="200">
        <v>601</v>
      </c>
    </row>
    <row r="295" spans="1:14" x14ac:dyDescent="0.2">
      <c r="B295" s="13">
        <v>602</v>
      </c>
      <c r="C295" s="128"/>
      <c r="D295" s="155" t="s">
        <v>5</v>
      </c>
      <c r="E295" s="129" t="s">
        <v>468</v>
      </c>
      <c r="F295" s="21">
        <f>ROUND('Business Objects Report'!C159/1000,0)</f>
        <v>21584</v>
      </c>
      <c r="G295" s="33">
        <f>ROUND('Business Objects Report'!D159/1000,0)</f>
        <v>-4</v>
      </c>
      <c r="H295" s="33">
        <f>ROUND('Business Objects Report'!E159/1000,0)</f>
        <v>2507</v>
      </c>
      <c r="I295" s="33">
        <f>ROUND('Business Objects Report'!F159/1000,0)</f>
        <v>72001</v>
      </c>
      <c r="J295" s="130">
        <f t="shared" ref="J295:J303" si="24">F295+G295+H295+I295</f>
        <v>96088</v>
      </c>
      <c r="K295" s="35" t="s">
        <v>31</v>
      </c>
      <c r="L295" s="132">
        <f t="shared" ref="L295:L310" si="25">J295</f>
        <v>96088</v>
      </c>
      <c r="M295" s="20">
        <v>602</v>
      </c>
    </row>
    <row r="296" spans="1:14" x14ac:dyDescent="0.2">
      <c r="B296" s="13">
        <v>603</v>
      </c>
      <c r="C296" s="138"/>
      <c r="D296" s="120"/>
      <c r="E296" s="120" t="s">
        <v>469</v>
      </c>
      <c r="F296" s="21">
        <f>ROUND('Business Objects Report'!C160/1000,0)</f>
        <v>3526</v>
      </c>
      <c r="G296" s="33">
        <f>ROUND('Business Objects Report'!D160/1000,0)</f>
        <v>315</v>
      </c>
      <c r="H296" s="33">
        <f>ROUND('Business Objects Report'!E160/1000+Adjustments!H296,0)</f>
        <v>191136</v>
      </c>
      <c r="I296" s="33">
        <f>ROUND('Business Objects Report'!F160/1000,0)</f>
        <v>1334</v>
      </c>
      <c r="J296" s="54">
        <f t="shared" si="24"/>
        <v>196311</v>
      </c>
      <c r="K296" s="35" t="s">
        <v>31</v>
      </c>
      <c r="L296" s="132">
        <f t="shared" si="25"/>
        <v>196311</v>
      </c>
      <c r="M296" s="31">
        <v>603</v>
      </c>
    </row>
    <row r="297" spans="1:14" x14ac:dyDescent="0.2">
      <c r="B297" s="13">
        <v>604</v>
      </c>
      <c r="C297" s="138"/>
      <c r="D297" s="120"/>
      <c r="E297" s="120" t="s">
        <v>85</v>
      </c>
      <c r="F297" s="21">
        <f>ROUND('Business Objects Report'!C161/1000,0)</f>
        <v>16946</v>
      </c>
      <c r="G297" s="33">
        <f>ROUND('Business Objects Report'!D161/1000,0)</f>
        <v>0</v>
      </c>
      <c r="H297" s="33">
        <f>ROUND('Business Objects Report'!E161/1000,0)</f>
        <v>10667</v>
      </c>
      <c r="I297" s="33">
        <f>ROUND('Business Objects Report'!F161/1000,0)</f>
        <v>32606</v>
      </c>
      <c r="J297" s="54">
        <f t="shared" si="24"/>
        <v>60219</v>
      </c>
      <c r="K297" s="35" t="s">
        <v>31</v>
      </c>
      <c r="L297" s="132">
        <f t="shared" si="25"/>
        <v>60219</v>
      </c>
      <c r="M297" s="31">
        <v>604</v>
      </c>
    </row>
    <row r="298" spans="1:14" x14ac:dyDescent="0.2">
      <c r="B298" s="13">
        <v>605</v>
      </c>
      <c r="C298" s="138"/>
      <c r="D298" s="120"/>
      <c r="E298" s="120" t="s">
        <v>86</v>
      </c>
      <c r="F298" s="21">
        <f>ROUND('Business Objects Report'!C162/1000,0)</f>
        <v>19643</v>
      </c>
      <c r="G298" s="33">
        <f>ROUND('Business Objects Report'!D162/1000,0)</f>
        <v>6</v>
      </c>
      <c r="H298" s="33">
        <f>ROUND('Business Objects Report'!E162/1000,0)</f>
        <v>515</v>
      </c>
      <c r="I298" s="33">
        <f>ROUND('Business Objects Report'!F162/1000,0)</f>
        <v>4007</v>
      </c>
      <c r="J298" s="54">
        <f t="shared" si="24"/>
        <v>24171</v>
      </c>
      <c r="K298" s="35" t="s">
        <v>31</v>
      </c>
      <c r="L298" s="132">
        <f t="shared" si="25"/>
        <v>24171</v>
      </c>
      <c r="M298" s="31">
        <v>605</v>
      </c>
    </row>
    <row r="299" spans="1:14" x14ac:dyDescent="0.2">
      <c r="B299" s="13">
        <v>606</v>
      </c>
      <c r="C299" s="138"/>
      <c r="D299" s="120"/>
      <c r="E299" s="120" t="s">
        <v>470</v>
      </c>
      <c r="F299" s="21">
        <v>0</v>
      </c>
      <c r="G299" s="33">
        <v>0</v>
      </c>
      <c r="H299" s="33">
        <v>0</v>
      </c>
      <c r="I299" s="33">
        <v>0</v>
      </c>
      <c r="J299" s="54">
        <f t="shared" si="24"/>
        <v>0</v>
      </c>
      <c r="K299" s="139" t="s">
        <v>31</v>
      </c>
      <c r="L299" s="132">
        <f t="shared" si="25"/>
        <v>0</v>
      </c>
      <c r="M299" s="31">
        <v>606</v>
      </c>
    </row>
    <row r="300" spans="1:14" x14ac:dyDescent="0.2">
      <c r="B300" s="13">
        <v>607</v>
      </c>
      <c r="C300" s="138"/>
      <c r="D300" s="120"/>
      <c r="E300" s="120" t="s">
        <v>471</v>
      </c>
      <c r="F300" s="21">
        <f>ROUND('Business Objects Report'!C163/1000,0)</f>
        <v>30963</v>
      </c>
      <c r="G300" s="33">
        <f>ROUND('Business Objects Report'!D163/1000,0)</f>
        <v>25</v>
      </c>
      <c r="H300" s="33">
        <f>ROUND('Business Objects Report'!E163/1000,0)</f>
        <v>-742</v>
      </c>
      <c r="I300" s="33">
        <f>ROUND('Business Objects Report'!F163/1000,0)</f>
        <v>54032</v>
      </c>
      <c r="J300" s="54">
        <f t="shared" si="24"/>
        <v>84278</v>
      </c>
      <c r="K300" s="139" t="s">
        <v>31</v>
      </c>
      <c r="L300" s="132">
        <f t="shared" si="25"/>
        <v>84278</v>
      </c>
      <c r="M300" s="31">
        <v>607</v>
      </c>
    </row>
    <row r="301" spans="1:14" x14ac:dyDescent="0.2">
      <c r="B301" s="13">
        <v>608</v>
      </c>
      <c r="C301" s="138"/>
      <c r="D301" s="120" t="s">
        <v>5</v>
      </c>
      <c r="E301" s="120" t="s">
        <v>472</v>
      </c>
      <c r="F301" s="21">
        <f>ROUND('Business Objects Report'!C164/1000,0)</f>
        <v>11504</v>
      </c>
      <c r="G301" s="33">
        <f>ROUND('Business Objects Report'!D164/1000,0)</f>
        <v>31</v>
      </c>
      <c r="H301" s="33">
        <f>ROUND('Business Objects Report'!E164/1000,0)</f>
        <v>76588</v>
      </c>
      <c r="I301" s="33">
        <f>ROUND('Business Objects Report'!F164/1000,0)</f>
        <v>86857</v>
      </c>
      <c r="J301" s="54">
        <f t="shared" si="24"/>
        <v>174980</v>
      </c>
      <c r="K301" s="139" t="s">
        <v>31</v>
      </c>
      <c r="L301" s="132">
        <f t="shared" si="25"/>
        <v>174980</v>
      </c>
      <c r="M301" s="31">
        <v>608</v>
      </c>
    </row>
    <row r="302" spans="1:14" x14ac:dyDescent="0.2">
      <c r="B302" s="13">
        <v>609</v>
      </c>
      <c r="C302" s="138"/>
      <c r="D302" s="120" t="s">
        <v>5</v>
      </c>
      <c r="E302" s="120" t="s">
        <v>473</v>
      </c>
      <c r="F302" s="21">
        <f>ROUND('Business Objects Report'!C165/1000,0)</f>
        <v>2866</v>
      </c>
      <c r="G302" s="33">
        <f>ROUND('Business Objects Report'!D165/1000,0)</f>
        <v>3</v>
      </c>
      <c r="H302" s="33">
        <f>ROUND('Business Objects Report'!E165/1000,0)</f>
        <v>3146</v>
      </c>
      <c r="I302" s="33">
        <f>ROUND('Business Objects Report'!F165/1000,0)</f>
        <v>88527</v>
      </c>
      <c r="J302" s="54">
        <f t="shared" si="24"/>
        <v>94542</v>
      </c>
      <c r="K302" s="139" t="s">
        <v>31</v>
      </c>
      <c r="L302" s="132">
        <f t="shared" si="25"/>
        <v>94542</v>
      </c>
      <c r="M302" s="31">
        <v>609</v>
      </c>
      <c r="N302" s="248" t="s">
        <v>484</v>
      </c>
    </row>
    <row r="303" spans="1:14" x14ac:dyDescent="0.2">
      <c r="A303" s="246" t="s">
        <v>0</v>
      </c>
      <c r="B303" s="13">
        <v>610</v>
      </c>
      <c r="C303" s="138"/>
      <c r="D303" s="120"/>
      <c r="E303" s="120" t="s">
        <v>474</v>
      </c>
      <c r="F303" s="21">
        <v>0</v>
      </c>
      <c r="G303" s="33">
        <v>0</v>
      </c>
      <c r="H303" s="33">
        <v>0</v>
      </c>
      <c r="I303" s="33">
        <v>0</v>
      </c>
      <c r="J303" s="54">
        <f t="shared" si="24"/>
        <v>0</v>
      </c>
      <c r="K303" s="139" t="s">
        <v>31</v>
      </c>
      <c r="L303" s="132">
        <f t="shared" si="25"/>
        <v>0</v>
      </c>
      <c r="M303" s="31">
        <v>610</v>
      </c>
      <c r="N303" s="248"/>
    </row>
    <row r="304" spans="1:14" x14ac:dyDescent="0.2">
      <c r="A304" s="246"/>
      <c r="B304" s="13">
        <v>611</v>
      </c>
      <c r="C304" s="138"/>
      <c r="D304" s="120"/>
      <c r="E304" s="120" t="s">
        <v>405</v>
      </c>
      <c r="F304" s="34" t="s">
        <v>31</v>
      </c>
      <c r="G304" s="35" t="s">
        <v>31</v>
      </c>
      <c r="H304" s="35" t="s">
        <v>31</v>
      </c>
      <c r="I304" s="33">
        <f>ROUND('Business Objects Report'!F166/1000+Adjustments!I304,0)</f>
        <v>161894</v>
      </c>
      <c r="J304" s="54">
        <f>I304</f>
        <v>161894</v>
      </c>
      <c r="K304" s="139" t="s">
        <v>31</v>
      </c>
      <c r="L304" s="132">
        <f t="shared" si="25"/>
        <v>161894</v>
      </c>
      <c r="M304" s="31">
        <v>611</v>
      </c>
      <c r="N304" s="248"/>
    </row>
    <row r="305" spans="1:14" x14ac:dyDescent="0.2">
      <c r="A305" s="246"/>
      <c r="B305" s="13">
        <v>612</v>
      </c>
      <c r="C305" s="138"/>
      <c r="D305" s="120"/>
      <c r="E305" s="120" t="s">
        <v>451</v>
      </c>
      <c r="F305" s="34" t="s">
        <v>31</v>
      </c>
      <c r="G305" s="35" t="s">
        <v>31</v>
      </c>
      <c r="H305" s="35" t="s">
        <v>31</v>
      </c>
      <c r="I305" s="33">
        <f>ROUND('Business Objects Report'!F167/1000,0)</f>
        <v>7515</v>
      </c>
      <c r="J305" s="54">
        <f>I305</f>
        <v>7515</v>
      </c>
      <c r="K305" s="139" t="s">
        <v>31</v>
      </c>
      <c r="L305" s="132">
        <f t="shared" si="25"/>
        <v>7515</v>
      </c>
      <c r="M305" s="31">
        <v>612</v>
      </c>
      <c r="N305" s="248"/>
    </row>
    <row r="306" spans="1:14" x14ac:dyDescent="0.2">
      <c r="A306" s="246"/>
      <c r="B306" s="13">
        <v>613</v>
      </c>
      <c r="C306" s="138"/>
      <c r="D306" s="120" t="s">
        <v>5</v>
      </c>
      <c r="E306" s="120" t="s">
        <v>475</v>
      </c>
      <c r="F306" s="34" t="s">
        <v>31</v>
      </c>
      <c r="G306" s="35" t="s">
        <v>31</v>
      </c>
      <c r="H306" s="35" t="s">
        <v>31</v>
      </c>
      <c r="I306" s="33">
        <f>ROUND('Business Objects Report'!F168/1000,0)</f>
        <v>10341</v>
      </c>
      <c r="J306" s="54">
        <f>I306</f>
        <v>10341</v>
      </c>
      <c r="K306" s="139" t="s">
        <v>31</v>
      </c>
      <c r="L306" s="132">
        <f t="shared" si="25"/>
        <v>10341</v>
      </c>
      <c r="M306" s="31">
        <v>613</v>
      </c>
      <c r="N306" s="248"/>
    </row>
    <row r="307" spans="1:14" x14ac:dyDescent="0.2">
      <c r="A307" s="246"/>
      <c r="B307" s="13">
        <v>614</v>
      </c>
      <c r="C307" s="138"/>
      <c r="D307" s="120"/>
      <c r="E307" s="120" t="s">
        <v>476</v>
      </c>
      <c r="F307" s="34" t="s">
        <v>31</v>
      </c>
      <c r="G307" s="35" t="s">
        <v>31</v>
      </c>
      <c r="H307" s="35" t="s">
        <v>31</v>
      </c>
      <c r="I307" s="33">
        <f>ROUND('Business Objects Report'!F169/1000,0)</f>
        <v>109239</v>
      </c>
      <c r="J307" s="54">
        <f>I307</f>
        <v>109239</v>
      </c>
      <c r="K307" s="139" t="s">
        <v>31</v>
      </c>
      <c r="L307" s="132">
        <f t="shared" si="25"/>
        <v>109239</v>
      </c>
      <c r="M307" s="31">
        <v>614</v>
      </c>
      <c r="N307" s="248"/>
    </row>
    <row r="308" spans="1:14" x14ac:dyDescent="0.2">
      <c r="A308" s="246"/>
      <c r="B308" s="13">
        <v>615</v>
      </c>
      <c r="C308" s="138"/>
      <c r="D308" s="120"/>
      <c r="E308" s="120" t="s">
        <v>477</v>
      </c>
      <c r="F308" s="34" t="s">
        <v>31</v>
      </c>
      <c r="G308" s="35" t="s">
        <v>31</v>
      </c>
      <c r="H308" s="35" t="s">
        <v>31</v>
      </c>
      <c r="I308" s="33">
        <f>ROUND('Business Objects Report'!F170/1000,0)</f>
        <v>49248</v>
      </c>
      <c r="J308" s="54">
        <f>I308</f>
        <v>49248</v>
      </c>
      <c r="K308" s="139" t="s">
        <v>31</v>
      </c>
      <c r="L308" s="132">
        <f t="shared" si="25"/>
        <v>49248</v>
      </c>
      <c r="M308" s="31">
        <v>615</v>
      </c>
      <c r="N308" s="248"/>
    </row>
    <row r="309" spans="1:14" x14ac:dyDescent="0.2">
      <c r="A309" s="246"/>
      <c r="B309" s="13">
        <v>616</v>
      </c>
      <c r="C309" s="138"/>
      <c r="D309" s="120"/>
      <c r="E309" s="120" t="s">
        <v>413</v>
      </c>
      <c r="F309" s="34" t="s">
        <v>31</v>
      </c>
      <c r="G309" s="35" t="s">
        <v>31</v>
      </c>
      <c r="H309" s="33">
        <f>ROUND(Adjustments!H309,0)</f>
        <v>21638</v>
      </c>
      <c r="I309" s="35" t="s">
        <v>31</v>
      </c>
      <c r="J309" s="54">
        <f>H309</f>
        <v>21638</v>
      </c>
      <c r="K309" s="139" t="s">
        <v>31</v>
      </c>
      <c r="L309" s="132">
        <f t="shared" si="25"/>
        <v>21638</v>
      </c>
      <c r="M309" s="31">
        <v>616</v>
      </c>
      <c r="N309" s="248"/>
    </row>
    <row r="310" spans="1:14" x14ac:dyDescent="0.2">
      <c r="A310" s="246"/>
      <c r="B310" s="13">
        <v>617</v>
      </c>
      <c r="C310" s="138"/>
      <c r="D310" s="120"/>
      <c r="E310" s="120" t="s">
        <v>414</v>
      </c>
      <c r="F310" s="34" t="s">
        <v>31</v>
      </c>
      <c r="G310" s="35" t="s">
        <v>31</v>
      </c>
      <c r="H310" s="35">
        <v>0</v>
      </c>
      <c r="I310" s="35" t="s">
        <v>31</v>
      </c>
      <c r="J310" s="35">
        <f>H310</f>
        <v>0</v>
      </c>
      <c r="K310" s="139" t="s">
        <v>31</v>
      </c>
      <c r="L310" s="132">
        <f t="shared" si="25"/>
        <v>0</v>
      </c>
      <c r="M310" s="31">
        <v>617</v>
      </c>
      <c r="N310" s="248"/>
    </row>
    <row r="311" spans="1:14" x14ac:dyDescent="0.2">
      <c r="A311" s="246"/>
      <c r="B311" s="13">
        <v>618</v>
      </c>
      <c r="C311" s="138"/>
      <c r="D311" s="120"/>
      <c r="E311" s="120" t="s">
        <v>37</v>
      </c>
      <c r="F311" s="21">
        <f>ROUND('Business Objects Report'!C171/1000,0)</f>
        <v>69871</v>
      </c>
      <c r="G311" s="33">
        <f>ROUND('Business Objects Report'!D171/1000,0)</f>
        <v>20189</v>
      </c>
      <c r="H311" s="33">
        <f>ROUND('Business Objects Report'!E171/1000,0)+Adjustments!H311+13737</f>
        <v>53398</v>
      </c>
      <c r="I311" s="33">
        <f>ROUND('Business Objects Report'!F171/1000+Adjustments!I311,0)</f>
        <v>69323</v>
      </c>
      <c r="J311" s="54">
        <f>F311+G311+H311+I311</f>
        <v>212781</v>
      </c>
      <c r="K311" s="139" t="s">
        <v>31</v>
      </c>
      <c r="L311" s="132">
        <f>J311</f>
        <v>212781</v>
      </c>
      <c r="M311" s="31">
        <v>618</v>
      </c>
      <c r="N311" s="248"/>
    </row>
    <row r="312" spans="1:14" x14ac:dyDescent="0.2">
      <c r="A312" s="247"/>
      <c r="B312" s="13">
        <v>619</v>
      </c>
      <c r="C312" s="138"/>
      <c r="D312" s="179" t="s">
        <v>87</v>
      </c>
      <c r="E312" s="120"/>
      <c r="F312" s="205">
        <f>SUM(F293:F311)</f>
        <v>192271</v>
      </c>
      <c r="G312" s="206">
        <f>SUM(G293:G311)</f>
        <v>22722</v>
      </c>
      <c r="H312" s="206">
        <f>SUM(H293:H311)</f>
        <v>370291</v>
      </c>
      <c r="I312" s="206">
        <f>SUM(I293:I311)</f>
        <v>835998</v>
      </c>
      <c r="J312" s="206">
        <f>SUM(J293:J311)</f>
        <v>1421282</v>
      </c>
      <c r="K312" s="139" t="s">
        <v>31</v>
      </c>
      <c r="L312" s="238">
        <f>SUM(L293:L311)</f>
        <v>1421282</v>
      </c>
      <c r="M312" s="31">
        <v>619</v>
      </c>
      <c r="N312" s="277"/>
    </row>
    <row r="313" spans="1:14" ht="11.25" customHeight="1" thickBot="1" x14ac:dyDescent="0.25">
      <c r="A313" s="247"/>
      <c r="B313" s="13">
        <v>620</v>
      </c>
      <c r="C313" s="153" t="s">
        <v>65</v>
      </c>
      <c r="D313" s="179" t="s">
        <v>88</v>
      </c>
      <c r="E313" s="120"/>
      <c r="F313" s="217">
        <f>F116+F202+F292+F312</f>
        <v>1851960</v>
      </c>
      <c r="G313" s="218">
        <f>G116+G202+G292+G312</f>
        <v>1904447</v>
      </c>
      <c r="H313" s="218">
        <f>H116+H202+H292+H312</f>
        <v>1915692</v>
      </c>
      <c r="I313" s="218">
        <f>I116+I202+I292+I312</f>
        <v>3036973</v>
      </c>
      <c r="J313" s="218">
        <f>J116+J202+J292+J312</f>
        <v>8709072</v>
      </c>
      <c r="K313" s="168" t="s">
        <v>31</v>
      </c>
      <c r="L313" s="239">
        <f>L116+L202+L292+L312</f>
        <v>8709072</v>
      </c>
      <c r="M313" s="31">
        <v>620</v>
      </c>
      <c r="N313" s="261"/>
    </row>
    <row r="314" spans="1:14" x14ac:dyDescent="0.2">
      <c r="F314" s="170"/>
      <c r="G314" s="170"/>
      <c r="H314" s="170"/>
      <c r="I314" s="170"/>
      <c r="J314" s="171"/>
      <c r="K314" s="171"/>
      <c r="L314" s="171"/>
    </row>
    <row r="315" spans="1:14" x14ac:dyDescent="0.2">
      <c r="D315" s="169" t="s">
        <v>454</v>
      </c>
      <c r="J315" s="172">
        <f>SUM(L74:L76,L80:L82,L86,L98:L100,L126,L128,L130,L155,L157,L159,L180,L192,L194)</f>
        <v>-96415</v>
      </c>
      <c r="L315" s="172"/>
    </row>
    <row r="316" spans="1:14" x14ac:dyDescent="0.2">
      <c r="D316" s="169" t="s">
        <v>231</v>
      </c>
      <c r="J316" s="172">
        <f>SUM(L101:L103,L131,L160,L195)</f>
        <v>918632</v>
      </c>
      <c r="L316" s="172"/>
    </row>
    <row r="319" spans="1:14" ht="12.75" x14ac:dyDescent="0.2">
      <c r="J319" s="178"/>
    </row>
    <row r="320" spans="1:14" ht="12.75" x14ac:dyDescent="0.2">
      <c r="J320" s="178"/>
    </row>
  </sheetData>
  <mergeCells count="161">
    <mergeCell ref="N90:N91"/>
    <mergeCell ref="N182:N183"/>
    <mergeCell ref="L12:L14"/>
    <mergeCell ref="N1:N2"/>
    <mergeCell ref="B45:M45"/>
    <mergeCell ref="B46:M46"/>
    <mergeCell ref="D50:E50"/>
    <mergeCell ref="D52:E52"/>
    <mergeCell ref="F12:F14"/>
    <mergeCell ref="G12:G14"/>
    <mergeCell ref="H12:H14"/>
    <mergeCell ref="I12:I14"/>
    <mergeCell ref="L53:L54"/>
    <mergeCell ref="N45:N56"/>
    <mergeCell ref="F98:F99"/>
    <mergeCell ref="G98:G99"/>
    <mergeCell ref="H98:H99"/>
    <mergeCell ref="I98:I99"/>
    <mergeCell ref="G53:G54"/>
    <mergeCell ref="H53:H54"/>
    <mergeCell ref="I53:I54"/>
    <mergeCell ref="J53:J54"/>
    <mergeCell ref="K53:K54"/>
    <mergeCell ref="B136:M136"/>
    <mergeCell ref="A122:A134"/>
    <mergeCell ref="F117:F119"/>
    <mergeCell ref="G117:G119"/>
    <mergeCell ref="H117:H119"/>
    <mergeCell ref="I117:I119"/>
    <mergeCell ref="A45:A55"/>
    <mergeCell ref="A34:A44"/>
    <mergeCell ref="J98:J99"/>
    <mergeCell ref="K98:K99"/>
    <mergeCell ref="J117:J119"/>
    <mergeCell ref="K117:K119"/>
    <mergeCell ref="A90:A100"/>
    <mergeCell ref="B90:M90"/>
    <mergeCell ref="B91:M91"/>
    <mergeCell ref="D95:E95"/>
    <mergeCell ref="D97:E97"/>
    <mergeCell ref="D142:E142"/>
    <mergeCell ref="F143:F144"/>
    <mergeCell ref="G143:G144"/>
    <mergeCell ref="H143:H144"/>
    <mergeCell ref="I143:I144"/>
    <mergeCell ref="J143:J144"/>
    <mergeCell ref="K143:K144"/>
    <mergeCell ref="L143:L144"/>
    <mergeCell ref="B1:M1"/>
    <mergeCell ref="B2:M2"/>
    <mergeCell ref="D9:E9"/>
    <mergeCell ref="D11:E11"/>
    <mergeCell ref="J12:J14"/>
    <mergeCell ref="K12:K14"/>
    <mergeCell ref="L98:L99"/>
    <mergeCell ref="L117:L119"/>
    <mergeCell ref="I169:I170"/>
    <mergeCell ref="J169:J170"/>
    <mergeCell ref="K169:K170"/>
    <mergeCell ref="L169:L170"/>
    <mergeCell ref="A136:A147"/>
    <mergeCell ref="F169:F170"/>
    <mergeCell ref="G169:G170"/>
    <mergeCell ref="H169:H170"/>
    <mergeCell ref="L147:L148"/>
    <mergeCell ref="F167:F168"/>
    <mergeCell ref="G167:G168"/>
    <mergeCell ref="H167:H168"/>
    <mergeCell ref="I167:I168"/>
    <mergeCell ref="J167:J168"/>
    <mergeCell ref="K167:K168"/>
    <mergeCell ref="L167:L168"/>
    <mergeCell ref="G147:G148"/>
    <mergeCell ref="H147:H148"/>
    <mergeCell ref="I147:I148"/>
    <mergeCell ref="J147:J148"/>
    <mergeCell ref="K147:K148"/>
    <mergeCell ref="F147:F148"/>
    <mergeCell ref="B137:M137"/>
    <mergeCell ref="D140:E140"/>
    <mergeCell ref="G190:G191"/>
    <mergeCell ref="H190:H191"/>
    <mergeCell ref="I190:I191"/>
    <mergeCell ref="J190:J191"/>
    <mergeCell ref="B182:M182"/>
    <mergeCell ref="B183:M183"/>
    <mergeCell ref="D187:E187"/>
    <mergeCell ref="D189:E189"/>
    <mergeCell ref="K190:K191"/>
    <mergeCell ref="L190:L191"/>
    <mergeCell ref="K203:K205"/>
    <mergeCell ref="N33:N44"/>
    <mergeCell ref="N273:N274"/>
    <mergeCell ref="N136:N148"/>
    <mergeCell ref="J293:J294"/>
    <mergeCell ref="K293:K294"/>
    <mergeCell ref="L293:L294"/>
    <mergeCell ref="F293:F294"/>
    <mergeCell ref="G293:G294"/>
    <mergeCell ref="H293:H294"/>
    <mergeCell ref="I293:I294"/>
    <mergeCell ref="B274:M274"/>
    <mergeCell ref="D278:E278"/>
    <mergeCell ref="D280:E280"/>
    <mergeCell ref="F281:F282"/>
    <mergeCell ref="G281:G282"/>
    <mergeCell ref="H281:H282"/>
    <mergeCell ref="I281:I282"/>
    <mergeCell ref="J281:J282"/>
    <mergeCell ref="L251:L252"/>
    <mergeCell ref="N228:N240"/>
    <mergeCell ref="L281:L282"/>
    <mergeCell ref="G236:G237"/>
    <mergeCell ref="H236:H237"/>
    <mergeCell ref="N302:N313"/>
    <mergeCell ref="F251:F252"/>
    <mergeCell ref="G251:G252"/>
    <mergeCell ref="H251:H252"/>
    <mergeCell ref="I251:I252"/>
    <mergeCell ref="J251:J252"/>
    <mergeCell ref="K251:K252"/>
    <mergeCell ref="B229:M229"/>
    <mergeCell ref="D233:E233"/>
    <mergeCell ref="D235:E235"/>
    <mergeCell ref="F236:F237"/>
    <mergeCell ref="J236:J237"/>
    <mergeCell ref="K236:K237"/>
    <mergeCell ref="L236:L237"/>
    <mergeCell ref="K281:K282"/>
    <mergeCell ref="I258:I259"/>
    <mergeCell ref="J258:J259"/>
    <mergeCell ref="L258:L259"/>
    <mergeCell ref="B273:M273"/>
    <mergeCell ref="F258:F259"/>
    <mergeCell ref="G258:G259"/>
    <mergeCell ref="H258:H259"/>
    <mergeCell ref="I236:I237"/>
    <mergeCell ref="A303:A313"/>
    <mergeCell ref="N179:N180"/>
    <mergeCell ref="N268:N269"/>
    <mergeCell ref="N85:N86"/>
    <mergeCell ref="F53:F54"/>
    <mergeCell ref="F203:F205"/>
    <mergeCell ref="A228:A239"/>
    <mergeCell ref="N123:N134"/>
    <mergeCell ref="A216:A226"/>
    <mergeCell ref="N215:N226"/>
    <mergeCell ref="L203:L205"/>
    <mergeCell ref="F190:F191"/>
    <mergeCell ref="J224:J225"/>
    <mergeCell ref="K224:K225"/>
    <mergeCell ref="L224:L225"/>
    <mergeCell ref="B228:M228"/>
    <mergeCell ref="F224:F225"/>
    <mergeCell ref="G224:G225"/>
    <mergeCell ref="H224:H225"/>
    <mergeCell ref="I224:I225"/>
    <mergeCell ref="G203:G205"/>
    <mergeCell ref="H203:H205"/>
    <mergeCell ref="I203:I205"/>
    <mergeCell ref="J203:J205"/>
  </mergeCells>
  <phoneticPr fontId="14" type="noConversion"/>
  <pageMargins left="0.75" right="0.75" top="0.75" bottom="0.75" header="0.5" footer="0.5"/>
  <pageSetup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O315"/>
  <sheetViews>
    <sheetView showGridLines="0" topLeftCell="A157" zoomScaleNormal="85" workbookViewId="0">
      <selection activeCell="H180" sqref="H180"/>
    </sheetView>
  </sheetViews>
  <sheetFormatPr defaultRowHeight="11.25" x14ac:dyDescent="0.2"/>
  <cols>
    <col min="1" max="1" width="2.7109375" style="127" customWidth="1"/>
    <col min="2" max="2" width="4.7109375" style="77" customWidth="1"/>
    <col min="3" max="3" width="4.7109375" style="1" customWidth="1"/>
    <col min="4" max="4" width="1.7109375" style="1" customWidth="1"/>
    <col min="5" max="5" width="33.7109375" style="1" customWidth="1"/>
    <col min="6" max="12" width="9.7109375" style="1" customWidth="1"/>
    <col min="13" max="13" width="4.7109375" style="1" customWidth="1"/>
    <col min="14" max="14" width="2.7109375" style="127" customWidth="1"/>
    <col min="15" max="16384" width="9.140625" style="68"/>
  </cols>
  <sheetData>
    <row r="1" spans="1:14" ht="15" customHeight="1" x14ac:dyDescent="0.2">
      <c r="A1" s="328" t="s">
        <v>0</v>
      </c>
      <c r="B1" s="344" t="s">
        <v>489</v>
      </c>
      <c r="C1" s="345"/>
      <c r="D1" s="345"/>
      <c r="E1" s="345"/>
      <c r="F1" s="345"/>
      <c r="G1" s="345"/>
      <c r="H1" s="345"/>
      <c r="I1" s="345"/>
      <c r="J1" s="345"/>
      <c r="K1" s="345"/>
      <c r="L1" s="345"/>
      <c r="M1" s="346"/>
      <c r="N1" s="332" t="str">
        <f>'48-51'!N33</f>
        <v>Road Initials: CSXT  Year: 2011</v>
      </c>
    </row>
    <row r="2" spans="1:14" x14ac:dyDescent="0.2">
      <c r="A2" s="328"/>
      <c r="B2" s="333" t="s">
        <v>2</v>
      </c>
      <c r="C2" s="334"/>
      <c r="D2" s="334"/>
      <c r="E2" s="334"/>
      <c r="F2" s="334"/>
      <c r="G2" s="334"/>
      <c r="H2" s="334"/>
      <c r="I2" s="334"/>
      <c r="J2" s="334"/>
      <c r="K2" s="334"/>
      <c r="L2" s="334"/>
      <c r="M2" s="335"/>
      <c r="N2" s="332"/>
    </row>
    <row r="3" spans="1:14" x14ac:dyDescent="0.2">
      <c r="A3" s="328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4"/>
      <c r="N3" s="332"/>
    </row>
    <row r="4" spans="1:14" x14ac:dyDescent="0.2">
      <c r="A4" s="328"/>
      <c r="B4" s="69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6"/>
      <c r="N4" s="332"/>
    </row>
    <row r="5" spans="1:14" x14ac:dyDescent="0.2">
      <c r="A5" s="328"/>
      <c r="B5" s="69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6"/>
      <c r="N5" s="332"/>
    </row>
    <row r="6" spans="1:14" x14ac:dyDescent="0.2">
      <c r="A6" s="328"/>
      <c r="B6" s="70"/>
      <c r="C6" s="8"/>
      <c r="D6" s="8"/>
      <c r="E6" s="8"/>
      <c r="F6" s="8"/>
      <c r="G6" s="8"/>
      <c r="H6" s="8"/>
      <c r="I6" s="8"/>
      <c r="J6" s="8"/>
      <c r="K6" s="8"/>
      <c r="L6" s="8"/>
      <c r="M6" s="9"/>
      <c r="N6" s="332"/>
    </row>
    <row r="7" spans="1:14" x14ac:dyDescent="0.2">
      <c r="A7" s="328"/>
      <c r="B7" s="22" t="s">
        <v>5</v>
      </c>
      <c r="C7" s="22" t="s">
        <v>5</v>
      </c>
      <c r="D7" s="79" t="s">
        <v>5</v>
      </c>
      <c r="E7" s="79" t="s">
        <v>5</v>
      </c>
      <c r="F7" s="22"/>
      <c r="G7" s="22"/>
      <c r="H7" s="22"/>
      <c r="I7" s="22"/>
      <c r="J7" s="22"/>
      <c r="K7" s="25" t="s">
        <v>5</v>
      </c>
      <c r="L7" s="25" t="s">
        <v>5</v>
      </c>
      <c r="M7" s="25" t="s">
        <v>5</v>
      </c>
      <c r="N7" s="332"/>
    </row>
    <row r="8" spans="1:14" x14ac:dyDescent="0.2">
      <c r="A8" s="328"/>
      <c r="B8" s="12"/>
      <c r="C8" s="12" t="s">
        <v>5</v>
      </c>
      <c r="D8" s="3"/>
      <c r="E8" s="3"/>
      <c r="F8" s="12"/>
      <c r="G8" s="12" t="s">
        <v>6</v>
      </c>
      <c r="H8" s="12"/>
      <c r="I8" s="12"/>
      <c r="J8" s="12" t="s">
        <v>7</v>
      </c>
      <c r="K8" s="4"/>
      <c r="L8" s="4"/>
      <c r="M8" s="4"/>
      <c r="N8" s="332"/>
    </row>
    <row r="9" spans="1:14" x14ac:dyDescent="0.2">
      <c r="A9" s="328"/>
      <c r="B9" s="12" t="s">
        <v>8</v>
      </c>
      <c r="C9" s="12" t="s">
        <v>9</v>
      </c>
      <c r="D9" s="336" t="s">
        <v>10</v>
      </c>
      <c r="E9" s="337"/>
      <c r="F9" s="12" t="s">
        <v>11</v>
      </c>
      <c r="G9" s="12" t="s">
        <v>12</v>
      </c>
      <c r="H9" s="12" t="s">
        <v>13</v>
      </c>
      <c r="I9" s="12" t="s">
        <v>14</v>
      </c>
      <c r="J9" s="12" t="s">
        <v>15</v>
      </c>
      <c r="K9" s="4" t="s">
        <v>16</v>
      </c>
      <c r="L9" s="4" t="s">
        <v>7</v>
      </c>
      <c r="M9" s="4" t="s">
        <v>8</v>
      </c>
      <c r="N9" s="332"/>
    </row>
    <row r="10" spans="1:14" x14ac:dyDescent="0.2">
      <c r="A10" s="328"/>
      <c r="B10" s="12" t="s">
        <v>17</v>
      </c>
      <c r="C10" s="12" t="s">
        <v>18</v>
      </c>
      <c r="D10" s="3"/>
      <c r="E10" s="3"/>
      <c r="F10" s="12" t="s">
        <v>19</v>
      </c>
      <c r="G10" s="12" t="s">
        <v>20</v>
      </c>
      <c r="H10" s="12" t="s">
        <v>21</v>
      </c>
      <c r="I10" s="12"/>
      <c r="J10" s="12" t="s">
        <v>22</v>
      </c>
      <c r="K10" s="4"/>
      <c r="L10" s="4"/>
      <c r="M10" s="4" t="s">
        <v>17</v>
      </c>
      <c r="N10" s="332"/>
    </row>
    <row r="11" spans="1:14" ht="12" thickBot="1" x14ac:dyDescent="0.25">
      <c r="A11" s="328"/>
      <c r="B11" s="12"/>
      <c r="C11" s="13"/>
      <c r="D11" s="338" t="s">
        <v>23</v>
      </c>
      <c r="E11" s="339"/>
      <c r="F11" s="12" t="s">
        <v>24</v>
      </c>
      <c r="G11" s="12" t="s">
        <v>25</v>
      </c>
      <c r="H11" s="12" t="s">
        <v>26</v>
      </c>
      <c r="I11" s="12" t="s">
        <v>27</v>
      </c>
      <c r="J11" s="12" t="s">
        <v>28</v>
      </c>
      <c r="K11" s="4" t="s">
        <v>29</v>
      </c>
      <c r="L11" s="4" t="s">
        <v>30</v>
      </c>
      <c r="M11" s="12"/>
      <c r="N11" s="332"/>
    </row>
    <row r="12" spans="1:14" x14ac:dyDescent="0.2">
      <c r="A12" s="174"/>
      <c r="B12" s="22"/>
      <c r="C12" s="6" t="s">
        <v>5</v>
      </c>
      <c r="D12" s="5" t="s">
        <v>349</v>
      </c>
      <c r="E12" s="5"/>
      <c r="F12" s="288"/>
      <c r="G12" s="342"/>
      <c r="H12" s="342">
        <v>-6475.4902499999998</v>
      </c>
      <c r="I12" s="342"/>
      <c r="J12" s="359">
        <f>F12+G12+H12+I12</f>
        <v>-6475.4902499999998</v>
      </c>
      <c r="K12" s="375" t="s">
        <v>31</v>
      </c>
      <c r="L12" s="347">
        <f>J12</f>
        <v>-6475.4902499999998</v>
      </c>
      <c r="M12" s="11"/>
      <c r="N12" s="332"/>
    </row>
    <row r="13" spans="1:14" ht="12.75" x14ac:dyDescent="0.2">
      <c r="A13" s="175"/>
      <c r="B13" s="12"/>
      <c r="C13" s="6" t="s">
        <v>5</v>
      </c>
      <c r="D13" s="5" t="s">
        <v>32</v>
      </c>
      <c r="E13" s="5"/>
      <c r="F13" s="356"/>
      <c r="G13" s="357"/>
      <c r="H13" s="357"/>
      <c r="I13" s="357"/>
      <c r="J13" s="357"/>
      <c r="K13" s="376"/>
      <c r="L13" s="362"/>
      <c r="M13" s="6"/>
      <c r="N13" s="176"/>
    </row>
    <row r="14" spans="1:14" ht="12.75" x14ac:dyDescent="0.2">
      <c r="A14" s="175"/>
      <c r="B14" s="13">
        <v>1</v>
      </c>
      <c r="C14" s="6" t="s">
        <v>5</v>
      </c>
      <c r="D14" s="5"/>
      <c r="E14" s="5" t="s">
        <v>33</v>
      </c>
      <c r="F14" s="341"/>
      <c r="G14" s="343"/>
      <c r="H14" s="343"/>
      <c r="I14" s="343"/>
      <c r="J14" s="343"/>
      <c r="K14" s="377"/>
      <c r="L14" s="348"/>
      <c r="M14" s="202" t="s">
        <v>486</v>
      </c>
      <c r="N14" s="177"/>
    </row>
    <row r="15" spans="1:14" ht="12.75" x14ac:dyDescent="0.2">
      <c r="B15" s="13">
        <v>2</v>
      </c>
      <c r="C15" s="14" t="s">
        <v>5</v>
      </c>
      <c r="D15" s="15"/>
      <c r="E15" s="15" t="s">
        <v>34</v>
      </c>
      <c r="F15" s="16"/>
      <c r="G15" s="17"/>
      <c r="H15" s="17"/>
      <c r="I15" s="17"/>
      <c r="J15" s="18">
        <f>F15+G15+H15+I15</f>
        <v>0</v>
      </c>
      <c r="K15" s="71" t="s">
        <v>31</v>
      </c>
      <c r="L15" s="19">
        <f>J15</f>
        <v>0</v>
      </c>
      <c r="M15" s="20">
        <v>2</v>
      </c>
      <c r="N15" s="177"/>
    </row>
    <row r="16" spans="1:14" ht="12.75" x14ac:dyDescent="0.2">
      <c r="B16" s="13">
        <v>3</v>
      </c>
      <c r="C16" s="14" t="s">
        <v>5</v>
      </c>
      <c r="D16" s="15"/>
      <c r="E16" s="15" t="s">
        <v>35</v>
      </c>
      <c r="F16" s="16"/>
      <c r="G16" s="17"/>
      <c r="H16" s="17"/>
      <c r="I16" s="17"/>
      <c r="J16" s="18">
        <f>F16+G16+H16+I16</f>
        <v>0</v>
      </c>
      <c r="K16" s="71" t="s">
        <v>31</v>
      </c>
      <c r="L16" s="19">
        <f>J16</f>
        <v>0</v>
      </c>
      <c r="M16" s="20">
        <v>3</v>
      </c>
      <c r="N16" s="177"/>
    </row>
    <row r="17" spans="2:14" ht="12.75" x14ac:dyDescent="0.2">
      <c r="B17" s="13">
        <v>4</v>
      </c>
      <c r="C17" s="14" t="s">
        <v>5</v>
      </c>
      <c r="D17" s="15"/>
      <c r="E17" s="15" t="s">
        <v>36</v>
      </c>
      <c r="F17" s="16"/>
      <c r="G17" s="17"/>
      <c r="H17" s="17"/>
      <c r="I17" s="17"/>
      <c r="J17" s="18">
        <f>F17+G17+H17+I17</f>
        <v>0</v>
      </c>
      <c r="K17" s="71" t="s">
        <v>31</v>
      </c>
      <c r="L17" s="19">
        <f>J17</f>
        <v>0</v>
      </c>
      <c r="M17" s="20">
        <v>4</v>
      </c>
      <c r="N17" s="177"/>
    </row>
    <row r="18" spans="2:14" x14ac:dyDescent="0.2">
      <c r="B18" s="12">
        <v>5</v>
      </c>
      <c r="C18" s="11" t="s">
        <v>5</v>
      </c>
      <c r="D18" s="10"/>
      <c r="E18" s="10" t="s">
        <v>37</v>
      </c>
      <c r="F18" s="16"/>
      <c r="G18" s="17"/>
      <c r="H18" s="17"/>
      <c r="I18" s="17"/>
      <c r="J18" s="23">
        <f>F18+G18+H18+I18</f>
        <v>0</v>
      </c>
      <c r="K18" s="72" t="s">
        <v>31</v>
      </c>
      <c r="L18" s="19">
        <f>J18</f>
        <v>0</v>
      </c>
      <c r="M18" s="25">
        <v>5</v>
      </c>
    </row>
    <row r="19" spans="2:14" x14ac:dyDescent="0.2">
      <c r="B19" s="22"/>
      <c r="C19" s="11" t="s">
        <v>5</v>
      </c>
      <c r="D19" s="10" t="s">
        <v>38</v>
      </c>
      <c r="E19" s="10"/>
      <c r="F19" s="26"/>
      <c r="G19" s="23"/>
      <c r="H19" s="23"/>
      <c r="I19" s="23"/>
      <c r="J19" s="23"/>
      <c r="K19" s="72"/>
      <c r="L19" s="24"/>
      <c r="M19" s="25"/>
    </row>
    <row r="20" spans="2:14" x14ac:dyDescent="0.2">
      <c r="B20" s="13">
        <v>6</v>
      </c>
      <c r="C20" s="9" t="s">
        <v>5</v>
      </c>
      <c r="D20" s="8"/>
      <c r="E20" s="8" t="s">
        <v>39</v>
      </c>
      <c r="F20" s="27"/>
      <c r="G20" s="28"/>
      <c r="H20" s="28"/>
      <c r="I20" s="28"/>
      <c r="J20" s="29">
        <f t="shared" ref="J20:J34" si="0">F20+G20+H20+I20</f>
        <v>0</v>
      </c>
      <c r="K20" s="73" t="s">
        <v>31</v>
      </c>
      <c r="L20" s="30">
        <f t="shared" ref="L20:L44" si="1">J20</f>
        <v>0</v>
      </c>
      <c r="M20" s="31">
        <v>6</v>
      </c>
    </row>
    <row r="21" spans="2:14" x14ac:dyDescent="0.2">
      <c r="B21" s="13">
        <v>7</v>
      </c>
      <c r="C21" s="9" t="s">
        <v>5</v>
      </c>
      <c r="D21" s="8"/>
      <c r="E21" s="8" t="s">
        <v>40</v>
      </c>
      <c r="F21" s="27"/>
      <c r="G21" s="28"/>
      <c r="H21" s="28"/>
      <c r="I21" s="28"/>
      <c r="J21" s="29">
        <f t="shared" si="0"/>
        <v>0</v>
      </c>
      <c r="K21" s="73" t="s">
        <v>31</v>
      </c>
      <c r="L21" s="30">
        <f t="shared" si="1"/>
        <v>0</v>
      </c>
      <c r="M21" s="31">
        <v>7</v>
      </c>
    </row>
    <row r="22" spans="2:14" x14ac:dyDescent="0.2">
      <c r="B22" s="13">
        <v>8</v>
      </c>
      <c r="C22" s="14" t="s">
        <v>5</v>
      </c>
      <c r="D22" s="15"/>
      <c r="E22" s="15" t="s">
        <v>41</v>
      </c>
      <c r="F22" s="27"/>
      <c r="G22" s="28"/>
      <c r="H22" s="28"/>
      <c r="I22" s="28"/>
      <c r="J22" s="18">
        <f t="shared" si="0"/>
        <v>0</v>
      </c>
      <c r="K22" s="71" t="s">
        <v>31</v>
      </c>
      <c r="L22" s="30">
        <f t="shared" si="1"/>
        <v>0</v>
      </c>
      <c r="M22" s="20">
        <v>8</v>
      </c>
    </row>
    <row r="23" spans="2:14" x14ac:dyDescent="0.2">
      <c r="B23" s="13">
        <v>9</v>
      </c>
      <c r="C23" s="14" t="s">
        <v>5</v>
      </c>
      <c r="D23" s="15"/>
      <c r="E23" s="15" t="s">
        <v>42</v>
      </c>
      <c r="F23" s="27"/>
      <c r="G23" s="28"/>
      <c r="H23" s="28"/>
      <c r="I23" s="28"/>
      <c r="J23" s="18">
        <f t="shared" si="0"/>
        <v>0</v>
      </c>
      <c r="K23" s="71" t="s">
        <v>31</v>
      </c>
      <c r="L23" s="30">
        <f t="shared" si="1"/>
        <v>0</v>
      </c>
      <c r="M23" s="20">
        <v>9</v>
      </c>
    </row>
    <row r="24" spans="2:14" x14ac:dyDescent="0.2">
      <c r="B24" s="13">
        <v>10</v>
      </c>
      <c r="C24" s="14" t="s">
        <v>5</v>
      </c>
      <c r="D24" s="15"/>
      <c r="E24" s="15" t="s">
        <v>43</v>
      </c>
      <c r="F24" s="27"/>
      <c r="G24" s="28"/>
      <c r="H24" s="28"/>
      <c r="I24" s="28"/>
      <c r="J24" s="18">
        <f t="shared" si="0"/>
        <v>0</v>
      </c>
      <c r="K24" s="71" t="s">
        <v>31</v>
      </c>
      <c r="L24" s="30">
        <f t="shared" si="1"/>
        <v>0</v>
      </c>
      <c r="M24" s="20">
        <v>10</v>
      </c>
    </row>
    <row r="25" spans="2:14" x14ac:dyDescent="0.2">
      <c r="B25" s="13">
        <v>11</v>
      </c>
      <c r="C25" s="14" t="s">
        <v>5</v>
      </c>
      <c r="D25" s="15"/>
      <c r="E25" s="15" t="s">
        <v>44</v>
      </c>
      <c r="F25" s="27"/>
      <c r="G25" s="28"/>
      <c r="H25" s="28"/>
      <c r="I25" s="28"/>
      <c r="J25" s="18">
        <f t="shared" si="0"/>
        <v>0</v>
      </c>
      <c r="K25" s="71" t="s">
        <v>31</v>
      </c>
      <c r="L25" s="30">
        <f t="shared" si="1"/>
        <v>0</v>
      </c>
      <c r="M25" s="20">
        <v>11</v>
      </c>
    </row>
    <row r="26" spans="2:14" x14ac:dyDescent="0.2">
      <c r="B26" s="13">
        <v>12</v>
      </c>
      <c r="C26" s="14" t="s">
        <v>5</v>
      </c>
      <c r="D26" s="15"/>
      <c r="E26" s="15" t="s">
        <v>45</v>
      </c>
      <c r="F26" s="53">
        <v>-3081.4560299999998</v>
      </c>
      <c r="G26" s="28"/>
      <c r="H26" s="28"/>
      <c r="I26" s="28"/>
      <c r="J26" s="18">
        <f t="shared" si="0"/>
        <v>-3081.4560299999998</v>
      </c>
      <c r="K26" s="71" t="s">
        <v>31</v>
      </c>
      <c r="L26" s="30">
        <f t="shared" si="1"/>
        <v>-3081.4560299999998</v>
      </c>
      <c r="M26" s="20">
        <v>12</v>
      </c>
    </row>
    <row r="27" spans="2:14" x14ac:dyDescent="0.2">
      <c r="B27" s="13">
        <v>13</v>
      </c>
      <c r="C27" s="14" t="s">
        <v>5</v>
      </c>
      <c r="D27" s="15"/>
      <c r="E27" s="15" t="s">
        <v>46</v>
      </c>
      <c r="F27" s="27"/>
      <c r="G27" s="28"/>
      <c r="H27" s="28"/>
      <c r="I27" s="28"/>
      <c r="J27" s="18">
        <f t="shared" si="0"/>
        <v>0</v>
      </c>
      <c r="K27" s="71" t="s">
        <v>31</v>
      </c>
      <c r="L27" s="30">
        <f t="shared" si="1"/>
        <v>0</v>
      </c>
      <c r="M27" s="20">
        <v>13</v>
      </c>
    </row>
    <row r="28" spans="2:14" x14ac:dyDescent="0.2">
      <c r="B28" s="13">
        <v>14</v>
      </c>
      <c r="C28" s="14" t="s">
        <v>5</v>
      </c>
      <c r="D28" s="15"/>
      <c r="E28" s="15" t="s">
        <v>47</v>
      </c>
      <c r="F28" s="21"/>
      <c r="G28" s="32"/>
      <c r="H28" s="32"/>
      <c r="I28" s="33"/>
      <c r="J28" s="18">
        <f t="shared" si="0"/>
        <v>0</v>
      </c>
      <c r="K28" s="71" t="s">
        <v>31</v>
      </c>
      <c r="L28" s="30">
        <f t="shared" si="1"/>
        <v>0</v>
      </c>
      <c r="M28" s="20">
        <v>14</v>
      </c>
    </row>
    <row r="29" spans="2:14" x14ac:dyDescent="0.2">
      <c r="B29" s="13">
        <v>15</v>
      </c>
      <c r="C29" s="14" t="s">
        <v>5</v>
      </c>
      <c r="D29" s="15"/>
      <c r="E29" s="15" t="s">
        <v>48</v>
      </c>
      <c r="F29" s="21"/>
      <c r="G29" s="32"/>
      <c r="H29" s="32"/>
      <c r="I29" s="33"/>
      <c r="J29" s="18">
        <f t="shared" si="0"/>
        <v>0</v>
      </c>
      <c r="K29" s="71" t="s">
        <v>31</v>
      </c>
      <c r="L29" s="30">
        <f t="shared" si="1"/>
        <v>0</v>
      </c>
      <c r="M29" s="20">
        <v>15</v>
      </c>
    </row>
    <row r="30" spans="2:14" x14ac:dyDescent="0.2">
      <c r="B30" s="13">
        <v>16</v>
      </c>
      <c r="C30" s="14" t="s">
        <v>5</v>
      </c>
      <c r="D30" s="15"/>
      <c r="E30" s="15" t="s">
        <v>49</v>
      </c>
      <c r="F30" s="21"/>
      <c r="G30" s="17"/>
      <c r="H30" s="17"/>
      <c r="I30" s="17"/>
      <c r="J30" s="18">
        <f t="shared" si="0"/>
        <v>0</v>
      </c>
      <c r="K30" s="71" t="s">
        <v>31</v>
      </c>
      <c r="L30" s="30">
        <f t="shared" si="1"/>
        <v>0</v>
      </c>
      <c r="M30" s="20">
        <v>16</v>
      </c>
    </row>
    <row r="31" spans="2:14" x14ac:dyDescent="0.2">
      <c r="B31" s="13">
        <v>17</v>
      </c>
      <c r="C31" s="14" t="s">
        <v>5</v>
      </c>
      <c r="D31" s="15"/>
      <c r="E31" s="15" t="s">
        <v>50</v>
      </c>
      <c r="F31" s="21"/>
      <c r="G31" s="17"/>
      <c r="H31" s="17"/>
      <c r="I31" s="17"/>
      <c r="J31" s="18">
        <f t="shared" si="0"/>
        <v>0</v>
      </c>
      <c r="K31" s="71" t="s">
        <v>31</v>
      </c>
      <c r="L31" s="30">
        <f t="shared" si="1"/>
        <v>0</v>
      </c>
      <c r="M31" s="20">
        <v>17</v>
      </c>
    </row>
    <row r="32" spans="2:14" x14ac:dyDescent="0.2">
      <c r="B32" s="13">
        <v>18</v>
      </c>
      <c r="C32" s="14" t="s">
        <v>5</v>
      </c>
      <c r="D32" s="15"/>
      <c r="E32" s="15" t="s">
        <v>51</v>
      </c>
      <c r="F32" s="21"/>
      <c r="G32" s="17"/>
      <c r="H32" s="17"/>
      <c r="I32" s="17"/>
      <c r="J32" s="18">
        <f t="shared" si="0"/>
        <v>0</v>
      </c>
      <c r="K32" s="71" t="s">
        <v>31</v>
      </c>
      <c r="L32" s="30">
        <f t="shared" si="1"/>
        <v>0</v>
      </c>
      <c r="M32" s="20">
        <v>18</v>
      </c>
    </row>
    <row r="33" spans="2:14" x14ac:dyDescent="0.2">
      <c r="B33" s="13">
        <v>19</v>
      </c>
      <c r="C33" s="14" t="s">
        <v>5</v>
      </c>
      <c r="D33" s="15"/>
      <c r="E33" s="15" t="s">
        <v>52</v>
      </c>
      <c r="F33" s="21"/>
      <c r="G33" s="17"/>
      <c r="H33" s="17"/>
      <c r="I33" s="17"/>
      <c r="J33" s="18">
        <f t="shared" si="0"/>
        <v>0</v>
      </c>
      <c r="K33" s="71" t="s">
        <v>31</v>
      </c>
      <c r="L33" s="30">
        <f t="shared" si="1"/>
        <v>0</v>
      </c>
      <c r="M33" s="20">
        <v>19</v>
      </c>
    </row>
    <row r="34" spans="2:14" x14ac:dyDescent="0.2">
      <c r="B34" s="13">
        <v>20</v>
      </c>
      <c r="C34" s="14" t="s">
        <v>5</v>
      </c>
      <c r="D34" s="15"/>
      <c r="E34" s="15" t="s">
        <v>53</v>
      </c>
      <c r="F34" s="34"/>
      <c r="G34" s="35"/>
      <c r="H34" s="35"/>
      <c r="I34" s="35"/>
      <c r="J34" s="18">
        <f t="shared" si="0"/>
        <v>0</v>
      </c>
      <c r="K34" s="71" t="s">
        <v>31</v>
      </c>
      <c r="L34" s="30">
        <f t="shared" si="1"/>
        <v>0</v>
      </c>
      <c r="M34" s="20">
        <v>20</v>
      </c>
      <c r="N34" s="142"/>
    </row>
    <row r="35" spans="2:14" x14ac:dyDescent="0.2">
      <c r="B35" s="13">
        <v>21</v>
      </c>
      <c r="C35" s="14" t="s">
        <v>5</v>
      </c>
      <c r="D35" s="15"/>
      <c r="E35" s="15" t="s">
        <v>54</v>
      </c>
      <c r="F35" s="21"/>
      <c r="G35" s="17"/>
      <c r="H35" s="17"/>
      <c r="I35" s="17"/>
      <c r="J35" s="18">
        <f t="shared" ref="J35:J44" si="2">F35+G35+H35+I35</f>
        <v>0</v>
      </c>
      <c r="K35" s="71" t="s">
        <v>31</v>
      </c>
      <c r="L35" s="30">
        <f t="shared" si="1"/>
        <v>0</v>
      </c>
      <c r="M35" s="20">
        <v>21</v>
      </c>
      <c r="N35" s="142"/>
    </row>
    <row r="36" spans="2:14" x14ac:dyDescent="0.2">
      <c r="B36" s="13">
        <v>22</v>
      </c>
      <c r="C36" s="14" t="s">
        <v>5</v>
      </c>
      <c r="D36" s="15"/>
      <c r="E36" s="15" t="s">
        <v>55</v>
      </c>
      <c r="F36" s="21"/>
      <c r="G36" s="17"/>
      <c r="H36" s="17"/>
      <c r="I36" s="17"/>
      <c r="J36" s="18">
        <f t="shared" si="2"/>
        <v>0</v>
      </c>
      <c r="K36" s="71" t="s">
        <v>31</v>
      </c>
      <c r="L36" s="30">
        <f t="shared" si="1"/>
        <v>0</v>
      </c>
      <c r="M36" s="20">
        <v>22</v>
      </c>
    </row>
    <row r="37" spans="2:14" x14ac:dyDescent="0.2">
      <c r="B37" s="13">
        <v>23</v>
      </c>
      <c r="C37" s="14" t="s">
        <v>5</v>
      </c>
      <c r="D37" s="15"/>
      <c r="E37" s="15" t="s">
        <v>56</v>
      </c>
      <c r="F37" s="21"/>
      <c r="G37" s="17"/>
      <c r="H37" s="17"/>
      <c r="I37" s="17"/>
      <c r="J37" s="18">
        <f t="shared" si="2"/>
        <v>0</v>
      </c>
      <c r="K37" s="71" t="s">
        <v>31</v>
      </c>
      <c r="L37" s="30">
        <f t="shared" si="1"/>
        <v>0</v>
      </c>
      <c r="M37" s="20">
        <v>23</v>
      </c>
    </row>
    <row r="38" spans="2:14" x14ac:dyDescent="0.2">
      <c r="B38" s="13">
        <v>24</v>
      </c>
      <c r="C38" s="14" t="s">
        <v>5</v>
      </c>
      <c r="D38" s="15"/>
      <c r="E38" s="15" t="s">
        <v>57</v>
      </c>
      <c r="F38" s="21"/>
      <c r="G38" s="17"/>
      <c r="H38" s="17"/>
      <c r="I38" s="17"/>
      <c r="J38" s="18">
        <f t="shared" si="2"/>
        <v>0</v>
      </c>
      <c r="K38" s="71" t="s">
        <v>31</v>
      </c>
      <c r="L38" s="30">
        <f t="shared" si="1"/>
        <v>0</v>
      </c>
      <c r="M38" s="20">
        <v>24</v>
      </c>
    </row>
    <row r="39" spans="2:14" x14ac:dyDescent="0.2">
      <c r="B39" s="13">
        <v>25</v>
      </c>
      <c r="C39" s="14" t="s">
        <v>5</v>
      </c>
      <c r="D39" s="15"/>
      <c r="E39" s="15" t="s">
        <v>58</v>
      </c>
      <c r="F39" s="21"/>
      <c r="G39" s="17"/>
      <c r="H39" s="17"/>
      <c r="I39" s="17"/>
      <c r="J39" s="18">
        <f t="shared" si="2"/>
        <v>0</v>
      </c>
      <c r="K39" s="71" t="s">
        <v>31</v>
      </c>
      <c r="L39" s="30">
        <f t="shared" si="1"/>
        <v>0</v>
      </c>
      <c r="M39" s="20">
        <v>25</v>
      </c>
    </row>
    <row r="40" spans="2:14" x14ac:dyDescent="0.2">
      <c r="B40" s="13">
        <v>26</v>
      </c>
      <c r="C40" s="14" t="s">
        <v>5</v>
      </c>
      <c r="D40" s="15"/>
      <c r="E40" s="15" t="s">
        <v>59</v>
      </c>
      <c r="F40" s="21"/>
      <c r="G40" s="17"/>
      <c r="H40" s="17"/>
      <c r="I40" s="17"/>
      <c r="J40" s="18">
        <f t="shared" si="2"/>
        <v>0</v>
      </c>
      <c r="K40" s="71" t="s">
        <v>31</v>
      </c>
      <c r="L40" s="30">
        <f t="shared" si="1"/>
        <v>0</v>
      </c>
      <c r="M40" s="20">
        <v>26</v>
      </c>
    </row>
    <row r="41" spans="2:14" x14ac:dyDescent="0.2">
      <c r="B41" s="13">
        <v>27</v>
      </c>
      <c r="C41" s="14" t="s">
        <v>5</v>
      </c>
      <c r="D41" s="15"/>
      <c r="E41" s="15" t="s">
        <v>60</v>
      </c>
      <c r="F41" s="21"/>
      <c r="G41" s="17"/>
      <c r="H41" s="17"/>
      <c r="I41" s="17"/>
      <c r="J41" s="18">
        <f t="shared" si="2"/>
        <v>0</v>
      </c>
      <c r="K41" s="71" t="s">
        <v>31</v>
      </c>
      <c r="L41" s="30">
        <f t="shared" si="1"/>
        <v>0</v>
      </c>
      <c r="M41" s="20">
        <v>27</v>
      </c>
    </row>
    <row r="42" spans="2:14" x14ac:dyDescent="0.2">
      <c r="B42" s="13">
        <v>28</v>
      </c>
      <c r="C42" s="14" t="s">
        <v>5</v>
      </c>
      <c r="D42" s="15"/>
      <c r="E42" s="15" t="s">
        <v>61</v>
      </c>
      <c r="F42" s="21"/>
      <c r="G42" s="17"/>
      <c r="H42" s="17"/>
      <c r="I42" s="17"/>
      <c r="J42" s="18">
        <f t="shared" si="2"/>
        <v>0</v>
      </c>
      <c r="K42" s="71" t="s">
        <v>31</v>
      </c>
      <c r="L42" s="30">
        <f t="shared" si="1"/>
        <v>0</v>
      </c>
      <c r="M42" s="20">
        <v>28</v>
      </c>
    </row>
    <row r="43" spans="2:14" ht="11.25" customHeight="1" x14ac:dyDescent="0.2">
      <c r="B43" s="13">
        <v>29</v>
      </c>
      <c r="C43" s="14" t="s">
        <v>5</v>
      </c>
      <c r="D43" s="15"/>
      <c r="E43" s="15" t="s">
        <v>62</v>
      </c>
      <c r="F43" s="21"/>
      <c r="G43" s="17"/>
      <c r="H43" s="17"/>
      <c r="I43" s="17"/>
      <c r="J43" s="18">
        <f t="shared" si="2"/>
        <v>0</v>
      </c>
      <c r="K43" s="71" t="s">
        <v>31</v>
      </c>
      <c r="L43" s="30">
        <f t="shared" si="1"/>
        <v>0</v>
      </c>
      <c r="M43" s="20">
        <v>29</v>
      </c>
      <c r="N43" s="249">
        <v>45</v>
      </c>
    </row>
    <row r="44" spans="2:14" ht="12" thickBot="1" x14ac:dyDescent="0.25">
      <c r="B44" s="13">
        <v>30</v>
      </c>
      <c r="C44" s="14" t="s">
        <v>5</v>
      </c>
      <c r="D44" s="15"/>
      <c r="E44" s="15" t="s">
        <v>63</v>
      </c>
      <c r="F44" s="36"/>
      <c r="G44" s="37"/>
      <c r="H44" s="37"/>
      <c r="I44" s="37"/>
      <c r="J44" s="38">
        <f t="shared" si="2"/>
        <v>0</v>
      </c>
      <c r="K44" s="74" t="s">
        <v>31</v>
      </c>
      <c r="L44" s="48">
        <f t="shared" si="1"/>
        <v>0</v>
      </c>
      <c r="M44" s="20">
        <v>30</v>
      </c>
      <c r="N44" s="249"/>
    </row>
    <row r="45" spans="2:14" ht="15" customHeight="1" x14ac:dyDescent="0.2">
      <c r="B45" s="344" t="s">
        <v>489</v>
      </c>
      <c r="C45" s="345"/>
      <c r="D45" s="345"/>
      <c r="E45" s="345"/>
      <c r="F45" s="345"/>
      <c r="G45" s="345"/>
      <c r="H45" s="345"/>
      <c r="I45" s="345"/>
      <c r="J45" s="345"/>
      <c r="K45" s="345"/>
      <c r="L45" s="345"/>
      <c r="M45" s="346"/>
      <c r="N45" s="378">
        <v>46</v>
      </c>
    </row>
    <row r="46" spans="2:14" x14ac:dyDescent="0.2">
      <c r="B46" s="333" t="s">
        <v>2</v>
      </c>
      <c r="C46" s="334"/>
      <c r="D46" s="334"/>
      <c r="E46" s="334"/>
      <c r="F46" s="334"/>
      <c r="G46" s="334"/>
      <c r="H46" s="334"/>
      <c r="I46" s="334"/>
      <c r="J46" s="334"/>
      <c r="K46" s="334"/>
      <c r="L46" s="334"/>
      <c r="M46" s="335"/>
      <c r="N46" s="378"/>
    </row>
    <row r="47" spans="2:14" x14ac:dyDescent="0.2">
      <c r="B47" s="70"/>
      <c r="C47" s="8"/>
      <c r="D47" s="8"/>
      <c r="E47" s="8"/>
      <c r="F47" s="39"/>
      <c r="G47" s="39"/>
      <c r="H47" s="39"/>
      <c r="I47" s="39"/>
      <c r="J47" s="39"/>
      <c r="K47" s="39"/>
      <c r="L47" s="39"/>
      <c r="M47" s="9"/>
      <c r="N47" s="203"/>
    </row>
    <row r="48" spans="2:14" x14ac:dyDescent="0.2">
      <c r="B48" s="12" t="s">
        <v>5</v>
      </c>
      <c r="C48" s="12" t="s">
        <v>5</v>
      </c>
      <c r="D48" s="3" t="s">
        <v>5</v>
      </c>
      <c r="E48" s="3" t="s">
        <v>5</v>
      </c>
      <c r="F48" s="22"/>
      <c r="G48" s="22"/>
      <c r="H48" s="22"/>
      <c r="I48" s="22"/>
      <c r="J48" s="22"/>
      <c r="K48" s="4" t="s">
        <v>5</v>
      </c>
      <c r="L48" s="4" t="s">
        <v>5</v>
      </c>
      <c r="M48" s="4" t="s">
        <v>5</v>
      </c>
    </row>
    <row r="49" spans="2:13" x14ac:dyDescent="0.2">
      <c r="B49" s="12"/>
      <c r="C49" s="12" t="s">
        <v>5</v>
      </c>
      <c r="D49" s="3"/>
      <c r="E49" s="3"/>
      <c r="F49" s="12"/>
      <c r="G49" s="12" t="s">
        <v>6</v>
      </c>
      <c r="H49" s="12"/>
      <c r="I49" s="12"/>
      <c r="J49" s="12" t="s">
        <v>7</v>
      </c>
      <c r="K49" s="4"/>
      <c r="L49" s="4"/>
      <c r="M49" s="4"/>
    </row>
    <row r="50" spans="2:13" x14ac:dyDescent="0.2">
      <c r="B50" s="12" t="s">
        <v>8</v>
      </c>
      <c r="C50" s="12" t="s">
        <v>9</v>
      </c>
      <c r="D50" s="336" t="s">
        <v>10</v>
      </c>
      <c r="E50" s="337"/>
      <c r="F50" s="12" t="s">
        <v>11</v>
      </c>
      <c r="G50" s="12" t="s">
        <v>12</v>
      </c>
      <c r="H50" s="12" t="s">
        <v>13</v>
      </c>
      <c r="I50" s="12" t="s">
        <v>14</v>
      </c>
      <c r="J50" s="12" t="s">
        <v>15</v>
      </c>
      <c r="K50" s="4" t="s">
        <v>16</v>
      </c>
      <c r="L50" s="4" t="s">
        <v>7</v>
      </c>
      <c r="M50" s="4" t="s">
        <v>8</v>
      </c>
    </row>
    <row r="51" spans="2:13" x14ac:dyDescent="0.2">
      <c r="B51" s="12" t="s">
        <v>17</v>
      </c>
      <c r="C51" s="12" t="s">
        <v>18</v>
      </c>
      <c r="D51" s="3"/>
      <c r="E51" s="3"/>
      <c r="F51" s="12" t="s">
        <v>19</v>
      </c>
      <c r="G51" s="12" t="s">
        <v>20</v>
      </c>
      <c r="H51" s="12" t="s">
        <v>21</v>
      </c>
      <c r="I51" s="12"/>
      <c r="J51" s="12" t="s">
        <v>22</v>
      </c>
      <c r="K51" s="4"/>
      <c r="L51" s="4"/>
      <c r="M51" s="4" t="s">
        <v>17</v>
      </c>
    </row>
    <row r="52" spans="2:13" ht="12" thickBot="1" x14ac:dyDescent="0.25">
      <c r="B52" s="13"/>
      <c r="C52" s="13"/>
      <c r="D52" s="338" t="s">
        <v>23</v>
      </c>
      <c r="E52" s="339"/>
      <c r="F52" s="40" t="s">
        <v>24</v>
      </c>
      <c r="G52" s="40" t="s">
        <v>25</v>
      </c>
      <c r="H52" s="40" t="s">
        <v>26</v>
      </c>
      <c r="I52" s="40" t="s">
        <v>27</v>
      </c>
      <c r="J52" s="40" t="s">
        <v>28</v>
      </c>
      <c r="K52" s="4" t="s">
        <v>29</v>
      </c>
      <c r="L52" s="4" t="s">
        <v>30</v>
      </c>
      <c r="M52" s="13"/>
    </row>
    <row r="53" spans="2:13" x14ac:dyDescent="0.2">
      <c r="B53" s="12"/>
      <c r="C53" s="6"/>
      <c r="D53" s="41" t="s">
        <v>348</v>
      </c>
      <c r="E53" s="10"/>
      <c r="F53" s="288"/>
      <c r="G53" s="342"/>
      <c r="H53" s="342"/>
      <c r="I53" s="342"/>
      <c r="J53" s="359">
        <f>F53+G53+H53+I53</f>
        <v>0</v>
      </c>
      <c r="K53" s="366" t="s">
        <v>31</v>
      </c>
      <c r="L53" s="347">
        <f>J53</f>
        <v>0</v>
      </c>
      <c r="M53" s="6"/>
    </row>
    <row r="54" spans="2:13" x14ac:dyDescent="0.2">
      <c r="B54" s="13">
        <v>101</v>
      </c>
      <c r="C54" s="9"/>
      <c r="D54" s="7"/>
      <c r="E54" s="8" t="s">
        <v>350</v>
      </c>
      <c r="F54" s="341"/>
      <c r="G54" s="343"/>
      <c r="H54" s="343"/>
      <c r="I54" s="343"/>
      <c r="J54" s="343"/>
      <c r="K54" s="351"/>
      <c r="L54" s="348"/>
      <c r="M54" s="31">
        <v>101</v>
      </c>
    </row>
    <row r="55" spans="2:13" x14ac:dyDescent="0.2">
      <c r="B55" s="13">
        <v>102</v>
      </c>
      <c r="C55" s="9"/>
      <c r="D55" s="7"/>
      <c r="E55" s="8" t="s">
        <v>351</v>
      </c>
      <c r="F55" s="42"/>
      <c r="G55" s="32"/>
      <c r="H55" s="32"/>
      <c r="I55" s="43"/>
      <c r="J55" s="29">
        <f t="shared" ref="J55:J64" si="3">F55+G55+H55+I55</f>
        <v>0</v>
      </c>
      <c r="K55" s="71" t="s">
        <v>31</v>
      </c>
      <c r="L55" s="30">
        <f t="shared" ref="L55:L86" si="4">J55</f>
        <v>0</v>
      </c>
      <c r="M55" s="31">
        <v>102</v>
      </c>
    </row>
    <row r="56" spans="2:13" x14ac:dyDescent="0.2">
      <c r="B56" s="13">
        <v>103</v>
      </c>
      <c r="C56" s="9"/>
      <c r="D56" s="7"/>
      <c r="E56" s="8" t="s">
        <v>352</v>
      </c>
      <c r="F56" s="42"/>
      <c r="G56" s="44"/>
      <c r="H56" s="44"/>
      <c r="I56" s="43"/>
      <c r="J56" s="29">
        <f t="shared" si="3"/>
        <v>0</v>
      </c>
      <c r="K56" s="73" t="s">
        <v>31</v>
      </c>
      <c r="L56" s="30">
        <f t="shared" si="4"/>
        <v>0</v>
      </c>
      <c r="M56" s="31">
        <v>103</v>
      </c>
    </row>
    <row r="57" spans="2:13" x14ac:dyDescent="0.2">
      <c r="B57" s="13">
        <v>104</v>
      </c>
      <c r="C57" s="9"/>
      <c r="D57" s="7"/>
      <c r="E57" s="8" t="s">
        <v>353</v>
      </c>
      <c r="F57" s="42"/>
      <c r="G57" s="44"/>
      <c r="H57" s="44"/>
      <c r="I57" s="43"/>
      <c r="J57" s="29">
        <f t="shared" si="3"/>
        <v>0</v>
      </c>
      <c r="K57" s="73" t="s">
        <v>31</v>
      </c>
      <c r="L57" s="30">
        <f t="shared" si="4"/>
        <v>0</v>
      </c>
      <c r="M57" s="31">
        <v>104</v>
      </c>
    </row>
    <row r="58" spans="2:13" x14ac:dyDescent="0.2">
      <c r="B58" s="13">
        <v>105</v>
      </c>
      <c r="C58" s="9"/>
      <c r="D58" s="7"/>
      <c r="E58" s="8" t="s">
        <v>354</v>
      </c>
      <c r="F58" s="42"/>
      <c r="G58" s="44"/>
      <c r="H58" s="44"/>
      <c r="I58" s="43"/>
      <c r="J58" s="29">
        <f t="shared" si="3"/>
        <v>0</v>
      </c>
      <c r="K58" s="73" t="s">
        <v>31</v>
      </c>
      <c r="L58" s="30">
        <f t="shared" si="4"/>
        <v>0</v>
      </c>
      <c r="M58" s="31">
        <v>105</v>
      </c>
    </row>
    <row r="59" spans="2:13" x14ac:dyDescent="0.2">
      <c r="B59" s="13">
        <v>106</v>
      </c>
      <c r="C59" s="9"/>
      <c r="D59" s="7" t="s">
        <v>5</v>
      </c>
      <c r="E59" s="8" t="s">
        <v>355</v>
      </c>
      <c r="F59" s="42"/>
      <c r="G59" s="44"/>
      <c r="H59" s="44"/>
      <c r="I59" s="43"/>
      <c r="J59" s="29">
        <f t="shared" si="3"/>
        <v>0</v>
      </c>
      <c r="K59" s="73" t="s">
        <v>31</v>
      </c>
      <c r="L59" s="30">
        <f t="shared" si="4"/>
        <v>0</v>
      </c>
      <c r="M59" s="31">
        <v>106</v>
      </c>
    </row>
    <row r="60" spans="2:13" x14ac:dyDescent="0.2">
      <c r="B60" s="13">
        <v>107</v>
      </c>
      <c r="C60" s="9"/>
      <c r="D60" s="7"/>
      <c r="E60" s="8" t="s">
        <v>356</v>
      </c>
      <c r="F60" s="42"/>
      <c r="G60" s="44"/>
      <c r="H60" s="44"/>
      <c r="I60" s="43"/>
      <c r="J60" s="29">
        <f t="shared" si="3"/>
        <v>0</v>
      </c>
      <c r="K60" s="73" t="s">
        <v>31</v>
      </c>
      <c r="L60" s="30">
        <f t="shared" si="4"/>
        <v>0</v>
      </c>
      <c r="M60" s="31">
        <v>107</v>
      </c>
    </row>
    <row r="61" spans="2:13" x14ac:dyDescent="0.2">
      <c r="B61" s="13">
        <v>108</v>
      </c>
      <c r="C61" s="9"/>
      <c r="D61" s="7"/>
      <c r="E61" s="8" t="s">
        <v>357</v>
      </c>
      <c r="F61" s="42"/>
      <c r="G61" s="44"/>
      <c r="H61" s="44"/>
      <c r="I61" s="43"/>
      <c r="J61" s="29">
        <f t="shared" si="3"/>
        <v>0</v>
      </c>
      <c r="K61" s="73" t="s">
        <v>31</v>
      </c>
      <c r="L61" s="30">
        <f t="shared" si="4"/>
        <v>0</v>
      </c>
      <c r="M61" s="31">
        <v>108</v>
      </c>
    </row>
    <row r="62" spans="2:13" x14ac:dyDescent="0.2">
      <c r="B62" s="13">
        <v>109</v>
      </c>
      <c r="C62" s="9"/>
      <c r="D62" s="7"/>
      <c r="E62" s="8" t="s">
        <v>358</v>
      </c>
      <c r="F62" s="42"/>
      <c r="G62" s="44"/>
      <c r="H62" s="44"/>
      <c r="I62" s="43"/>
      <c r="J62" s="29">
        <f t="shared" si="3"/>
        <v>0</v>
      </c>
      <c r="K62" s="73" t="s">
        <v>31</v>
      </c>
      <c r="L62" s="30">
        <f t="shared" si="4"/>
        <v>0</v>
      </c>
      <c r="M62" s="31">
        <v>109</v>
      </c>
    </row>
    <row r="63" spans="2:13" x14ac:dyDescent="0.2">
      <c r="B63" s="13">
        <v>110</v>
      </c>
      <c r="C63" s="9"/>
      <c r="D63" s="7"/>
      <c r="E63" s="8" t="s">
        <v>359</v>
      </c>
      <c r="F63" s="42"/>
      <c r="G63" s="44"/>
      <c r="H63" s="44"/>
      <c r="I63" s="43"/>
      <c r="J63" s="29">
        <f t="shared" si="3"/>
        <v>0</v>
      </c>
      <c r="K63" s="73" t="s">
        <v>31</v>
      </c>
      <c r="L63" s="30">
        <f t="shared" si="4"/>
        <v>0</v>
      </c>
      <c r="M63" s="31">
        <v>110</v>
      </c>
    </row>
    <row r="64" spans="2:13" x14ac:dyDescent="0.2">
      <c r="B64" s="13">
        <v>111</v>
      </c>
      <c r="C64" s="9"/>
      <c r="D64" s="7"/>
      <c r="E64" s="8" t="s">
        <v>360</v>
      </c>
      <c r="F64" s="42"/>
      <c r="G64" s="44"/>
      <c r="H64" s="44"/>
      <c r="I64" s="43"/>
      <c r="J64" s="29">
        <f t="shared" si="3"/>
        <v>0</v>
      </c>
      <c r="K64" s="73" t="s">
        <v>31</v>
      </c>
      <c r="L64" s="30">
        <f t="shared" si="4"/>
        <v>0</v>
      </c>
      <c r="M64" s="31">
        <v>111</v>
      </c>
    </row>
    <row r="65" spans="1:15" x14ac:dyDescent="0.2">
      <c r="B65" s="13">
        <v>112</v>
      </c>
      <c r="C65" s="9"/>
      <c r="D65" s="7"/>
      <c r="E65" s="8" t="s">
        <v>361</v>
      </c>
      <c r="F65" s="45" t="s">
        <v>31</v>
      </c>
      <c r="G65" s="46" t="s">
        <v>31</v>
      </c>
      <c r="H65" s="46" t="s">
        <v>31</v>
      </c>
      <c r="I65" s="192">
        <v>-1450.13321</v>
      </c>
      <c r="J65" s="29">
        <f t="shared" ref="J65:J70" si="5">I65</f>
        <v>-1450.13321</v>
      </c>
      <c r="K65" s="73" t="s">
        <v>31</v>
      </c>
      <c r="L65" s="30">
        <f t="shared" si="4"/>
        <v>-1450.13321</v>
      </c>
      <c r="M65" s="31">
        <v>112</v>
      </c>
    </row>
    <row r="66" spans="1:15" x14ac:dyDescent="0.2">
      <c r="B66" s="13">
        <v>113</v>
      </c>
      <c r="C66" s="9"/>
      <c r="D66" s="7"/>
      <c r="E66" s="8" t="s">
        <v>362</v>
      </c>
      <c r="F66" s="45" t="s">
        <v>31</v>
      </c>
      <c r="G66" s="46" t="s">
        <v>31</v>
      </c>
      <c r="H66" s="46" t="s">
        <v>31</v>
      </c>
      <c r="I66" s="43"/>
      <c r="J66" s="29">
        <f t="shared" si="5"/>
        <v>0</v>
      </c>
      <c r="K66" s="73" t="s">
        <v>31</v>
      </c>
      <c r="L66" s="30">
        <f t="shared" si="4"/>
        <v>0</v>
      </c>
      <c r="M66" s="31">
        <v>113</v>
      </c>
    </row>
    <row r="67" spans="1:15" x14ac:dyDescent="0.2">
      <c r="B67" s="13">
        <v>114</v>
      </c>
      <c r="C67" s="9"/>
      <c r="D67" s="7"/>
      <c r="E67" s="8" t="s">
        <v>363</v>
      </c>
      <c r="F67" s="45" t="s">
        <v>31</v>
      </c>
      <c r="G67" s="46" t="s">
        <v>31</v>
      </c>
      <c r="H67" s="46" t="s">
        <v>31</v>
      </c>
      <c r="I67" s="43"/>
      <c r="J67" s="29">
        <f t="shared" si="5"/>
        <v>0</v>
      </c>
      <c r="K67" s="73" t="s">
        <v>31</v>
      </c>
      <c r="L67" s="30">
        <f t="shared" si="4"/>
        <v>0</v>
      </c>
      <c r="M67" s="31">
        <v>114</v>
      </c>
    </row>
    <row r="68" spans="1:15" x14ac:dyDescent="0.2">
      <c r="B68" s="13">
        <v>115</v>
      </c>
      <c r="C68" s="9"/>
      <c r="D68" s="7"/>
      <c r="E68" s="8" t="s">
        <v>364</v>
      </c>
      <c r="F68" s="45" t="s">
        <v>31</v>
      </c>
      <c r="G68" s="46" t="s">
        <v>31</v>
      </c>
      <c r="H68" s="46" t="s">
        <v>31</v>
      </c>
      <c r="I68" s="43"/>
      <c r="J68" s="29">
        <f t="shared" si="5"/>
        <v>0</v>
      </c>
      <c r="K68" s="73" t="s">
        <v>31</v>
      </c>
      <c r="L68" s="30">
        <f t="shared" si="4"/>
        <v>0</v>
      </c>
      <c r="M68" s="31">
        <v>115</v>
      </c>
    </row>
    <row r="69" spans="1:15" x14ac:dyDescent="0.2">
      <c r="B69" s="13">
        <v>116</v>
      </c>
      <c r="C69" s="9"/>
      <c r="D69" s="7"/>
      <c r="E69" s="8" t="s">
        <v>365</v>
      </c>
      <c r="F69" s="45" t="s">
        <v>31</v>
      </c>
      <c r="G69" s="46" t="s">
        <v>31</v>
      </c>
      <c r="H69" s="46" t="s">
        <v>31</v>
      </c>
      <c r="I69" s="35"/>
      <c r="J69" s="29">
        <f t="shared" si="5"/>
        <v>0</v>
      </c>
      <c r="K69" s="73" t="s">
        <v>31</v>
      </c>
      <c r="L69" s="81">
        <f t="shared" si="4"/>
        <v>0</v>
      </c>
      <c r="M69" s="31">
        <v>116</v>
      </c>
    </row>
    <row r="70" spans="1:15" x14ac:dyDescent="0.2">
      <c r="B70" s="13">
        <v>117</v>
      </c>
      <c r="C70" s="9"/>
      <c r="D70" s="7"/>
      <c r="E70" s="8" t="s">
        <v>366</v>
      </c>
      <c r="F70" s="45" t="s">
        <v>31</v>
      </c>
      <c r="G70" s="46" t="s">
        <v>31</v>
      </c>
      <c r="H70" s="46" t="s">
        <v>31</v>
      </c>
      <c r="I70" s="43"/>
      <c r="J70" s="29">
        <f t="shared" si="5"/>
        <v>0</v>
      </c>
      <c r="K70" s="73" t="s">
        <v>31</v>
      </c>
      <c r="L70" s="30">
        <f t="shared" si="4"/>
        <v>0</v>
      </c>
      <c r="M70" s="31">
        <v>117</v>
      </c>
    </row>
    <row r="71" spans="1:15" x14ac:dyDescent="0.2">
      <c r="B71" s="13">
        <v>118</v>
      </c>
      <c r="C71" s="31" t="s">
        <v>65</v>
      </c>
      <c r="D71" s="7"/>
      <c r="E71" s="8" t="s">
        <v>368</v>
      </c>
      <c r="F71" s="45" t="s">
        <v>31</v>
      </c>
      <c r="G71" s="46" t="s">
        <v>31</v>
      </c>
      <c r="H71" s="188"/>
      <c r="I71" s="46" t="s">
        <v>31</v>
      </c>
      <c r="J71" s="29">
        <f t="shared" ref="J71:J86" si="6">H71</f>
        <v>0</v>
      </c>
      <c r="K71" s="73" t="s">
        <v>31</v>
      </c>
      <c r="L71" s="30">
        <f t="shared" si="4"/>
        <v>0</v>
      </c>
      <c r="M71" s="31">
        <v>118</v>
      </c>
    </row>
    <row r="72" spans="1:15" x14ac:dyDescent="0.2">
      <c r="B72" s="13">
        <v>119</v>
      </c>
      <c r="C72" s="31" t="s">
        <v>65</v>
      </c>
      <c r="D72" s="7"/>
      <c r="E72" s="8" t="s">
        <v>367</v>
      </c>
      <c r="F72" s="45" t="s">
        <v>31</v>
      </c>
      <c r="G72" s="46" t="s">
        <v>31</v>
      </c>
      <c r="H72" s="187"/>
      <c r="I72" s="46" t="s">
        <v>31</v>
      </c>
      <c r="J72" s="29">
        <f t="shared" si="6"/>
        <v>0</v>
      </c>
      <c r="K72" s="73" t="s">
        <v>31</v>
      </c>
      <c r="L72" s="81">
        <f t="shared" si="4"/>
        <v>0</v>
      </c>
      <c r="M72" s="31">
        <v>119</v>
      </c>
      <c r="O72" s="113"/>
    </row>
    <row r="73" spans="1:15" x14ac:dyDescent="0.2">
      <c r="B73" s="13">
        <v>120</v>
      </c>
      <c r="C73" s="31" t="s">
        <v>65</v>
      </c>
      <c r="D73" s="7"/>
      <c r="E73" s="8" t="s">
        <v>369</v>
      </c>
      <c r="F73" s="45" t="s">
        <v>31</v>
      </c>
      <c r="G73" s="46" t="s">
        <v>31</v>
      </c>
      <c r="H73" s="189"/>
      <c r="I73" s="46" t="s">
        <v>31</v>
      </c>
      <c r="J73" s="29">
        <f t="shared" si="6"/>
        <v>0</v>
      </c>
      <c r="K73" s="73" t="s">
        <v>31</v>
      </c>
      <c r="L73" s="30">
        <f t="shared" si="4"/>
        <v>0</v>
      </c>
      <c r="M73" s="31">
        <v>120</v>
      </c>
      <c r="N73" s="142"/>
    </row>
    <row r="74" spans="1:15" ht="11.25" customHeight="1" x14ac:dyDescent="0.2">
      <c r="B74" s="13">
        <v>121</v>
      </c>
      <c r="C74" s="31" t="s">
        <v>65</v>
      </c>
      <c r="D74" s="7"/>
      <c r="E74" s="8" t="s">
        <v>370</v>
      </c>
      <c r="F74" s="45" t="s">
        <v>31</v>
      </c>
      <c r="G74" s="46" t="s">
        <v>31</v>
      </c>
      <c r="H74" s="32"/>
      <c r="I74" s="46" t="s">
        <v>31</v>
      </c>
      <c r="J74" s="29">
        <f t="shared" si="6"/>
        <v>0</v>
      </c>
      <c r="K74" s="73" t="s">
        <v>31</v>
      </c>
      <c r="L74" s="30">
        <f t="shared" si="4"/>
        <v>0</v>
      </c>
      <c r="M74" s="31">
        <v>121</v>
      </c>
      <c r="N74" s="257" t="str">
        <f>'48-51'!N45</f>
        <v>Road Initials: CSXT  Year: 2011</v>
      </c>
    </row>
    <row r="75" spans="1:15" ht="11.25" customHeight="1" x14ac:dyDescent="0.2">
      <c r="A75" s="142"/>
      <c r="B75" s="13">
        <v>122</v>
      </c>
      <c r="C75" s="31" t="s">
        <v>65</v>
      </c>
      <c r="D75" s="7"/>
      <c r="E75" s="8" t="s">
        <v>371</v>
      </c>
      <c r="F75" s="45" t="s">
        <v>31</v>
      </c>
      <c r="G75" s="46" t="s">
        <v>31</v>
      </c>
      <c r="H75" s="35"/>
      <c r="I75" s="46" t="s">
        <v>31</v>
      </c>
      <c r="J75" s="29">
        <f t="shared" si="6"/>
        <v>0</v>
      </c>
      <c r="K75" s="73" t="s">
        <v>31</v>
      </c>
      <c r="L75" s="81">
        <f t="shared" si="4"/>
        <v>0</v>
      </c>
      <c r="M75" s="31">
        <v>122</v>
      </c>
      <c r="N75" s="257"/>
    </row>
    <row r="76" spans="1:15" ht="11.25" customHeight="1" x14ac:dyDescent="0.2">
      <c r="A76" s="246" t="s">
        <v>0</v>
      </c>
      <c r="B76" s="13">
        <v>123</v>
      </c>
      <c r="C76" s="9"/>
      <c r="D76" s="7"/>
      <c r="E76" s="8" t="s">
        <v>372</v>
      </c>
      <c r="F76" s="45" t="s">
        <v>31</v>
      </c>
      <c r="G76" s="46" t="s">
        <v>31</v>
      </c>
      <c r="H76" s="44"/>
      <c r="I76" s="46" t="s">
        <v>31</v>
      </c>
      <c r="J76" s="29">
        <f t="shared" si="6"/>
        <v>0</v>
      </c>
      <c r="K76" s="73" t="s">
        <v>31</v>
      </c>
      <c r="L76" s="30">
        <f t="shared" si="4"/>
        <v>0</v>
      </c>
      <c r="M76" s="31">
        <v>123</v>
      </c>
      <c r="N76" s="257"/>
    </row>
    <row r="77" spans="1:15" x14ac:dyDescent="0.2">
      <c r="A77" s="365"/>
      <c r="B77" s="13">
        <v>124</v>
      </c>
      <c r="C77" s="9"/>
      <c r="D77" s="7"/>
      <c r="E77" s="8" t="s">
        <v>373</v>
      </c>
      <c r="F77" s="45" t="s">
        <v>31</v>
      </c>
      <c r="G77" s="46" t="s">
        <v>31</v>
      </c>
      <c r="H77" s="35"/>
      <c r="I77" s="46" t="s">
        <v>31</v>
      </c>
      <c r="J77" s="47">
        <f t="shared" si="6"/>
        <v>0</v>
      </c>
      <c r="K77" s="73" t="s">
        <v>31</v>
      </c>
      <c r="L77" s="81">
        <f t="shared" si="4"/>
        <v>0</v>
      </c>
      <c r="M77" s="31">
        <v>124</v>
      </c>
      <c r="N77" s="257"/>
    </row>
    <row r="78" spans="1:15" x14ac:dyDescent="0.2">
      <c r="A78" s="365"/>
      <c r="B78" s="13">
        <v>125</v>
      </c>
      <c r="C78" s="9"/>
      <c r="D78" s="7"/>
      <c r="E78" s="8" t="s">
        <v>374</v>
      </c>
      <c r="F78" s="45" t="s">
        <v>31</v>
      </c>
      <c r="G78" s="46" t="s">
        <v>31</v>
      </c>
      <c r="H78" s="187">
        <v>21744.823189999999</v>
      </c>
      <c r="I78" s="46" t="s">
        <v>31</v>
      </c>
      <c r="J78" s="47">
        <f t="shared" si="6"/>
        <v>21744.823189999999</v>
      </c>
      <c r="K78" s="73" t="s">
        <v>31</v>
      </c>
      <c r="L78" s="81">
        <f t="shared" si="4"/>
        <v>21744.823189999999</v>
      </c>
      <c r="M78" s="31">
        <v>125</v>
      </c>
      <c r="N78" s="257"/>
    </row>
    <row r="79" spans="1:15" x14ac:dyDescent="0.2">
      <c r="A79" s="365"/>
      <c r="B79" s="13">
        <v>126</v>
      </c>
      <c r="C79" s="9"/>
      <c r="D79" s="7"/>
      <c r="E79" s="8" t="s">
        <v>375</v>
      </c>
      <c r="F79" s="45" t="s">
        <v>31</v>
      </c>
      <c r="G79" s="46" t="s">
        <v>31</v>
      </c>
      <c r="H79" s="35"/>
      <c r="I79" s="46" t="s">
        <v>31</v>
      </c>
      <c r="J79" s="47">
        <f t="shared" si="6"/>
        <v>0</v>
      </c>
      <c r="K79" s="73" t="s">
        <v>31</v>
      </c>
      <c r="L79" s="81">
        <f t="shared" si="4"/>
        <v>0</v>
      </c>
      <c r="M79" s="31">
        <v>126</v>
      </c>
      <c r="N79" s="257"/>
    </row>
    <row r="80" spans="1:15" x14ac:dyDescent="0.2">
      <c r="A80" s="365"/>
      <c r="B80" s="13">
        <v>127</v>
      </c>
      <c r="C80" s="9"/>
      <c r="D80" s="7"/>
      <c r="E80" s="8" t="s">
        <v>376</v>
      </c>
      <c r="F80" s="45" t="s">
        <v>31</v>
      </c>
      <c r="G80" s="46" t="s">
        <v>31</v>
      </c>
      <c r="H80" s="44"/>
      <c r="I80" s="46" t="s">
        <v>31</v>
      </c>
      <c r="J80" s="29">
        <f t="shared" si="6"/>
        <v>0</v>
      </c>
      <c r="K80" s="73" t="s">
        <v>31</v>
      </c>
      <c r="L80" s="30">
        <f t="shared" si="4"/>
        <v>0</v>
      </c>
      <c r="M80" s="31">
        <v>127</v>
      </c>
      <c r="N80" s="257"/>
    </row>
    <row r="81" spans="1:14" x14ac:dyDescent="0.2">
      <c r="A81" s="365"/>
      <c r="B81" s="13">
        <v>128</v>
      </c>
      <c r="C81" s="9"/>
      <c r="D81" s="7"/>
      <c r="E81" s="8" t="s">
        <v>377</v>
      </c>
      <c r="F81" s="45" t="s">
        <v>31</v>
      </c>
      <c r="G81" s="46" t="s">
        <v>31</v>
      </c>
      <c r="H81" s="44"/>
      <c r="I81" s="46" t="s">
        <v>31</v>
      </c>
      <c r="J81" s="29">
        <f t="shared" si="6"/>
        <v>0</v>
      </c>
      <c r="K81" s="73" t="s">
        <v>31</v>
      </c>
      <c r="L81" s="30">
        <f t="shared" si="4"/>
        <v>0</v>
      </c>
      <c r="M81" s="31">
        <v>128</v>
      </c>
      <c r="N81" s="257"/>
    </row>
    <row r="82" spans="1:14" x14ac:dyDescent="0.2">
      <c r="A82" s="365"/>
      <c r="B82" s="13">
        <v>129</v>
      </c>
      <c r="C82" s="9"/>
      <c r="D82" s="7"/>
      <c r="E82" s="8" t="s">
        <v>378</v>
      </c>
      <c r="F82" s="45" t="s">
        <v>31</v>
      </c>
      <c r="G82" s="46" t="s">
        <v>31</v>
      </c>
      <c r="H82" s="44"/>
      <c r="I82" s="46" t="s">
        <v>31</v>
      </c>
      <c r="J82" s="29">
        <f t="shared" si="6"/>
        <v>0</v>
      </c>
      <c r="K82" s="73" t="s">
        <v>31</v>
      </c>
      <c r="L82" s="30">
        <f t="shared" si="4"/>
        <v>0</v>
      </c>
      <c r="M82" s="31">
        <v>129</v>
      </c>
      <c r="N82" s="257"/>
    </row>
    <row r="83" spans="1:14" x14ac:dyDescent="0.2">
      <c r="A83" s="365"/>
      <c r="B83" s="13">
        <v>130</v>
      </c>
      <c r="C83" s="31" t="s">
        <v>65</v>
      </c>
      <c r="D83" s="7"/>
      <c r="E83" s="8" t="s">
        <v>379</v>
      </c>
      <c r="F83" s="45" t="s">
        <v>31</v>
      </c>
      <c r="G83" s="46" t="s">
        <v>31</v>
      </c>
      <c r="H83" s="44"/>
      <c r="I83" s="46" t="s">
        <v>31</v>
      </c>
      <c r="J83" s="29">
        <f t="shared" si="6"/>
        <v>0</v>
      </c>
      <c r="K83" s="73" t="s">
        <v>31</v>
      </c>
      <c r="L83" s="30">
        <f t="shared" si="4"/>
        <v>0</v>
      </c>
      <c r="M83" s="31">
        <v>130</v>
      </c>
      <c r="N83" s="257"/>
    </row>
    <row r="84" spans="1:14" x14ac:dyDescent="0.2">
      <c r="A84" s="365"/>
      <c r="B84" s="13">
        <v>131</v>
      </c>
      <c r="C84" s="31" t="s">
        <v>65</v>
      </c>
      <c r="D84" s="7"/>
      <c r="E84" s="8" t="s">
        <v>380</v>
      </c>
      <c r="F84" s="45" t="s">
        <v>31</v>
      </c>
      <c r="G84" s="46" t="s">
        <v>31</v>
      </c>
      <c r="H84" s="35"/>
      <c r="I84" s="46" t="s">
        <v>31</v>
      </c>
      <c r="J84" s="29">
        <f t="shared" si="6"/>
        <v>0</v>
      </c>
      <c r="K84" s="73" t="s">
        <v>31</v>
      </c>
      <c r="L84" s="81">
        <f t="shared" si="4"/>
        <v>0</v>
      </c>
      <c r="M84" s="31">
        <v>131</v>
      </c>
      <c r="N84" s="257"/>
    </row>
    <row r="85" spans="1:14" x14ac:dyDescent="0.2">
      <c r="A85" s="365"/>
      <c r="B85" s="13">
        <v>132</v>
      </c>
      <c r="C85" s="31" t="s">
        <v>65</v>
      </c>
      <c r="D85" s="7"/>
      <c r="E85" s="8" t="s">
        <v>381</v>
      </c>
      <c r="F85" s="45" t="s">
        <v>31</v>
      </c>
      <c r="G85" s="46" t="s">
        <v>31</v>
      </c>
      <c r="H85" s="35"/>
      <c r="I85" s="46" t="s">
        <v>31</v>
      </c>
      <c r="J85" s="29">
        <f t="shared" si="6"/>
        <v>0</v>
      </c>
      <c r="K85" s="73" t="s">
        <v>31</v>
      </c>
      <c r="L85" s="81">
        <f t="shared" si="4"/>
        <v>0</v>
      </c>
      <c r="M85" s="31">
        <v>132</v>
      </c>
      <c r="N85" s="257"/>
    </row>
    <row r="86" spans="1:14" ht="12" thickBot="1" x14ac:dyDescent="0.25">
      <c r="A86" s="365"/>
      <c r="B86" s="87">
        <v>133</v>
      </c>
      <c r="C86" s="20" t="s">
        <v>65</v>
      </c>
      <c r="D86" s="50"/>
      <c r="E86" s="15" t="s">
        <v>382</v>
      </c>
      <c r="F86" s="94" t="s">
        <v>31</v>
      </c>
      <c r="G86" s="90" t="s">
        <v>31</v>
      </c>
      <c r="H86" s="90"/>
      <c r="I86" s="90" t="s">
        <v>31</v>
      </c>
      <c r="J86" s="91">
        <f t="shared" si="6"/>
        <v>0</v>
      </c>
      <c r="K86" s="92" t="s">
        <v>31</v>
      </c>
      <c r="L86" s="93">
        <f t="shared" si="4"/>
        <v>0</v>
      </c>
      <c r="M86" s="20">
        <v>133</v>
      </c>
      <c r="N86" s="142"/>
    </row>
    <row r="87" spans="1:14" x14ac:dyDescent="0.2">
      <c r="B87" s="3"/>
      <c r="C87" s="3"/>
      <c r="D87" s="5"/>
      <c r="E87" s="5"/>
      <c r="F87" s="85"/>
      <c r="G87" s="85"/>
      <c r="H87" s="85"/>
      <c r="I87" s="85"/>
      <c r="J87" s="85"/>
      <c r="K87" s="86"/>
      <c r="L87" s="76"/>
      <c r="M87" s="3"/>
      <c r="N87" s="142"/>
    </row>
    <row r="88" spans="1:14" x14ac:dyDescent="0.2">
      <c r="B88" s="199"/>
      <c r="C88" s="199"/>
      <c r="D88" s="5"/>
      <c r="E88" s="5"/>
      <c r="F88" s="85"/>
      <c r="G88" s="85"/>
      <c r="H88" s="85"/>
      <c r="I88" s="85"/>
      <c r="J88" s="85"/>
      <c r="K88" s="86"/>
      <c r="L88" s="76"/>
      <c r="M88" s="199"/>
      <c r="N88" s="197"/>
    </row>
    <row r="89" spans="1:14" ht="11.25" customHeight="1" x14ac:dyDescent="0.2">
      <c r="B89" s="3"/>
      <c r="C89" s="3"/>
      <c r="D89" s="5"/>
      <c r="E89" s="5"/>
      <c r="F89" s="85"/>
      <c r="G89" s="85"/>
      <c r="H89" s="85"/>
      <c r="I89" s="85"/>
      <c r="J89" s="85"/>
      <c r="K89" s="86"/>
      <c r="L89" s="76"/>
      <c r="M89" s="3"/>
      <c r="N89" s="142"/>
    </row>
    <row r="90" spans="1:14" ht="15" customHeight="1" x14ac:dyDescent="0.2">
      <c r="A90" s="328" t="s">
        <v>0</v>
      </c>
      <c r="B90" s="344" t="s">
        <v>489</v>
      </c>
      <c r="C90" s="345"/>
      <c r="D90" s="345"/>
      <c r="E90" s="345"/>
      <c r="F90" s="345"/>
      <c r="G90" s="345"/>
      <c r="H90" s="345"/>
      <c r="I90" s="345"/>
      <c r="J90" s="345"/>
      <c r="K90" s="345"/>
      <c r="L90" s="345"/>
      <c r="M90" s="346"/>
      <c r="N90" s="332" t="str">
        <f>'48-51'!N123</f>
        <v>Road Initials: CSXT  Year: 2011</v>
      </c>
    </row>
    <row r="91" spans="1:14" x14ac:dyDescent="0.2">
      <c r="A91" s="328"/>
      <c r="B91" s="333" t="s">
        <v>2</v>
      </c>
      <c r="C91" s="334"/>
      <c r="D91" s="334"/>
      <c r="E91" s="334"/>
      <c r="F91" s="334"/>
      <c r="G91" s="334"/>
      <c r="H91" s="334"/>
      <c r="I91" s="334"/>
      <c r="J91" s="334"/>
      <c r="K91" s="334"/>
      <c r="L91" s="334"/>
      <c r="M91" s="335"/>
      <c r="N91" s="332"/>
    </row>
    <row r="92" spans="1:14" x14ac:dyDescent="0.2">
      <c r="A92" s="328"/>
      <c r="B92" s="70"/>
      <c r="C92" s="8"/>
      <c r="D92" s="8"/>
      <c r="E92" s="8"/>
      <c r="F92" s="39"/>
      <c r="G92" s="39"/>
      <c r="H92" s="39"/>
      <c r="I92" s="39"/>
      <c r="J92" s="39"/>
      <c r="K92" s="39"/>
      <c r="L92" s="39"/>
      <c r="M92" s="9"/>
      <c r="N92" s="332"/>
    </row>
    <row r="93" spans="1:14" x14ac:dyDescent="0.2">
      <c r="A93" s="328"/>
      <c r="B93" s="12" t="s">
        <v>5</v>
      </c>
      <c r="C93" s="12" t="s">
        <v>5</v>
      </c>
      <c r="D93" s="3" t="s">
        <v>5</v>
      </c>
      <c r="E93" s="3" t="s">
        <v>5</v>
      </c>
      <c r="F93" s="22"/>
      <c r="G93" s="22"/>
      <c r="H93" s="22"/>
      <c r="I93" s="22"/>
      <c r="J93" s="22"/>
      <c r="K93" s="4" t="s">
        <v>5</v>
      </c>
      <c r="L93" s="4" t="s">
        <v>5</v>
      </c>
      <c r="M93" s="4" t="s">
        <v>5</v>
      </c>
      <c r="N93" s="332"/>
    </row>
    <row r="94" spans="1:14" x14ac:dyDescent="0.2">
      <c r="A94" s="328"/>
      <c r="B94" s="12"/>
      <c r="C94" s="12" t="s">
        <v>5</v>
      </c>
      <c r="D94" s="3"/>
      <c r="E94" s="3"/>
      <c r="F94" s="12"/>
      <c r="G94" s="12" t="s">
        <v>6</v>
      </c>
      <c r="H94" s="12"/>
      <c r="I94" s="12"/>
      <c r="J94" s="12" t="s">
        <v>7</v>
      </c>
      <c r="K94" s="4"/>
      <c r="L94" s="4"/>
      <c r="M94" s="4"/>
      <c r="N94" s="332"/>
    </row>
    <row r="95" spans="1:14" x14ac:dyDescent="0.2">
      <c r="A95" s="328"/>
      <c r="B95" s="12" t="s">
        <v>8</v>
      </c>
      <c r="C95" s="12" t="s">
        <v>9</v>
      </c>
      <c r="D95" s="336" t="s">
        <v>10</v>
      </c>
      <c r="E95" s="337"/>
      <c r="F95" s="12" t="s">
        <v>11</v>
      </c>
      <c r="G95" s="12" t="s">
        <v>12</v>
      </c>
      <c r="H95" s="12" t="s">
        <v>13</v>
      </c>
      <c r="I95" s="12" t="s">
        <v>14</v>
      </c>
      <c r="J95" s="12" t="s">
        <v>15</v>
      </c>
      <c r="K95" s="4" t="s">
        <v>16</v>
      </c>
      <c r="L95" s="4" t="s">
        <v>7</v>
      </c>
      <c r="M95" s="4" t="s">
        <v>8</v>
      </c>
      <c r="N95" s="332"/>
    </row>
    <row r="96" spans="1:14" x14ac:dyDescent="0.2">
      <c r="A96" s="328"/>
      <c r="B96" s="12" t="s">
        <v>17</v>
      </c>
      <c r="C96" s="12" t="s">
        <v>18</v>
      </c>
      <c r="D96" s="3"/>
      <c r="E96" s="3"/>
      <c r="F96" s="12" t="s">
        <v>19</v>
      </c>
      <c r="G96" s="12" t="s">
        <v>20</v>
      </c>
      <c r="H96" s="12" t="s">
        <v>21</v>
      </c>
      <c r="I96" s="12"/>
      <c r="J96" s="12" t="s">
        <v>22</v>
      </c>
      <c r="K96" s="4"/>
      <c r="L96" s="4"/>
      <c r="M96" s="4" t="s">
        <v>17</v>
      </c>
      <c r="N96" s="332"/>
    </row>
    <row r="97" spans="1:14" ht="12" thickBot="1" x14ac:dyDescent="0.25">
      <c r="A97" s="328"/>
      <c r="B97" s="13"/>
      <c r="C97" s="13"/>
      <c r="D97" s="338" t="s">
        <v>23</v>
      </c>
      <c r="E97" s="339"/>
      <c r="F97" s="40" t="s">
        <v>24</v>
      </c>
      <c r="G97" s="40" t="s">
        <v>25</v>
      </c>
      <c r="H97" s="40" t="s">
        <v>26</v>
      </c>
      <c r="I97" s="40" t="s">
        <v>27</v>
      </c>
      <c r="J97" s="40" t="s">
        <v>28</v>
      </c>
      <c r="K97" s="4" t="s">
        <v>29</v>
      </c>
      <c r="L97" s="4" t="s">
        <v>30</v>
      </c>
      <c r="M97" s="13"/>
      <c r="N97" s="332"/>
    </row>
    <row r="98" spans="1:14" x14ac:dyDescent="0.2">
      <c r="A98" s="328"/>
      <c r="B98" s="12"/>
      <c r="C98" s="6"/>
      <c r="D98" s="5" t="s">
        <v>383</v>
      </c>
      <c r="E98" s="5"/>
      <c r="F98" s="372" t="s">
        <v>31</v>
      </c>
      <c r="G98" s="366" t="s">
        <v>31</v>
      </c>
      <c r="H98" s="366"/>
      <c r="I98" s="366" t="s">
        <v>31</v>
      </c>
      <c r="J98" s="366">
        <f>H98</f>
        <v>0</v>
      </c>
      <c r="K98" s="360" t="s">
        <v>31</v>
      </c>
      <c r="L98" s="369">
        <f>J98</f>
        <v>0</v>
      </c>
      <c r="M98" s="6"/>
      <c r="N98" s="332"/>
    </row>
    <row r="99" spans="1:14" ht="11.25" customHeight="1" x14ac:dyDescent="0.2">
      <c r="A99" s="247"/>
      <c r="B99" s="13">
        <v>134</v>
      </c>
      <c r="C99" s="31" t="s">
        <v>65</v>
      </c>
      <c r="D99" s="8"/>
      <c r="E99" s="8" t="s">
        <v>385</v>
      </c>
      <c r="F99" s="373"/>
      <c r="G99" s="374"/>
      <c r="H99" s="374"/>
      <c r="I99" s="374"/>
      <c r="J99" s="374"/>
      <c r="K99" s="351"/>
      <c r="L99" s="370"/>
      <c r="M99" s="31">
        <v>134</v>
      </c>
      <c r="N99" s="332"/>
    </row>
    <row r="100" spans="1:14" ht="11.25" customHeight="1" x14ac:dyDescent="0.2">
      <c r="A100" s="247"/>
      <c r="B100" s="13">
        <v>135</v>
      </c>
      <c r="C100" s="31" t="s">
        <v>65</v>
      </c>
      <c r="D100" s="8"/>
      <c r="E100" s="8" t="s">
        <v>386</v>
      </c>
      <c r="F100" s="34" t="s">
        <v>31</v>
      </c>
      <c r="G100" s="35" t="s">
        <v>31</v>
      </c>
      <c r="H100" s="35"/>
      <c r="I100" s="35" t="s">
        <v>31</v>
      </c>
      <c r="J100" s="35">
        <f>H100</f>
        <v>0</v>
      </c>
      <c r="K100" s="80" t="s">
        <v>31</v>
      </c>
      <c r="L100" s="30">
        <f t="shared" ref="L100:L117" si="7">J100</f>
        <v>0</v>
      </c>
      <c r="M100" s="31">
        <v>135</v>
      </c>
      <c r="N100" s="332"/>
    </row>
    <row r="101" spans="1:14" ht="11.25" customHeight="1" x14ac:dyDescent="0.2">
      <c r="B101" s="13">
        <v>136</v>
      </c>
      <c r="C101" s="31" t="s">
        <v>65</v>
      </c>
      <c r="D101" s="8"/>
      <c r="E101" s="8" t="s">
        <v>387</v>
      </c>
      <c r="F101" s="34" t="s">
        <v>31</v>
      </c>
      <c r="G101" s="35" t="s">
        <v>31</v>
      </c>
      <c r="H101" s="35" t="s">
        <v>31</v>
      </c>
      <c r="I101" s="191">
        <f>37161.5009+3416.23779</f>
        <v>40577.738689999998</v>
      </c>
      <c r="J101" s="29">
        <f>I101</f>
        <v>40577.738689999998</v>
      </c>
      <c r="K101" s="80" t="s">
        <v>31</v>
      </c>
      <c r="L101" s="30">
        <f t="shared" si="7"/>
        <v>40577.738689999998</v>
      </c>
      <c r="M101" s="31">
        <v>136</v>
      </c>
      <c r="N101" s="332"/>
    </row>
    <row r="102" spans="1:14" x14ac:dyDescent="0.2">
      <c r="B102" s="13">
        <v>137</v>
      </c>
      <c r="C102" s="31" t="s">
        <v>65</v>
      </c>
      <c r="D102" s="8"/>
      <c r="E102" s="8" t="s">
        <v>388</v>
      </c>
      <c r="F102" s="34" t="s">
        <v>31</v>
      </c>
      <c r="G102" s="35" t="s">
        <v>31</v>
      </c>
      <c r="H102" s="35" t="s">
        <v>31</v>
      </c>
      <c r="I102" s="35"/>
      <c r="J102" s="35">
        <f>I102</f>
        <v>0</v>
      </c>
      <c r="K102" s="80" t="s">
        <v>31</v>
      </c>
      <c r="L102" s="30">
        <f t="shared" si="7"/>
        <v>0</v>
      </c>
      <c r="M102" s="31">
        <v>137</v>
      </c>
    </row>
    <row r="103" spans="1:14" x14ac:dyDescent="0.2">
      <c r="B103" s="13">
        <v>138</v>
      </c>
      <c r="C103" s="31" t="s">
        <v>65</v>
      </c>
      <c r="D103" s="8"/>
      <c r="E103" s="8" t="s">
        <v>389</v>
      </c>
      <c r="F103" s="34" t="s">
        <v>31</v>
      </c>
      <c r="G103" s="35" t="s">
        <v>31</v>
      </c>
      <c r="H103" s="35" t="s">
        <v>31</v>
      </c>
      <c r="I103" s="43">
        <v>-12340.77997</v>
      </c>
      <c r="J103" s="29">
        <f>I103</f>
        <v>-12340.77997</v>
      </c>
      <c r="K103" s="80" t="s">
        <v>31</v>
      </c>
      <c r="L103" s="30">
        <f t="shared" si="7"/>
        <v>-12340.77997</v>
      </c>
      <c r="M103" s="31">
        <v>138</v>
      </c>
    </row>
    <row r="104" spans="1:14" x14ac:dyDescent="0.2">
      <c r="B104" s="13">
        <v>139</v>
      </c>
      <c r="C104" s="9"/>
      <c r="D104" s="8" t="s">
        <v>5</v>
      </c>
      <c r="E104" s="8" t="s">
        <v>390</v>
      </c>
      <c r="F104" s="34" t="s">
        <v>31</v>
      </c>
      <c r="G104" s="35" t="s">
        <v>31</v>
      </c>
      <c r="H104" s="35"/>
      <c r="I104" s="35" t="s">
        <v>31</v>
      </c>
      <c r="J104" s="29">
        <f t="shared" ref="J104:J109" si="8">H104</f>
        <v>0</v>
      </c>
      <c r="K104" s="80" t="s">
        <v>31</v>
      </c>
      <c r="L104" s="30">
        <f t="shared" si="7"/>
        <v>0</v>
      </c>
      <c r="M104" s="31">
        <v>139</v>
      </c>
    </row>
    <row r="105" spans="1:14" x14ac:dyDescent="0.2">
      <c r="B105" s="13">
        <v>140</v>
      </c>
      <c r="C105" s="9"/>
      <c r="D105" s="8"/>
      <c r="E105" s="8" t="s">
        <v>391</v>
      </c>
      <c r="F105" s="34" t="s">
        <v>31</v>
      </c>
      <c r="G105" s="35" t="s">
        <v>31</v>
      </c>
      <c r="H105" s="187">
        <v>15643.237950000001</v>
      </c>
      <c r="I105" s="35" t="s">
        <v>31</v>
      </c>
      <c r="J105" s="29">
        <f t="shared" si="8"/>
        <v>15643.237950000001</v>
      </c>
      <c r="K105" s="80" t="s">
        <v>31</v>
      </c>
      <c r="L105" s="30">
        <f t="shared" si="7"/>
        <v>15643.237950000001</v>
      </c>
      <c r="M105" s="31">
        <v>140</v>
      </c>
    </row>
    <row r="106" spans="1:14" x14ac:dyDescent="0.2">
      <c r="B106" s="13">
        <v>141</v>
      </c>
      <c r="C106" s="9"/>
      <c r="D106" s="8"/>
      <c r="E106" s="8" t="s">
        <v>392</v>
      </c>
      <c r="F106" s="34" t="s">
        <v>31</v>
      </c>
      <c r="G106" s="35" t="s">
        <v>31</v>
      </c>
      <c r="H106" s="35"/>
      <c r="I106" s="35" t="s">
        <v>31</v>
      </c>
      <c r="J106" s="29">
        <f t="shared" si="8"/>
        <v>0</v>
      </c>
      <c r="K106" s="80" t="s">
        <v>31</v>
      </c>
      <c r="L106" s="30">
        <f t="shared" si="7"/>
        <v>0</v>
      </c>
      <c r="M106" s="31">
        <v>141</v>
      </c>
    </row>
    <row r="107" spans="1:14" x14ac:dyDescent="0.2">
      <c r="B107" s="13">
        <v>142</v>
      </c>
      <c r="C107" s="9"/>
      <c r="D107" s="8"/>
      <c r="E107" s="8" t="s">
        <v>393</v>
      </c>
      <c r="F107" s="34" t="s">
        <v>31</v>
      </c>
      <c r="G107" s="35" t="s">
        <v>31</v>
      </c>
      <c r="H107" s="44"/>
      <c r="I107" s="35" t="s">
        <v>31</v>
      </c>
      <c r="J107" s="29">
        <f t="shared" si="8"/>
        <v>0</v>
      </c>
      <c r="K107" s="80" t="s">
        <v>31</v>
      </c>
      <c r="L107" s="30">
        <f t="shared" si="7"/>
        <v>0</v>
      </c>
      <c r="M107" s="31">
        <v>142</v>
      </c>
    </row>
    <row r="108" spans="1:14" x14ac:dyDescent="0.2">
      <c r="B108" s="13">
        <v>143</v>
      </c>
      <c r="C108" s="9"/>
      <c r="D108" s="8"/>
      <c r="E108" s="8" t="s">
        <v>394</v>
      </c>
      <c r="F108" s="34" t="s">
        <v>31</v>
      </c>
      <c r="G108" s="35" t="s">
        <v>31</v>
      </c>
      <c r="H108" s="35"/>
      <c r="I108" s="35" t="s">
        <v>31</v>
      </c>
      <c r="J108" s="29">
        <f t="shared" si="8"/>
        <v>0</v>
      </c>
      <c r="K108" s="80" t="s">
        <v>31</v>
      </c>
      <c r="L108" s="30">
        <f t="shared" si="7"/>
        <v>0</v>
      </c>
      <c r="M108" s="31">
        <v>143</v>
      </c>
    </row>
    <row r="109" spans="1:14" x14ac:dyDescent="0.2">
      <c r="B109" s="13">
        <v>144</v>
      </c>
      <c r="C109" s="9"/>
      <c r="D109" s="8"/>
      <c r="E109" s="8" t="s">
        <v>395</v>
      </c>
      <c r="F109" s="34" t="s">
        <v>31</v>
      </c>
      <c r="G109" s="35" t="s">
        <v>31</v>
      </c>
      <c r="H109" s="44"/>
      <c r="I109" s="35" t="s">
        <v>31</v>
      </c>
      <c r="J109" s="29">
        <f t="shared" si="8"/>
        <v>0</v>
      </c>
      <c r="K109" s="80" t="s">
        <v>31</v>
      </c>
      <c r="L109" s="30">
        <f t="shared" si="7"/>
        <v>0</v>
      </c>
      <c r="M109" s="31">
        <v>144</v>
      </c>
    </row>
    <row r="110" spans="1:14" x14ac:dyDescent="0.2">
      <c r="B110" s="13">
        <v>145</v>
      </c>
      <c r="C110" s="9"/>
      <c r="D110" s="8"/>
      <c r="E110" s="8" t="s">
        <v>396</v>
      </c>
      <c r="F110" s="42"/>
      <c r="G110" s="44"/>
      <c r="H110" s="44"/>
      <c r="I110" s="43"/>
      <c r="J110" s="29">
        <f>F110+G110+H110+I110</f>
        <v>0</v>
      </c>
      <c r="K110" s="80" t="s">
        <v>31</v>
      </c>
      <c r="L110" s="30">
        <f t="shared" si="7"/>
        <v>0</v>
      </c>
      <c r="M110" s="31">
        <v>145</v>
      </c>
    </row>
    <row r="111" spans="1:14" x14ac:dyDescent="0.2">
      <c r="B111" s="13">
        <v>146</v>
      </c>
      <c r="C111" s="9"/>
      <c r="D111" s="8"/>
      <c r="E111" s="8" t="s">
        <v>397</v>
      </c>
      <c r="F111" s="34"/>
      <c r="G111" s="35"/>
      <c r="H111" s="35"/>
      <c r="I111" s="35"/>
      <c r="J111" s="29">
        <f>F111+G111+H111+I111</f>
        <v>0</v>
      </c>
      <c r="K111" s="80" t="s">
        <v>31</v>
      </c>
      <c r="L111" s="30">
        <f t="shared" si="7"/>
        <v>0</v>
      </c>
      <c r="M111" s="31">
        <v>146</v>
      </c>
    </row>
    <row r="112" spans="1:14" x14ac:dyDescent="0.2">
      <c r="B112" s="13">
        <v>147</v>
      </c>
      <c r="C112" s="9"/>
      <c r="D112" s="8"/>
      <c r="E112" s="8" t="s">
        <v>398</v>
      </c>
      <c r="F112" s="42"/>
      <c r="G112" s="44"/>
      <c r="H112" s="44"/>
      <c r="I112" s="43"/>
      <c r="J112" s="29">
        <f t="shared" ref="J112:J117" si="9">F112+G112+H112+I112</f>
        <v>0</v>
      </c>
      <c r="K112" s="80" t="s">
        <v>31</v>
      </c>
      <c r="L112" s="30">
        <f t="shared" si="7"/>
        <v>0</v>
      </c>
      <c r="M112" s="31">
        <v>147</v>
      </c>
    </row>
    <row r="113" spans="1:13" x14ac:dyDescent="0.2">
      <c r="B113" s="13">
        <v>148</v>
      </c>
      <c r="C113" s="9"/>
      <c r="D113" s="8"/>
      <c r="E113" s="8" t="s">
        <v>399</v>
      </c>
      <c r="F113" s="42"/>
      <c r="G113" s="44"/>
      <c r="H113" s="44"/>
      <c r="I113" s="43"/>
      <c r="J113" s="29">
        <f t="shared" si="9"/>
        <v>0</v>
      </c>
      <c r="K113" s="80" t="s">
        <v>31</v>
      </c>
      <c r="L113" s="30">
        <f t="shared" si="7"/>
        <v>0</v>
      </c>
      <c r="M113" s="31">
        <v>148</v>
      </c>
    </row>
    <row r="114" spans="1:13" x14ac:dyDescent="0.2">
      <c r="B114" s="13">
        <v>149</v>
      </c>
      <c r="C114" s="9"/>
      <c r="D114" s="8"/>
      <c r="E114" s="8" t="s">
        <v>400</v>
      </c>
      <c r="F114" s="42"/>
      <c r="G114" s="44"/>
      <c r="H114" s="44"/>
      <c r="I114" s="43"/>
      <c r="J114" s="29">
        <f t="shared" si="9"/>
        <v>0</v>
      </c>
      <c r="K114" s="80" t="s">
        <v>31</v>
      </c>
      <c r="L114" s="30">
        <f t="shared" si="7"/>
        <v>0</v>
      </c>
      <c r="M114" s="31">
        <v>149</v>
      </c>
    </row>
    <row r="115" spans="1:13" x14ac:dyDescent="0.2">
      <c r="B115" s="13">
        <v>150</v>
      </c>
      <c r="C115" s="9"/>
      <c r="D115" s="8"/>
      <c r="E115" s="8" t="s">
        <v>401</v>
      </c>
      <c r="F115" s="42"/>
      <c r="G115" s="44"/>
      <c r="H115" s="44"/>
      <c r="I115" s="43"/>
      <c r="J115" s="29">
        <f t="shared" si="9"/>
        <v>0</v>
      </c>
      <c r="K115" s="80" t="s">
        <v>31</v>
      </c>
      <c r="L115" s="30">
        <f t="shared" si="7"/>
        <v>0</v>
      </c>
      <c r="M115" s="31">
        <v>150</v>
      </c>
    </row>
    <row r="116" spans="1:13" x14ac:dyDescent="0.2">
      <c r="B116" s="12">
        <v>151</v>
      </c>
      <c r="C116" s="9"/>
      <c r="D116" s="8" t="s">
        <v>384</v>
      </c>
      <c r="E116" s="8"/>
      <c r="F116" s="49">
        <f>SUM(F12:F44,F53:F86,F98:F115)</f>
        <v>-3081.4560299999998</v>
      </c>
      <c r="G116" s="29">
        <f>SUM(G12:G44,G53:G86,G98:G115)</f>
        <v>0</v>
      </c>
      <c r="H116" s="29">
        <f>SUM(H12:H44,H53:H86,H98:H115)</f>
        <v>30912.570890000003</v>
      </c>
      <c r="I116" s="29">
        <f>SUM(I12:I44,I53:I86,I98:I115)</f>
        <v>26786.825509999999</v>
      </c>
      <c r="J116" s="29">
        <f t="shared" si="9"/>
        <v>54617.940369999997</v>
      </c>
      <c r="K116" s="80" t="s">
        <v>31</v>
      </c>
      <c r="L116" s="30">
        <f t="shared" si="7"/>
        <v>54617.940369999997</v>
      </c>
      <c r="M116" s="31">
        <v>151</v>
      </c>
    </row>
    <row r="117" spans="1:13" x14ac:dyDescent="0.2">
      <c r="B117" s="22" t="s">
        <v>5</v>
      </c>
      <c r="C117" s="6"/>
      <c r="D117" s="51" t="s">
        <v>66</v>
      </c>
      <c r="E117" s="5"/>
      <c r="F117" s="353"/>
      <c r="G117" s="354"/>
      <c r="H117" s="354"/>
      <c r="I117" s="314"/>
      <c r="J117" s="349">
        <f t="shared" si="9"/>
        <v>0</v>
      </c>
      <c r="K117" s="371" t="s">
        <v>31</v>
      </c>
      <c r="L117" s="352">
        <f t="shared" si="7"/>
        <v>0</v>
      </c>
      <c r="M117" s="4" t="s">
        <v>5</v>
      </c>
    </row>
    <row r="118" spans="1:13" x14ac:dyDescent="0.2">
      <c r="B118" s="12" t="s">
        <v>5</v>
      </c>
      <c r="C118" s="6"/>
      <c r="D118" s="51" t="s">
        <v>214</v>
      </c>
      <c r="E118" s="5"/>
      <c r="F118" s="356"/>
      <c r="G118" s="357"/>
      <c r="H118" s="357"/>
      <c r="I118" s="357"/>
      <c r="J118" s="357"/>
      <c r="K118" s="361"/>
      <c r="L118" s="362"/>
      <c r="M118" s="4" t="s">
        <v>5</v>
      </c>
    </row>
    <row r="119" spans="1:13" x14ac:dyDescent="0.2">
      <c r="B119" s="13">
        <v>201</v>
      </c>
      <c r="C119" s="9"/>
      <c r="D119" s="7"/>
      <c r="E119" s="8" t="s">
        <v>67</v>
      </c>
      <c r="F119" s="341"/>
      <c r="G119" s="343"/>
      <c r="H119" s="343"/>
      <c r="I119" s="343"/>
      <c r="J119" s="343"/>
      <c r="K119" s="351"/>
      <c r="L119" s="348"/>
      <c r="M119" s="31">
        <v>201</v>
      </c>
    </row>
    <row r="120" spans="1:13" x14ac:dyDescent="0.2">
      <c r="B120" s="13">
        <v>202</v>
      </c>
      <c r="C120" s="31" t="s">
        <v>65</v>
      </c>
      <c r="D120" s="7"/>
      <c r="E120" s="8" t="s">
        <v>402</v>
      </c>
      <c r="F120" s="52"/>
      <c r="G120" s="28"/>
      <c r="H120" s="43"/>
      <c r="I120" s="28"/>
      <c r="J120" s="29">
        <f>F120+G120+H120+I120</f>
        <v>0</v>
      </c>
      <c r="K120" s="80" t="s">
        <v>31</v>
      </c>
      <c r="L120" s="30">
        <f t="shared" ref="L120:L134" si="10">J120</f>
        <v>0</v>
      </c>
      <c r="M120" s="31">
        <v>202</v>
      </c>
    </row>
    <row r="121" spans="1:13" x14ac:dyDescent="0.2">
      <c r="B121" s="13">
        <v>203</v>
      </c>
      <c r="C121" s="31" t="s">
        <v>65</v>
      </c>
      <c r="D121" s="7"/>
      <c r="E121" s="8" t="s">
        <v>403</v>
      </c>
      <c r="F121" s="52"/>
      <c r="G121" s="28"/>
      <c r="H121" s="43"/>
      <c r="I121" s="28"/>
      <c r="J121" s="29">
        <f>F121+G121+H121+I121</f>
        <v>0</v>
      </c>
      <c r="K121" s="80" t="s">
        <v>31</v>
      </c>
      <c r="L121" s="30">
        <f t="shared" si="10"/>
        <v>0</v>
      </c>
      <c r="M121" s="31">
        <v>203</v>
      </c>
    </row>
    <row r="122" spans="1:13" x14ac:dyDescent="0.2">
      <c r="A122" s="323"/>
      <c r="B122" s="13">
        <v>204</v>
      </c>
      <c r="C122" s="9"/>
      <c r="D122" s="7"/>
      <c r="E122" s="8" t="s">
        <v>404</v>
      </c>
      <c r="F122" s="52"/>
      <c r="G122" s="28"/>
      <c r="H122" s="43"/>
      <c r="I122" s="28"/>
      <c r="J122" s="29">
        <f>F122+G122+H122+I122</f>
        <v>0</v>
      </c>
      <c r="K122" s="80" t="s">
        <v>31</v>
      </c>
      <c r="L122" s="30">
        <f t="shared" si="10"/>
        <v>0</v>
      </c>
      <c r="M122" s="31">
        <v>204</v>
      </c>
    </row>
    <row r="123" spans="1:13" x14ac:dyDescent="0.2">
      <c r="A123" s="323"/>
      <c r="B123" s="13">
        <v>205</v>
      </c>
      <c r="C123" s="9"/>
      <c r="D123" s="7"/>
      <c r="E123" s="8" t="s">
        <v>405</v>
      </c>
      <c r="F123" s="45" t="s">
        <v>31</v>
      </c>
      <c r="G123" s="46" t="s">
        <v>31</v>
      </c>
      <c r="H123" s="46" t="s">
        <v>31</v>
      </c>
      <c r="I123" s="28"/>
      <c r="J123" s="29">
        <f>I123</f>
        <v>0</v>
      </c>
      <c r="K123" s="80" t="s">
        <v>31</v>
      </c>
      <c r="L123" s="30">
        <f t="shared" si="10"/>
        <v>0</v>
      </c>
      <c r="M123" s="31">
        <v>205</v>
      </c>
    </row>
    <row r="124" spans="1:13" x14ac:dyDescent="0.2">
      <c r="A124" s="323"/>
      <c r="B124" s="13">
        <v>206</v>
      </c>
      <c r="C124" s="9"/>
      <c r="D124" s="7"/>
      <c r="E124" s="8" t="s">
        <v>406</v>
      </c>
      <c r="F124" s="45" t="s">
        <v>31</v>
      </c>
      <c r="G124" s="46" t="s">
        <v>31</v>
      </c>
      <c r="H124" s="46" t="s">
        <v>31</v>
      </c>
      <c r="I124" s="28"/>
      <c r="J124" s="29">
        <f>I124</f>
        <v>0</v>
      </c>
      <c r="K124" s="80" t="s">
        <v>31</v>
      </c>
      <c r="L124" s="30">
        <f t="shared" si="10"/>
        <v>0</v>
      </c>
      <c r="M124" s="31">
        <v>206</v>
      </c>
    </row>
    <row r="125" spans="1:13" x14ac:dyDescent="0.2">
      <c r="A125" s="323"/>
      <c r="B125" s="13">
        <v>207</v>
      </c>
      <c r="C125" s="31" t="s">
        <v>65</v>
      </c>
      <c r="D125" s="7"/>
      <c r="E125" s="8" t="s">
        <v>407</v>
      </c>
      <c r="F125" s="45" t="s">
        <v>31</v>
      </c>
      <c r="G125" s="46" t="s">
        <v>31</v>
      </c>
      <c r="H125" s="43"/>
      <c r="I125" s="46" t="s">
        <v>31</v>
      </c>
      <c r="J125" s="29">
        <f t="shared" ref="J125:J130" si="11">H125</f>
        <v>0</v>
      </c>
      <c r="K125" s="80" t="s">
        <v>31</v>
      </c>
      <c r="L125" s="30">
        <f t="shared" si="10"/>
        <v>0</v>
      </c>
      <c r="M125" s="31">
        <v>207</v>
      </c>
    </row>
    <row r="126" spans="1:13" x14ac:dyDescent="0.2">
      <c r="A126" s="323"/>
      <c r="B126" s="13">
        <v>208</v>
      </c>
      <c r="C126" s="31" t="s">
        <v>65</v>
      </c>
      <c r="D126" s="7"/>
      <c r="E126" s="8" t="s">
        <v>408</v>
      </c>
      <c r="F126" s="45" t="s">
        <v>31</v>
      </c>
      <c r="G126" s="46" t="s">
        <v>31</v>
      </c>
      <c r="H126" s="43"/>
      <c r="I126" s="46" t="s">
        <v>31</v>
      </c>
      <c r="J126" s="29">
        <f t="shared" si="11"/>
        <v>0</v>
      </c>
      <c r="K126" s="80" t="s">
        <v>31</v>
      </c>
      <c r="L126" s="30">
        <f t="shared" si="10"/>
        <v>0</v>
      </c>
      <c r="M126" s="31">
        <v>208</v>
      </c>
    </row>
    <row r="127" spans="1:13" x14ac:dyDescent="0.2">
      <c r="A127" s="323"/>
      <c r="B127" s="13">
        <v>209</v>
      </c>
      <c r="C127" s="9"/>
      <c r="D127" s="7"/>
      <c r="E127" s="8" t="s">
        <v>409</v>
      </c>
      <c r="F127" s="45" t="s">
        <v>31</v>
      </c>
      <c r="G127" s="46" t="s">
        <v>31</v>
      </c>
      <c r="H127" s="35"/>
      <c r="I127" s="46" t="s">
        <v>31</v>
      </c>
      <c r="J127" s="35">
        <f t="shared" si="11"/>
        <v>0</v>
      </c>
      <c r="K127" s="80" t="s">
        <v>31</v>
      </c>
      <c r="L127" s="30">
        <f t="shared" si="10"/>
        <v>0</v>
      </c>
      <c r="M127" s="31">
        <v>209</v>
      </c>
    </row>
    <row r="128" spans="1:13" x14ac:dyDescent="0.2">
      <c r="A128" s="323"/>
      <c r="B128" s="13">
        <v>210</v>
      </c>
      <c r="C128" s="9"/>
      <c r="D128" s="7"/>
      <c r="E128" s="8" t="s">
        <v>410</v>
      </c>
      <c r="F128" s="45" t="s">
        <v>31</v>
      </c>
      <c r="G128" s="46" t="s">
        <v>31</v>
      </c>
      <c r="H128" s="35"/>
      <c r="I128" s="46" t="s">
        <v>31</v>
      </c>
      <c r="J128" s="35">
        <f t="shared" si="11"/>
        <v>0</v>
      </c>
      <c r="K128" s="80" t="s">
        <v>31</v>
      </c>
      <c r="L128" s="30">
        <f t="shared" si="10"/>
        <v>0</v>
      </c>
      <c r="M128" s="31">
        <v>210</v>
      </c>
    </row>
    <row r="129" spans="1:14" x14ac:dyDescent="0.2">
      <c r="A129" s="323"/>
      <c r="B129" s="13">
        <v>211</v>
      </c>
      <c r="C129" s="31" t="s">
        <v>65</v>
      </c>
      <c r="D129" s="7"/>
      <c r="E129" s="8" t="s">
        <v>411</v>
      </c>
      <c r="F129" s="45" t="s">
        <v>31</v>
      </c>
      <c r="G129" s="46" t="s">
        <v>31</v>
      </c>
      <c r="H129" s="43"/>
      <c r="I129" s="46" t="s">
        <v>31</v>
      </c>
      <c r="J129" s="35">
        <f t="shared" si="11"/>
        <v>0</v>
      </c>
      <c r="K129" s="80" t="s">
        <v>31</v>
      </c>
      <c r="L129" s="30">
        <f t="shared" si="10"/>
        <v>0</v>
      </c>
      <c r="M129" s="31">
        <v>211</v>
      </c>
    </row>
    <row r="130" spans="1:14" x14ac:dyDescent="0.2">
      <c r="A130" s="323"/>
      <c r="B130" s="13">
        <v>212</v>
      </c>
      <c r="C130" s="31" t="s">
        <v>65</v>
      </c>
      <c r="D130" s="7"/>
      <c r="E130" s="8" t="s">
        <v>412</v>
      </c>
      <c r="F130" s="45" t="s">
        <v>31</v>
      </c>
      <c r="G130" s="46" t="s">
        <v>31</v>
      </c>
      <c r="H130" s="43"/>
      <c r="I130" s="46" t="s">
        <v>31</v>
      </c>
      <c r="J130" s="35">
        <f t="shared" si="11"/>
        <v>0</v>
      </c>
      <c r="K130" s="80" t="s">
        <v>31</v>
      </c>
      <c r="L130" s="30">
        <f t="shared" si="10"/>
        <v>0</v>
      </c>
      <c r="M130" s="31">
        <v>212</v>
      </c>
    </row>
    <row r="131" spans="1:14" x14ac:dyDescent="0.2">
      <c r="A131" s="323"/>
      <c r="B131" s="13">
        <v>213</v>
      </c>
      <c r="C131" s="31" t="s">
        <v>65</v>
      </c>
      <c r="D131" s="7"/>
      <c r="E131" s="8" t="s">
        <v>68</v>
      </c>
      <c r="F131" s="45" t="s">
        <v>31</v>
      </c>
      <c r="G131" s="46" t="s">
        <v>31</v>
      </c>
      <c r="H131" s="46" t="s">
        <v>31</v>
      </c>
      <c r="I131" s="43">
        <v>117.09697</v>
      </c>
      <c r="J131" s="29">
        <f>I131</f>
        <v>117.09697</v>
      </c>
      <c r="K131" s="80" t="s">
        <v>31</v>
      </c>
      <c r="L131" s="30">
        <f t="shared" si="10"/>
        <v>117.09697</v>
      </c>
      <c r="M131" s="31">
        <v>213</v>
      </c>
    </row>
    <row r="132" spans="1:14" x14ac:dyDescent="0.2">
      <c r="A132" s="323"/>
      <c r="B132" s="13">
        <v>214</v>
      </c>
      <c r="C132" s="9"/>
      <c r="D132" s="7"/>
      <c r="E132" s="8" t="s">
        <v>413</v>
      </c>
      <c r="F132" s="45" t="s">
        <v>31</v>
      </c>
      <c r="G132" s="46" t="s">
        <v>31</v>
      </c>
      <c r="H132" s="35"/>
      <c r="I132" s="46" t="s">
        <v>31</v>
      </c>
      <c r="J132" s="35">
        <f>H132</f>
        <v>0</v>
      </c>
      <c r="K132" s="80" t="s">
        <v>31</v>
      </c>
      <c r="L132" s="30">
        <f t="shared" si="10"/>
        <v>0</v>
      </c>
      <c r="M132" s="31">
        <v>214</v>
      </c>
    </row>
    <row r="133" spans="1:14" x14ac:dyDescent="0.2">
      <c r="A133" s="323"/>
      <c r="B133" s="13">
        <v>215</v>
      </c>
      <c r="C133" s="9"/>
      <c r="D133" s="7"/>
      <c r="E133" s="8" t="s">
        <v>414</v>
      </c>
      <c r="F133" s="45" t="s">
        <v>31</v>
      </c>
      <c r="G133" s="46" t="s">
        <v>31</v>
      </c>
      <c r="H133" s="35"/>
      <c r="I133" s="46" t="s">
        <v>31</v>
      </c>
      <c r="J133" s="35">
        <f>H133</f>
        <v>0</v>
      </c>
      <c r="K133" s="80" t="s">
        <v>31</v>
      </c>
      <c r="L133" s="30">
        <f t="shared" si="10"/>
        <v>0</v>
      </c>
      <c r="M133" s="31">
        <v>215</v>
      </c>
      <c r="N133" s="257">
        <v>47</v>
      </c>
    </row>
    <row r="134" spans="1:14" ht="11.25" customHeight="1" thickBot="1" x14ac:dyDescent="0.25">
      <c r="A134" s="323"/>
      <c r="B134" s="87">
        <v>216</v>
      </c>
      <c r="C134" s="20" t="s">
        <v>65</v>
      </c>
      <c r="D134" s="50"/>
      <c r="E134" s="104" t="s">
        <v>415</v>
      </c>
      <c r="F134" s="94" t="s">
        <v>31</v>
      </c>
      <c r="G134" s="90" t="s">
        <v>31</v>
      </c>
      <c r="H134" s="90"/>
      <c r="I134" s="90" t="s">
        <v>31</v>
      </c>
      <c r="J134" s="90">
        <f>H134</f>
        <v>0</v>
      </c>
      <c r="K134" s="74" t="s">
        <v>31</v>
      </c>
      <c r="L134" s="101">
        <f t="shared" si="10"/>
        <v>0</v>
      </c>
      <c r="M134" s="105">
        <v>216</v>
      </c>
      <c r="N134" s="259"/>
    </row>
    <row r="135" spans="1:14" ht="6.95" customHeight="1" x14ac:dyDescent="0.2">
      <c r="A135" s="142"/>
      <c r="B135" s="3"/>
      <c r="C135" s="3"/>
      <c r="D135" s="5"/>
      <c r="E135" s="5"/>
      <c r="F135" s="85"/>
      <c r="G135" s="85"/>
      <c r="H135" s="85"/>
      <c r="I135" s="85"/>
      <c r="J135" s="85"/>
      <c r="K135" s="76"/>
      <c r="L135" s="75"/>
      <c r="M135" s="3"/>
      <c r="N135" s="158"/>
    </row>
    <row r="136" spans="1:14" ht="15" customHeight="1" x14ac:dyDescent="0.2">
      <c r="B136" s="344" t="s">
        <v>489</v>
      </c>
      <c r="C136" s="345"/>
      <c r="D136" s="345"/>
      <c r="E136" s="345"/>
      <c r="F136" s="345"/>
      <c r="G136" s="345"/>
      <c r="H136" s="345"/>
      <c r="I136" s="345"/>
      <c r="J136" s="345"/>
      <c r="K136" s="345"/>
      <c r="L136" s="345"/>
      <c r="M136" s="346"/>
      <c r="N136" s="149">
        <v>48</v>
      </c>
    </row>
    <row r="137" spans="1:14" ht="11.25" customHeight="1" x14ac:dyDescent="0.2">
      <c r="B137" s="333" t="s">
        <v>2</v>
      </c>
      <c r="C137" s="334"/>
      <c r="D137" s="334"/>
      <c r="E137" s="334"/>
      <c r="F137" s="334"/>
      <c r="G137" s="334"/>
      <c r="H137" s="334"/>
      <c r="I137" s="334"/>
      <c r="J137" s="334"/>
      <c r="K137" s="334"/>
      <c r="L137" s="334"/>
      <c r="M137" s="335"/>
    </row>
    <row r="138" spans="1:14" ht="11.25" customHeight="1" x14ac:dyDescent="0.2">
      <c r="B138" s="70"/>
      <c r="C138" s="8"/>
      <c r="D138" s="8"/>
      <c r="E138" s="8"/>
      <c r="F138" s="39"/>
      <c r="G138" s="39"/>
      <c r="H138" s="39"/>
      <c r="I138" s="39"/>
      <c r="J138" s="39"/>
      <c r="K138" s="39"/>
      <c r="L138" s="39"/>
      <c r="M138" s="9"/>
    </row>
    <row r="139" spans="1:14" ht="11.25" customHeight="1" x14ac:dyDescent="0.2">
      <c r="B139" s="12"/>
      <c r="C139" s="12" t="s">
        <v>5</v>
      </c>
      <c r="D139" s="3"/>
      <c r="E139" s="3"/>
      <c r="F139" s="12"/>
      <c r="G139" s="12" t="s">
        <v>6</v>
      </c>
      <c r="H139" s="12"/>
      <c r="I139" s="12"/>
      <c r="J139" s="12" t="s">
        <v>7</v>
      </c>
      <c r="K139" s="4"/>
      <c r="L139" s="4"/>
      <c r="M139" s="4"/>
    </row>
    <row r="140" spans="1:14" ht="11.25" customHeight="1" x14ac:dyDescent="0.2">
      <c r="B140" s="12" t="s">
        <v>8</v>
      </c>
      <c r="C140" s="12" t="s">
        <v>9</v>
      </c>
      <c r="D140" s="336" t="s">
        <v>10</v>
      </c>
      <c r="E140" s="337"/>
      <c r="F140" s="12" t="s">
        <v>11</v>
      </c>
      <c r="G140" s="12" t="s">
        <v>12</v>
      </c>
      <c r="H140" s="12" t="s">
        <v>13</v>
      </c>
      <c r="I140" s="12" t="s">
        <v>14</v>
      </c>
      <c r="J140" s="12" t="s">
        <v>15</v>
      </c>
      <c r="K140" s="4" t="s">
        <v>16</v>
      </c>
      <c r="L140" s="4" t="s">
        <v>7</v>
      </c>
      <c r="M140" s="4" t="s">
        <v>8</v>
      </c>
    </row>
    <row r="141" spans="1:14" ht="11.25" customHeight="1" x14ac:dyDescent="0.2">
      <c r="B141" s="12" t="s">
        <v>17</v>
      </c>
      <c r="C141" s="12" t="s">
        <v>18</v>
      </c>
      <c r="D141" s="3"/>
      <c r="E141" s="3"/>
      <c r="F141" s="12" t="s">
        <v>19</v>
      </c>
      <c r="G141" s="12" t="s">
        <v>20</v>
      </c>
      <c r="H141" s="12" t="s">
        <v>21</v>
      </c>
      <c r="I141" s="12"/>
      <c r="J141" s="12" t="s">
        <v>22</v>
      </c>
      <c r="K141" s="4"/>
      <c r="L141" s="4"/>
      <c r="M141" s="4" t="s">
        <v>17</v>
      </c>
    </row>
    <row r="142" spans="1:14" ht="11.25" customHeight="1" thickBot="1" x14ac:dyDescent="0.25">
      <c r="B142" s="13"/>
      <c r="C142" s="13"/>
      <c r="D142" s="338" t="s">
        <v>23</v>
      </c>
      <c r="E142" s="339"/>
      <c r="F142" s="40" t="s">
        <v>24</v>
      </c>
      <c r="G142" s="40" t="s">
        <v>25</v>
      </c>
      <c r="H142" s="40" t="s">
        <v>26</v>
      </c>
      <c r="I142" s="40" t="s">
        <v>27</v>
      </c>
      <c r="J142" s="40" t="s">
        <v>28</v>
      </c>
      <c r="K142" s="4" t="s">
        <v>29</v>
      </c>
      <c r="L142" s="4" t="s">
        <v>30</v>
      </c>
      <c r="M142" s="13"/>
    </row>
    <row r="143" spans="1:14" ht="11.25" customHeight="1" x14ac:dyDescent="0.2">
      <c r="B143" s="12"/>
      <c r="C143" s="6"/>
      <c r="D143" s="5" t="s">
        <v>418</v>
      </c>
      <c r="E143" s="5"/>
      <c r="F143" s="363"/>
      <c r="G143" s="360"/>
      <c r="H143" s="360"/>
      <c r="I143" s="360"/>
      <c r="J143" s="360">
        <f>SUM(F143:I144)</f>
        <v>0</v>
      </c>
      <c r="K143" s="360" t="s">
        <v>31</v>
      </c>
      <c r="L143" s="369">
        <f>J143</f>
        <v>0</v>
      </c>
      <c r="M143" s="6"/>
    </row>
    <row r="144" spans="1:14" ht="11.25" customHeight="1" x14ac:dyDescent="0.2">
      <c r="B144" s="13">
        <v>217</v>
      </c>
      <c r="C144" s="9"/>
      <c r="D144" s="8"/>
      <c r="E144" s="8" t="s">
        <v>416</v>
      </c>
      <c r="F144" s="364"/>
      <c r="G144" s="351"/>
      <c r="H144" s="351"/>
      <c r="I144" s="351"/>
      <c r="J144" s="351"/>
      <c r="K144" s="351"/>
      <c r="L144" s="370"/>
      <c r="M144" s="201" t="s">
        <v>485</v>
      </c>
    </row>
    <row r="145" spans="2:13" ht="11.25" customHeight="1" x14ac:dyDescent="0.2">
      <c r="B145" s="13">
        <v>218</v>
      </c>
      <c r="C145" s="9"/>
      <c r="D145" s="8"/>
      <c r="E145" s="8" t="s">
        <v>37</v>
      </c>
      <c r="F145" s="52"/>
      <c r="G145" s="28"/>
      <c r="H145" s="43"/>
      <c r="I145" s="28"/>
      <c r="J145" s="29">
        <f>F145+G145+H145+I145</f>
        <v>0</v>
      </c>
      <c r="K145" s="80" t="s">
        <v>31</v>
      </c>
      <c r="L145" s="30">
        <f>J145</f>
        <v>0</v>
      </c>
      <c r="M145" s="31">
        <v>218</v>
      </c>
    </row>
    <row r="146" spans="2:13" ht="11.25" customHeight="1" x14ac:dyDescent="0.2">
      <c r="B146" s="12">
        <v>219</v>
      </c>
      <c r="C146" s="9"/>
      <c r="D146" s="8" t="s">
        <v>417</v>
      </c>
      <c r="E146" s="8"/>
      <c r="F146" s="49">
        <f>SUM(F117:F134,F143:F145)</f>
        <v>0</v>
      </c>
      <c r="G146" s="29">
        <f>SUM(G117:G134,G143:G145)</f>
        <v>0</v>
      </c>
      <c r="H146" s="29">
        <f>SUM(H117:H134,H143:H145)</f>
        <v>0</v>
      </c>
      <c r="I146" s="29">
        <f>SUM(I117:I134,I143:I145)</f>
        <v>117.09697</v>
      </c>
      <c r="J146" s="29">
        <f>F146+G146+H146+I146</f>
        <v>117.09697</v>
      </c>
      <c r="K146" s="80" t="s">
        <v>31</v>
      </c>
      <c r="L146" s="30">
        <f>J146</f>
        <v>117.09697</v>
      </c>
      <c r="M146" s="31">
        <v>219</v>
      </c>
    </row>
    <row r="147" spans="2:13" ht="11.25" customHeight="1" x14ac:dyDescent="0.2">
      <c r="B147" s="22" t="s">
        <v>5</v>
      </c>
      <c r="C147" s="6"/>
      <c r="D147" s="5" t="s">
        <v>69</v>
      </c>
      <c r="E147" s="5"/>
      <c r="F147" s="355"/>
      <c r="G147" s="354"/>
      <c r="H147" s="354"/>
      <c r="I147" s="354"/>
      <c r="J147" s="349">
        <f>F147+G147+H147+I147</f>
        <v>0</v>
      </c>
      <c r="K147" s="371" t="s">
        <v>31</v>
      </c>
      <c r="L147" s="352">
        <f>J147</f>
        <v>0</v>
      </c>
      <c r="M147" s="6" t="s">
        <v>5</v>
      </c>
    </row>
    <row r="148" spans="2:13" ht="11.25" customHeight="1" x14ac:dyDescent="0.2">
      <c r="B148" s="13">
        <v>220</v>
      </c>
      <c r="C148" s="9"/>
      <c r="D148" s="8"/>
      <c r="E148" s="8" t="s">
        <v>67</v>
      </c>
      <c r="F148" s="341"/>
      <c r="G148" s="343"/>
      <c r="H148" s="343"/>
      <c r="I148" s="343"/>
      <c r="J148" s="343"/>
      <c r="K148" s="351"/>
      <c r="L148" s="348"/>
      <c r="M148" s="31">
        <v>220</v>
      </c>
    </row>
    <row r="149" spans="2:13" ht="11.25" customHeight="1" x14ac:dyDescent="0.2">
      <c r="B149" s="13">
        <v>221</v>
      </c>
      <c r="C149" s="31" t="s">
        <v>65</v>
      </c>
      <c r="D149" s="8" t="s">
        <v>5</v>
      </c>
      <c r="E149" s="8" t="s">
        <v>402</v>
      </c>
      <c r="F149" s="53"/>
      <c r="G149" s="28"/>
      <c r="H149" s="28"/>
      <c r="I149" s="28"/>
      <c r="J149" s="29">
        <f>F149+G149+H149+I149</f>
        <v>0</v>
      </c>
      <c r="K149" s="73" t="s">
        <v>31</v>
      </c>
      <c r="L149" s="30">
        <f t="shared" ref="L149:L167" si="12">J149</f>
        <v>0</v>
      </c>
      <c r="M149" s="31">
        <v>221</v>
      </c>
    </row>
    <row r="150" spans="2:13" ht="11.25" customHeight="1" x14ac:dyDescent="0.2">
      <c r="B150" s="13">
        <v>222</v>
      </c>
      <c r="C150" s="31" t="s">
        <v>65</v>
      </c>
      <c r="D150" s="8"/>
      <c r="E150" s="8" t="s">
        <v>403</v>
      </c>
      <c r="F150" s="53"/>
      <c r="G150" s="28"/>
      <c r="H150" s="28"/>
      <c r="I150" s="28"/>
      <c r="J150" s="29">
        <f>F150+G150+H150+I150</f>
        <v>0</v>
      </c>
      <c r="K150" s="73" t="s">
        <v>31</v>
      </c>
      <c r="L150" s="30">
        <f t="shared" si="12"/>
        <v>0</v>
      </c>
      <c r="M150" s="31">
        <v>222</v>
      </c>
    </row>
    <row r="151" spans="2:13" ht="11.25" customHeight="1" x14ac:dyDescent="0.2">
      <c r="B151" s="13">
        <v>223</v>
      </c>
      <c r="C151" s="9"/>
      <c r="D151" s="8"/>
      <c r="E151" s="8" t="s">
        <v>404</v>
      </c>
      <c r="F151" s="53"/>
      <c r="G151" s="28"/>
      <c r="H151" s="28"/>
      <c r="I151" s="28"/>
      <c r="J151" s="29">
        <f>F151+G151+H151+I151</f>
        <v>0</v>
      </c>
      <c r="K151" s="73" t="s">
        <v>31</v>
      </c>
      <c r="L151" s="30">
        <f t="shared" si="12"/>
        <v>0</v>
      </c>
      <c r="M151" s="31">
        <v>223</v>
      </c>
    </row>
    <row r="152" spans="2:13" ht="11.25" customHeight="1" x14ac:dyDescent="0.2">
      <c r="B152" s="13">
        <v>224</v>
      </c>
      <c r="C152" s="9"/>
      <c r="D152" s="8"/>
      <c r="E152" s="8" t="s">
        <v>405</v>
      </c>
      <c r="F152" s="34" t="s">
        <v>31</v>
      </c>
      <c r="G152" s="35" t="s">
        <v>31</v>
      </c>
      <c r="H152" s="35" t="s">
        <v>31</v>
      </c>
      <c r="I152" s="28"/>
      <c r="J152" s="29">
        <f>I152</f>
        <v>0</v>
      </c>
      <c r="K152" s="73" t="s">
        <v>31</v>
      </c>
      <c r="L152" s="30">
        <f t="shared" si="12"/>
        <v>0</v>
      </c>
      <c r="M152" s="31">
        <v>224</v>
      </c>
    </row>
    <row r="153" spans="2:13" ht="11.25" customHeight="1" x14ac:dyDescent="0.2">
      <c r="B153" s="13">
        <v>225</v>
      </c>
      <c r="C153" s="9"/>
      <c r="D153" s="8"/>
      <c r="E153" s="8" t="s">
        <v>406</v>
      </c>
      <c r="F153" s="34" t="s">
        <v>31</v>
      </c>
      <c r="G153" s="35" t="s">
        <v>31</v>
      </c>
      <c r="H153" s="35" t="s">
        <v>31</v>
      </c>
      <c r="I153" s="28"/>
      <c r="J153" s="29">
        <f>I153</f>
        <v>0</v>
      </c>
      <c r="K153" s="73" t="s">
        <v>31</v>
      </c>
      <c r="L153" s="30">
        <f t="shared" si="12"/>
        <v>0</v>
      </c>
      <c r="M153" s="31">
        <v>225</v>
      </c>
    </row>
    <row r="154" spans="2:13" ht="11.25" customHeight="1" x14ac:dyDescent="0.2">
      <c r="B154" s="13">
        <v>226</v>
      </c>
      <c r="C154" s="31" t="s">
        <v>65</v>
      </c>
      <c r="D154" s="8"/>
      <c r="E154" s="8" t="s">
        <v>407</v>
      </c>
      <c r="F154" s="34" t="s">
        <v>31</v>
      </c>
      <c r="G154" s="35" t="s">
        <v>31</v>
      </c>
      <c r="H154" s="28"/>
      <c r="I154" s="35" t="s">
        <v>31</v>
      </c>
      <c r="J154" s="29">
        <f t="shared" ref="J154:J159" si="13">H154</f>
        <v>0</v>
      </c>
      <c r="K154" s="73" t="s">
        <v>31</v>
      </c>
      <c r="L154" s="30">
        <f t="shared" si="12"/>
        <v>0</v>
      </c>
      <c r="M154" s="31">
        <v>226</v>
      </c>
    </row>
    <row r="155" spans="2:13" ht="11.25" customHeight="1" x14ac:dyDescent="0.2">
      <c r="B155" s="13">
        <v>227</v>
      </c>
      <c r="C155" s="31" t="s">
        <v>65</v>
      </c>
      <c r="D155" s="8"/>
      <c r="E155" s="8" t="s">
        <v>408</v>
      </c>
      <c r="F155" s="34" t="s">
        <v>31</v>
      </c>
      <c r="G155" s="35" t="s">
        <v>31</v>
      </c>
      <c r="H155" s="35"/>
      <c r="I155" s="35" t="s">
        <v>31</v>
      </c>
      <c r="J155" s="29">
        <f t="shared" si="13"/>
        <v>0</v>
      </c>
      <c r="K155" s="73" t="s">
        <v>31</v>
      </c>
      <c r="L155" s="30">
        <f t="shared" si="12"/>
        <v>0</v>
      </c>
      <c r="M155" s="31">
        <v>227</v>
      </c>
    </row>
    <row r="156" spans="2:13" ht="11.25" customHeight="1" x14ac:dyDescent="0.2">
      <c r="B156" s="13">
        <v>228</v>
      </c>
      <c r="C156" s="9"/>
      <c r="D156" s="8"/>
      <c r="E156" s="8" t="s">
        <v>409</v>
      </c>
      <c r="F156" s="34" t="s">
        <v>31</v>
      </c>
      <c r="G156" s="35" t="s">
        <v>31</v>
      </c>
      <c r="H156" s="35"/>
      <c r="I156" s="35" t="s">
        <v>31</v>
      </c>
      <c r="J156" s="29">
        <f t="shared" si="13"/>
        <v>0</v>
      </c>
      <c r="K156" s="73" t="s">
        <v>31</v>
      </c>
      <c r="L156" s="30">
        <f t="shared" si="12"/>
        <v>0</v>
      </c>
      <c r="M156" s="31">
        <v>228</v>
      </c>
    </row>
    <row r="157" spans="2:13" ht="11.25" customHeight="1" x14ac:dyDescent="0.2">
      <c r="B157" s="13">
        <v>229</v>
      </c>
      <c r="C157" s="9"/>
      <c r="D157" s="8"/>
      <c r="E157" s="8" t="s">
        <v>410</v>
      </c>
      <c r="F157" s="34" t="s">
        <v>31</v>
      </c>
      <c r="G157" s="35" t="s">
        <v>31</v>
      </c>
      <c r="H157" s="35"/>
      <c r="I157" s="35" t="s">
        <v>31</v>
      </c>
      <c r="J157" s="29">
        <f t="shared" si="13"/>
        <v>0</v>
      </c>
      <c r="K157" s="73" t="s">
        <v>31</v>
      </c>
      <c r="L157" s="30">
        <f t="shared" si="12"/>
        <v>0</v>
      </c>
      <c r="M157" s="31">
        <v>229</v>
      </c>
    </row>
    <row r="158" spans="2:13" ht="11.25" customHeight="1" x14ac:dyDescent="0.2">
      <c r="B158" s="13">
        <v>230</v>
      </c>
      <c r="C158" s="31" t="s">
        <v>65</v>
      </c>
      <c r="D158" s="8"/>
      <c r="E158" s="8" t="s">
        <v>411</v>
      </c>
      <c r="F158" s="34" t="s">
        <v>31</v>
      </c>
      <c r="G158" s="35" t="s">
        <v>31</v>
      </c>
      <c r="H158" s="28"/>
      <c r="I158" s="35" t="s">
        <v>31</v>
      </c>
      <c r="J158" s="29">
        <f t="shared" si="13"/>
        <v>0</v>
      </c>
      <c r="K158" s="73" t="s">
        <v>31</v>
      </c>
      <c r="L158" s="30">
        <f t="shared" si="12"/>
        <v>0</v>
      </c>
      <c r="M158" s="31">
        <v>230</v>
      </c>
    </row>
    <row r="159" spans="2:13" ht="11.25" customHeight="1" x14ac:dyDescent="0.2">
      <c r="B159" s="13">
        <v>231</v>
      </c>
      <c r="C159" s="31" t="s">
        <v>65</v>
      </c>
      <c r="D159" s="8"/>
      <c r="E159" s="8" t="s">
        <v>412</v>
      </c>
      <c r="F159" s="34" t="s">
        <v>31</v>
      </c>
      <c r="G159" s="35" t="s">
        <v>31</v>
      </c>
      <c r="H159" s="28"/>
      <c r="I159" s="35" t="s">
        <v>31</v>
      </c>
      <c r="J159" s="29">
        <f t="shared" si="13"/>
        <v>0</v>
      </c>
      <c r="K159" s="73" t="s">
        <v>31</v>
      </c>
      <c r="L159" s="30">
        <f t="shared" si="12"/>
        <v>0</v>
      </c>
      <c r="M159" s="31">
        <v>231</v>
      </c>
    </row>
    <row r="160" spans="2:13" ht="11.25" customHeight="1" x14ac:dyDescent="0.2">
      <c r="B160" s="13">
        <v>232</v>
      </c>
      <c r="C160" s="31" t="s">
        <v>65</v>
      </c>
      <c r="D160" s="8"/>
      <c r="E160" s="8" t="s">
        <v>68</v>
      </c>
      <c r="F160" s="34" t="s">
        <v>31</v>
      </c>
      <c r="G160" s="35" t="s">
        <v>31</v>
      </c>
      <c r="H160" s="35" t="s">
        <v>31</v>
      </c>
      <c r="I160" s="43">
        <v>-2628.8458799999999</v>
      </c>
      <c r="J160" s="29">
        <f>I160</f>
        <v>-2628.8458799999999</v>
      </c>
      <c r="K160" s="73" t="s">
        <v>31</v>
      </c>
      <c r="L160" s="30">
        <f t="shared" si="12"/>
        <v>-2628.8458799999999</v>
      </c>
      <c r="M160" s="31">
        <v>232</v>
      </c>
    </row>
    <row r="161" spans="1:14" ht="11.25" customHeight="1" x14ac:dyDescent="0.2">
      <c r="B161" s="13">
        <v>233</v>
      </c>
      <c r="C161" s="9"/>
      <c r="D161" s="8"/>
      <c r="E161" s="8" t="s">
        <v>413</v>
      </c>
      <c r="F161" s="34" t="s">
        <v>31</v>
      </c>
      <c r="G161" s="35" t="s">
        <v>31</v>
      </c>
      <c r="H161" s="35"/>
      <c r="I161" s="35" t="s">
        <v>31</v>
      </c>
      <c r="J161" s="35">
        <f>H161</f>
        <v>0</v>
      </c>
      <c r="K161" s="73" t="s">
        <v>31</v>
      </c>
      <c r="L161" s="30">
        <f t="shared" si="12"/>
        <v>0</v>
      </c>
      <c r="M161" s="31">
        <v>233</v>
      </c>
    </row>
    <row r="162" spans="1:14" ht="11.25" customHeight="1" x14ac:dyDescent="0.2">
      <c r="B162" s="13">
        <v>234</v>
      </c>
      <c r="C162" s="9"/>
      <c r="D162" s="8"/>
      <c r="E162" s="8" t="s">
        <v>414</v>
      </c>
      <c r="F162" s="34" t="s">
        <v>31</v>
      </c>
      <c r="G162" s="35" t="s">
        <v>31</v>
      </c>
      <c r="H162" s="35"/>
      <c r="I162" s="35" t="s">
        <v>31</v>
      </c>
      <c r="J162" s="35">
        <f>H162</f>
        <v>0</v>
      </c>
      <c r="K162" s="73" t="s">
        <v>31</v>
      </c>
      <c r="L162" s="30">
        <f t="shared" si="12"/>
        <v>0</v>
      </c>
      <c r="M162" s="31">
        <v>234</v>
      </c>
    </row>
    <row r="163" spans="1:14" ht="11.25" customHeight="1" x14ac:dyDescent="0.2">
      <c r="B163" s="13">
        <v>235</v>
      </c>
      <c r="C163" s="31" t="s">
        <v>65</v>
      </c>
      <c r="D163" s="8" t="s">
        <v>5</v>
      </c>
      <c r="E163" s="8" t="s">
        <v>415</v>
      </c>
      <c r="F163" s="34" t="s">
        <v>31</v>
      </c>
      <c r="G163" s="35" t="s">
        <v>31</v>
      </c>
      <c r="H163" s="28"/>
      <c r="I163" s="35" t="s">
        <v>31</v>
      </c>
      <c r="J163" s="29">
        <f>H163</f>
        <v>0</v>
      </c>
      <c r="K163" s="73" t="s">
        <v>31</v>
      </c>
      <c r="L163" s="30">
        <f t="shared" si="12"/>
        <v>0</v>
      </c>
      <c r="M163" s="31">
        <v>235</v>
      </c>
    </row>
    <row r="164" spans="1:14" ht="11.25" customHeight="1" x14ac:dyDescent="0.2">
      <c r="B164" s="13">
        <v>236</v>
      </c>
      <c r="C164" s="9"/>
      <c r="D164" s="8" t="s">
        <v>5</v>
      </c>
      <c r="E164" s="8" t="s">
        <v>416</v>
      </c>
      <c r="F164" s="34"/>
      <c r="G164" s="35"/>
      <c r="H164" s="35"/>
      <c r="I164" s="35"/>
      <c r="J164" s="35">
        <f>SUM(F164:I164)</f>
        <v>0</v>
      </c>
      <c r="K164" s="73" t="s">
        <v>31</v>
      </c>
      <c r="L164" s="30">
        <f t="shared" si="12"/>
        <v>0</v>
      </c>
      <c r="M164" s="31">
        <v>236</v>
      </c>
    </row>
    <row r="165" spans="1:14" ht="11.25" customHeight="1" x14ac:dyDescent="0.2">
      <c r="B165" s="13">
        <v>237</v>
      </c>
      <c r="C165" s="9"/>
      <c r="D165" s="8"/>
      <c r="E165" s="8" t="s">
        <v>37</v>
      </c>
      <c r="F165" s="53"/>
      <c r="G165" s="28"/>
      <c r="H165" s="28"/>
      <c r="I165" s="28"/>
      <c r="J165" s="29">
        <f>F165+G165+H165+I165</f>
        <v>0</v>
      </c>
      <c r="K165" s="73" t="s">
        <v>31</v>
      </c>
      <c r="L165" s="30">
        <f t="shared" si="12"/>
        <v>0</v>
      </c>
      <c r="M165" s="31">
        <v>237</v>
      </c>
    </row>
    <row r="166" spans="1:14" ht="11.25" customHeight="1" x14ac:dyDescent="0.2">
      <c r="B166" s="12">
        <v>238</v>
      </c>
      <c r="C166" s="9"/>
      <c r="D166" s="8" t="s">
        <v>419</v>
      </c>
      <c r="E166" s="8"/>
      <c r="F166" s="49">
        <f>SUM(F147:F165)</f>
        <v>0</v>
      </c>
      <c r="G166" s="54">
        <f>SUM(G147:G165)</f>
        <v>0</v>
      </c>
      <c r="H166" s="54">
        <f>SUM(H147:H165)</f>
        <v>0</v>
      </c>
      <c r="I166" s="29">
        <f>SUM(I147:I165)</f>
        <v>-2628.8458799999999</v>
      </c>
      <c r="J166" s="29">
        <f>F166+G166+H166+I166</f>
        <v>-2628.8458799999999</v>
      </c>
      <c r="K166" s="73" t="s">
        <v>31</v>
      </c>
      <c r="L166" s="30">
        <f t="shared" si="12"/>
        <v>-2628.8458799999999</v>
      </c>
      <c r="M166" s="31">
        <v>238</v>
      </c>
    </row>
    <row r="167" spans="1:14" ht="11.25" customHeight="1" x14ac:dyDescent="0.2">
      <c r="B167" s="22" t="s">
        <v>5</v>
      </c>
      <c r="C167" s="6"/>
      <c r="D167" s="5" t="s">
        <v>246</v>
      </c>
      <c r="E167" s="5"/>
      <c r="F167" s="368"/>
      <c r="G167" s="349"/>
      <c r="H167" s="354"/>
      <c r="I167" s="349"/>
      <c r="J167" s="349">
        <f>F167+G167+H167+I167</f>
        <v>0</v>
      </c>
      <c r="K167" s="350" t="s">
        <v>31</v>
      </c>
      <c r="L167" s="352">
        <f t="shared" si="12"/>
        <v>0</v>
      </c>
      <c r="M167" s="6" t="s">
        <v>5</v>
      </c>
    </row>
    <row r="168" spans="1:14" ht="11.25" customHeight="1" x14ac:dyDescent="0.2">
      <c r="B168" s="12">
        <v>301</v>
      </c>
      <c r="C168" s="31"/>
      <c r="D168" s="8"/>
      <c r="E168" s="8" t="s">
        <v>67</v>
      </c>
      <c r="F168" s="341"/>
      <c r="G168" s="343"/>
      <c r="H168" s="343"/>
      <c r="I168" s="343"/>
      <c r="J168" s="343"/>
      <c r="K168" s="351"/>
      <c r="L168" s="348"/>
      <c r="M168" s="201" t="s">
        <v>247</v>
      </c>
      <c r="N168" s="249" t="str">
        <f>'48-51'!N136</f>
        <v>Road Initials: CSXT  Year: 2011</v>
      </c>
    </row>
    <row r="169" spans="1:14" ht="11.25" customHeight="1" x14ac:dyDescent="0.2">
      <c r="A169" s="323" t="s">
        <v>0</v>
      </c>
      <c r="B169" s="22" t="s">
        <v>5</v>
      </c>
      <c r="C169" s="6"/>
      <c r="D169" s="5"/>
      <c r="E169" s="5" t="s">
        <v>420</v>
      </c>
      <c r="F169" s="368"/>
      <c r="G169" s="349"/>
      <c r="H169" s="354"/>
      <c r="I169" s="349"/>
      <c r="J169" s="349">
        <f>F169+G169+H169+I169</f>
        <v>0</v>
      </c>
      <c r="K169" s="350" t="s">
        <v>31</v>
      </c>
      <c r="L169" s="352">
        <f>J169</f>
        <v>0</v>
      </c>
      <c r="M169" s="6" t="s">
        <v>5</v>
      </c>
      <c r="N169" s="249"/>
    </row>
    <row r="170" spans="1:14" ht="11.25" customHeight="1" x14ac:dyDescent="0.2">
      <c r="A170" s="323"/>
      <c r="B170" s="13">
        <v>302</v>
      </c>
      <c r="C170" s="31" t="s">
        <v>65</v>
      </c>
      <c r="D170" s="8"/>
      <c r="E170" s="103" t="s">
        <v>421</v>
      </c>
      <c r="F170" s="341"/>
      <c r="G170" s="343"/>
      <c r="H170" s="343"/>
      <c r="I170" s="343"/>
      <c r="J170" s="343"/>
      <c r="K170" s="351"/>
      <c r="L170" s="348"/>
      <c r="M170" s="201" t="s">
        <v>487</v>
      </c>
      <c r="N170" s="249"/>
    </row>
    <row r="171" spans="1:14" ht="11.25" customHeight="1" x14ac:dyDescent="0.2">
      <c r="A171" s="323"/>
      <c r="B171" s="13">
        <v>303</v>
      </c>
      <c r="C171" s="31" t="s">
        <v>65</v>
      </c>
      <c r="D171" s="8"/>
      <c r="E171" s="103" t="s">
        <v>422</v>
      </c>
      <c r="F171" s="34"/>
      <c r="G171" s="35"/>
      <c r="H171" s="35"/>
      <c r="I171" s="35"/>
      <c r="J171" s="35">
        <f>SUM(F171:I171)</f>
        <v>0</v>
      </c>
      <c r="K171" s="73" t="s">
        <v>31</v>
      </c>
      <c r="L171" s="30">
        <f t="shared" ref="L171:L180" si="14">J171</f>
        <v>0</v>
      </c>
      <c r="M171" s="31">
        <v>303</v>
      </c>
      <c r="N171" s="249"/>
    </row>
    <row r="172" spans="1:14" ht="11.25" customHeight="1" x14ac:dyDescent="0.2">
      <c r="A172" s="323"/>
      <c r="B172" s="13">
        <v>304</v>
      </c>
      <c r="C172" s="31" t="s">
        <v>65</v>
      </c>
      <c r="D172" s="8"/>
      <c r="E172" s="103" t="s">
        <v>423</v>
      </c>
      <c r="F172" s="34"/>
      <c r="G172" s="35"/>
      <c r="H172" s="35"/>
      <c r="I172" s="35"/>
      <c r="J172" s="35">
        <f>SUM(F172:I172)</f>
        <v>0</v>
      </c>
      <c r="K172" s="73" t="s">
        <v>31</v>
      </c>
      <c r="L172" s="30">
        <f t="shared" si="14"/>
        <v>0</v>
      </c>
      <c r="M172" s="31">
        <v>304</v>
      </c>
      <c r="N172" s="249"/>
    </row>
    <row r="173" spans="1:14" ht="11.25" customHeight="1" x14ac:dyDescent="0.2">
      <c r="A173" s="323"/>
      <c r="B173" s="13">
        <v>305</v>
      </c>
      <c r="C173" s="31" t="s">
        <v>65</v>
      </c>
      <c r="D173" s="8"/>
      <c r="E173" s="103" t="s">
        <v>70</v>
      </c>
      <c r="F173" s="53"/>
      <c r="G173" s="28"/>
      <c r="H173" s="28"/>
      <c r="I173" s="28"/>
      <c r="J173" s="29">
        <f>F173+G173+H173+I173</f>
        <v>0</v>
      </c>
      <c r="K173" s="73" t="s">
        <v>31</v>
      </c>
      <c r="L173" s="30">
        <f t="shared" si="14"/>
        <v>0</v>
      </c>
      <c r="M173" s="31">
        <v>305</v>
      </c>
      <c r="N173" s="249"/>
    </row>
    <row r="174" spans="1:14" ht="11.25" customHeight="1" x14ac:dyDescent="0.2">
      <c r="A174" s="323"/>
      <c r="B174" s="13">
        <v>306</v>
      </c>
      <c r="C174" s="31" t="s">
        <v>65</v>
      </c>
      <c r="D174" s="8"/>
      <c r="E174" s="103" t="s">
        <v>71</v>
      </c>
      <c r="F174" s="53"/>
      <c r="G174" s="28"/>
      <c r="H174" s="28"/>
      <c r="I174" s="28"/>
      <c r="J174" s="29">
        <f>F174+G174+H174+I174</f>
        <v>0</v>
      </c>
      <c r="K174" s="73" t="s">
        <v>31</v>
      </c>
      <c r="L174" s="30">
        <f t="shared" si="14"/>
        <v>0</v>
      </c>
      <c r="M174" s="31">
        <v>306</v>
      </c>
      <c r="N174" s="249"/>
    </row>
    <row r="175" spans="1:14" ht="11.25" customHeight="1" x14ac:dyDescent="0.2">
      <c r="A175" s="323"/>
      <c r="B175" s="13">
        <v>307</v>
      </c>
      <c r="C175" s="31" t="s">
        <v>65</v>
      </c>
      <c r="D175" s="8"/>
      <c r="E175" s="103" t="s">
        <v>424</v>
      </c>
      <c r="F175" s="53"/>
      <c r="G175" s="28"/>
      <c r="H175" s="28"/>
      <c r="I175" s="28"/>
      <c r="J175" s="29">
        <f>F175+G175+H175+I175</f>
        <v>0</v>
      </c>
      <c r="K175" s="73" t="s">
        <v>31</v>
      </c>
      <c r="L175" s="30">
        <f t="shared" si="14"/>
        <v>0</v>
      </c>
      <c r="M175" s="31">
        <v>307</v>
      </c>
      <c r="N175" s="249"/>
    </row>
    <row r="176" spans="1:14" ht="11.25" customHeight="1" x14ac:dyDescent="0.2">
      <c r="A176" s="323"/>
      <c r="B176" s="13">
        <v>308</v>
      </c>
      <c r="C176" s="9"/>
      <c r="D176" s="8"/>
      <c r="E176" s="103" t="s">
        <v>404</v>
      </c>
      <c r="F176" s="34"/>
      <c r="G176" s="35"/>
      <c r="H176" s="35"/>
      <c r="I176" s="35"/>
      <c r="J176" s="29">
        <f>F176+G176+H176+I176</f>
        <v>0</v>
      </c>
      <c r="K176" s="73" t="s">
        <v>31</v>
      </c>
      <c r="L176" s="30">
        <f t="shared" si="14"/>
        <v>0</v>
      </c>
      <c r="M176" s="31">
        <v>308</v>
      </c>
      <c r="N176" s="249"/>
    </row>
    <row r="177" spans="1:14" ht="11.25" customHeight="1" x14ac:dyDescent="0.2">
      <c r="A177" s="323"/>
      <c r="B177" s="13">
        <v>309</v>
      </c>
      <c r="C177" s="9"/>
      <c r="D177" s="8"/>
      <c r="E177" s="8" t="s">
        <v>405</v>
      </c>
      <c r="F177" s="34" t="s">
        <v>31</v>
      </c>
      <c r="G177" s="35" t="s">
        <v>31</v>
      </c>
      <c r="H177" s="35" t="s">
        <v>31</v>
      </c>
      <c r="I177" s="28"/>
      <c r="J177" s="29">
        <f>I177</f>
        <v>0</v>
      </c>
      <c r="K177" s="73" t="s">
        <v>31</v>
      </c>
      <c r="L177" s="30">
        <f t="shared" si="14"/>
        <v>0</v>
      </c>
      <c r="M177" s="31">
        <v>309</v>
      </c>
      <c r="N177" s="249"/>
    </row>
    <row r="178" spans="1:14" ht="11.25" customHeight="1" x14ac:dyDescent="0.2">
      <c r="A178" s="323"/>
      <c r="B178" s="13">
        <v>310</v>
      </c>
      <c r="C178" s="9"/>
      <c r="D178" s="8"/>
      <c r="E178" s="8" t="s">
        <v>406</v>
      </c>
      <c r="F178" s="34" t="s">
        <v>31</v>
      </c>
      <c r="G178" s="35" t="s">
        <v>31</v>
      </c>
      <c r="H178" s="35" t="s">
        <v>31</v>
      </c>
      <c r="I178" s="28"/>
      <c r="J178" s="29">
        <f>I178</f>
        <v>0</v>
      </c>
      <c r="K178" s="73" t="s">
        <v>31</v>
      </c>
      <c r="L178" s="30">
        <f t="shared" si="14"/>
        <v>0</v>
      </c>
      <c r="M178" s="31">
        <v>310</v>
      </c>
      <c r="N178" s="249"/>
    </row>
    <row r="179" spans="1:14" ht="11.25" customHeight="1" x14ac:dyDescent="0.2">
      <c r="A179" s="323"/>
      <c r="B179" s="13">
        <v>311</v>
      </c>
      <c r="C179" s="31" t="s">
        <v>65</v>
      </c>
      <c r="D179" s="8"/>
      <c r="E179" s="8" t="s">
        <v>407</v>
      </c>
      <c r="F179" s="34" t="s">
        <v>31</v>
      </c>
      <c r="G179" s="35" t="s">
        <v>31</v>
      </c>
      <c r="H179" s="43">
        <f>-H180</f>
        <v>3043</v>
      </c>
      <c r="I179" s="35" t="s">
        <v>31</v>
      </c>
      <c r="J179" s="29">
        <f>H179</f>
        <v>3043</v>
      </c>
      <c r="K179" s="73" t="s">
        <v>31</v>
      </c>
      <c r="L179" s="30">
        <f t="shared" si="14"/>
        <v>3043</v>
      </c>
      <c r="M179" s="31">
        <v>311</v>
      </c>
      <c r="N179" s="249"/>
    </row>
    <row r="180" spans="1:14" ht="11.25" customHeight="1" thickBot="1" x14ac:dyDescent="0.25">
      <c r="A180" s="323"/>
      <c r="B180" s="13">
        <v>312</v>
      </c>
      <c r="C180" s="31" t="s">
        <v>65</v>
      </c>
      <c r="D180" s="8"/>
      <c r="E180" s="8" t="s">
        <v>408</v>
      </c>
      <c r="F180" s="94" t="s">
        <v>31</v>
      </c>
      <c r="G180" s="90" t="s">
        <v>31</v>
      </c>
      <c r="H180" s="37">
        <v>-3043</v>
      </c>
      <c r="I180" s="90" t="s">
        <v>31</v>
      </c>
      <c r="J180" s="97">
        <f>H180</f>
        <v>-3043</v>
      </c>
      <c r="K180" s="98" t="s">
        <v>31</v>
      </c>
      <c r="L180" s="48">
        <f t="shared" si="14"/>
        <v>-3043</v>
      </c>
      <c r="M180" s="31">
        <v>312</v>
      </c>
      <c r="N180" s="249"/>
    </row>
    <row r="181" spans="1:14" ht="6.95" customHeight="1" x14ac:dyDescent="0.2">
      <c r="A181" s="142"/>
      <c r="B181" s="3"/>
      <c r="C181" s="3"/>
      <c r="D181" s="5"/>
      <c r="E181" s="5"/>
      <c r="F181" s="85"/>
      <c r="G181" s="85"/>
      <c r="H181" s="85"/>
      <c r="I181" s="85"/>
      <c r="J181" s="85"/>
      <c r="K181" s="76"/>
      <c r="L181" s="75"/>
      <c r="M181" s="3"/>
      <c r="N181" s="158"/>
    </row>
    <row r="182" spans="1:14" ht="15" customHeight="1" x14ac:dyDescent="0.2">
      <c r="A182" s="328" t="s">
        <v>0</v>
      </c>
      <c r="B182" s="344" t="s">
        <v>489</v>
      </c>
      <c r="C182" s="345"/>
      <c r="D182" s="345"/>
      <c r="E182" s="345"/>
      <c r="F182" s="345"/>
      <c r="G182" s="345"/>
      <c r="H182" s="345"/>
      <c r="I182" s="345"/>
      <c r="J182" s="345"/>
      <c r="K182" s="345"/>
      <c r="L182" s="345"/>
      <c r="M182" s="346"/>
      <c r="N182" s="332" t="str">
        <f>'48-51'!N215</f>
        <v>Road Initials: CSXT  Year: 2011</v>
      </c>
    </row>
    <row r="183" spans="1:14" x14ac:dyDescent="0.2">
      <c r="A183" s="328"/>
      <c r="B183" s="333" t="s">
        <v>2</v>
      </c>
      <c r="C183" s="334"/>
      <c r="D183" s="334"/>
      <c r="E183" s="334"/>
      <c r="F183" s="334"/>
      <c r="G183" s="334"/>
      <c r="H183" s="334"/>
      <c r="I183" s="334"/>
      <c r="J183" s="334"/>
      <c r="K183" s="334"/>
      <c r="L183" s="334"/>
      <c r="M183" s="335"/>
      <c r="N183" s="332"/>
    </row>
    <row r="184" spans="1:14" x14ac:dyDescent="0.2">
      <c r="A184" s="328"/>
      <c r="B184" s="78"/>
      <c r="C184" s="8"/>
      <c r="D184" s="8"/>
      <c r="E184" s="8"/>
      <c r="F184" s="39"/>
      <c r="G184" s="39"/>
      <c r="H184" s="39"/>
      <c r="I184" s="39"/>
      <c r="J184" s="39"/>
      <c r="K184" s="39"/>
      <c r="L184" s="39"/>
      <c r="M184" s="9"/>
      <c r="N184" s="332"/>
    </row>
    <row r="185" spans="1:14" x14ac:dyDescent="0.2">
      <c r="A185" s="328"/>
      <c r="B185" s="12" t="s">
        <v>5</v>
      </c>
      <c r="C185" s="12" t="s">
        <v>5</v>
      </c>
      <c r="D185" s="3" t="s">
        <v>5</v>
      </c>
      <c r="E185" s="3" t="s">
        <v>5</v>
      </c>
      <c r="F185" s="22"/>
      <c r="G185" s="22"/>
      <c r="H185" s="22"/>
      <c r="I185" s="22"/>
      <c r="J185" s="22"/>
      <c r="K185" s="4" t="s">
        <v>5</v>
      </c>
      <c r="L185" s="4" t="s">
        <v>5</v>
      </c>
      <c r="M185" s="4" t="s">
        <v>5</v>
      </c>
      <c r="N185" s="332"/>
    </row>
    <row r="186" spans="1:14" x14ac:dyDescent="0.2">
      <c r="A186" s="328"/>
      <c r="B186" s="12"/>
      <c r="C186" s="12" t="s">
        <v>5</v>
      </c>
      <c r="D186" s="3"/>
      <c r="E186" s="3"/>
      <c r="F186" s="12"/>
      <c r="G186" s="12" t="s">
        <v>6</v>
      </c>
      <c r="H186" s="12"/>
      <c r="I186" s="12"/>
      <c r="J186" s="12" t="s">
        <v>7</v>
      </c>
      <c r="K186" s="4"/>
      <c r="L186" s="4"/>
      <c r="M186" s="4"/>
      <c r="N186" s="332"/>
    </row>
    <row r="187" spans="1:14" x14ac:dyDescent="0.2">
      <c r="A187" s="328"/>
      <c r="B187" s="12" t="s">
        <v>8</v>
      </c>
      <c r="C187" s="12" t="s">
        <v>9</v>
      </c>
      <c r="D187" s="336" t="s">
        <v>10</v>
      </c>
      <c r="E187" s="337"/>
      <c r="F187" s="12" t="s">
        <v>11</v>
      </c>
      <c r="G187" s="12" t="s">
        <v>12</v>
      </c>
      <c r="H187" s="12" t="s">
        <v>13</v>
      </c>
      <c r="I187" s="12" t="s">
        <v>14</v>
      </c>
      <c r="J187" s="12" t="s">
        <v>15</v>
      </c>
      <c r="K187" s="4" t="s">
        <v>16</v>
      </c>
      <c r="L187" s="4" t="s">
        <v>7</v>
      </c>
      <c r="M187" s="4" t="s">
        <v>8</v>
      </c>
      <c r="N187" s="332"/>
    </row>
    <row r="188" spans="1:14" x14ac:dyDescent="0.2">
      <c r="A188" s="328"/>
      <c r="B188" s="12" t="s">
        <v>17</v>
      </c>
      <c r="C188" s="12" t="s">
        <v>18</v>
      </c>
      <c r="D188" s="3"/>
      <c r="E188" s="3"/>
      <c r="F188" s="12" t="s">
        <v>19</v>
      </c>
      <c r="G188" s="12" t="s">
        <v>20</v>
      </c>
      <c r="H188" s="12" t="s">
        <v>21</v>
      </c>
      <c r="I188" s="12"/>
      <c r="J188" s="12" t="s">
        <v>22</v>
      </c>
      <c r="K188" s="4"/>
      <c r="L188" s="4"/>
      <c r="M188" s="4" t="s">
        <v>17</v>
      </c>
      <c r="N188" s="332"/>
    </row>
    <row r="189" spans="1:14" ht="12" thickBot="1" x14ac:dyDescent="0.25">
      <c r="A189" s="328"/>
      <c r="B189" s="13"/>
      <c r="C189" s="13"/>
      <c r="D189" s="338" t="s">
        <v>23</v>
      </c>
      <c r="E189" s="339"/>
      <c r="F189" s="40" t="s">
        <v>24</v>
      </c>
      <c r="G189" s="40" t="s">
        <v>25</v>
      </c>
      <c r="H189" s="40" t="s">
        <v>26</v>
      </c>
      <c r="I189" s="40" t="s">
        <v>27</v>
      </c>
      <c r="J189" s="40" t="s">
        <v>28</v>
      </c>
      <c r="K189" s="4" t="s">
        <v>29</v>
      </c>
      <c r="L189" s="4" t="s">
        <v>30</v>
      </c>
      <c r="M189" s="13"/>
      <c r="N189" s="332"/>
    </row>
    <row r="190" spans="1:14" ht="11.25" customHeight="1" x14ac:dyDescent="0.2">
      <c r="A190" s="328"/>
      <c r="B190" s="12"/>
      <c r="C190" s="6"/>
      <c r="D190" s="5" t="s">
        <v>72</v>
      </c>
      <c r="E190" s="5"/>
      <c r="F190" s="363" t="s">
        <v>31</v>
      </c>
      <c r="G190" s="360" t="s">
        <v>31</v>
      </c>
      <c r="H190" s="360"/>
      <c r="I190" s="360" t="s">
        <v>31</v>
      </c>
      <c r="J190" s="366">
        <f>H190</f>
        <v>0</v>
      </c>
      <c r="K190" s="360" t="s">
        <v>31</v>
      </c>
      <c r="L190" s="347">
        <f>J190</f>
        <v>0</v>
      </c>
      <c r="M190" s="6"/>
      <c r="N190" s="332"/>
    </row>
    <row r="191" spans="1:14" ht="11.25" customHeight="1" x14ac:dyDescent="0.2">
      <c r="A191" s="247"/>
      <c r="B191" s="13">
        <v>313</v>
      </c>
      <c r="C191" s="9"/>
      <c r="D191" s="8"/>
      <c r="E191" s="8" t="s">
        <v>409</v>
      </c>
      <c r="F191" s="364"/>
      <c r="G191" s="351"/>
      <c r="H191" s="351"/>
      <c r="I191" s="351"/>
      <c r="J191" s="351"/>
      <c r="K191" s="351"/>
      <c r="L191" s="348"/>
      <c r="M191" s="201" t="s">
        <v>488</v>
      </c>
      <c r="N191" s="332"/>
    </row>
    <row r="192" spans="1:14" ht="11.25" customHeight="1" x14ac:dyDescent="0.2">
      <c r="A192" s="247"/>
      <c r="B192" s="13">
        <v>314</v>
      </c>
      <c r="C192" s="9"/>
      <c r="D192" s="8"/>
      <c r="E192" s="8" t="s">
        <v>410</v>
      </c>
      <c r="F192" s="34" t="s">
        <v>31</v>
      </c>
      <c r="G192" s="35" t="s">
        <v>31</v>
      </c>
      <c r="H192" s="35"/>
      <c r="I192" s="35" t="s">
        <v>31</v>
      </c>
      <c r="J192" s="35">
        <f>H192</f>
        <v>0</v>
      </c>
      <c r="K192" s="80" t="s">
        <v>31</v>
      </c>
      <c r="L192" s="30">
        <f t="shared" ref="L192:L203" si="15">J192</f>
        <v>0</v>
      </c>
      <c r="M192" s="31">
        <v>314</v>
      </c>
      <c r="N192" s="332"/>
    </row>
    <row r="193" spans="2:14" ht="11.25" customHeight="1" x14ac:dyDescent="0.2">
      <c r="B193" s="13">
        <v>315</v>
      </c>
      <c r="C193" s="31" t="s">
        <v>65</v>
      </c>
      <c r="D193" s="8"/>
      <c r="E193" s="8" t="s">
        <v>411</v>
      </c>
      <c r="F193" s="34" t="s">
        <v>31</v>
      </c>
      <c r="G193" s="35" t="s">
        <v>31</v>
      </c>
      <c r="H193" s="28"/>
      <c r="I193" s="35" t="s">
        <v>31</v>
      </c>
      <c r="J193" s="29">
        <f>H193</f>
        <v>0</v>
      </c>
      <c r="K193" s="80" t="s">
        <v>31</v>
      </c>
      <c r="L193" s="30">
        <f t="shared" si="15"/>
        <v>0</v>
      </c>
      <c r="M193" s="31">
        <v>315</v>
      </c>
      <c r="N193" s="332"/>
    </row>
    <row r="194" spans="2:14" x14ac:dyDescent="0.2">
      <c r="B194" s="13">
        <v>316</v>
      </c>
      <c r="C194" s="31" t="s">
        <v>65</v>
      </c>
      <c r="D194" s="8"/>
      <c r="E194" s="8" t="s">
        <v>412</v>
      </c>
      <c r="F194" s="34" t="s">
        <v>31</v>
      </c>
      <c r="G194" s="35" t="s">
        <v>31</v>
      </c>
      <c r="H194" s="35"/>
      <c r="I194" s="35" t="s">
        <v>31</v>
      </c>
      <c r="J194" s="35">
        <f>H194</f>
        <v>0</v>
      </c>
      <c r="K194" s="80" t="s">
        <v>31</v>
      </c>
      <c r="L194" s="30">
        <f t="shared" si="15"/>
        <v>0</v>
      </c>
      <c r="M194" s="31">
        <v>316</v>
      </c>
    </row>
    <row r="195" spans="2:14" x14ac:dyDescent="0.2">
      <c r="B195" s="13">
        <v>317</v>
      </c>
      <c r="C195" s="31" t="s">
        <v>65</v>
      </c>
      <c r="D195" s="8" t="s">
        <v>5</v>
      </c>
      <c r="E195" s="8" t="s">
        <v>68</v>
      </c>
      <c r="F195" s="34" t="s">
        <v>31</v>
      </c>
      <c r="G195" s="35" t="s">
        <v>31</v>
      </c>
      <c r="H195" s="35" t="s">
        <v>31</v>
      </c>
      <c r="I195" s="43">
        <v>11436.291090000001</v>
      </c>
      <c r="J195" s="29">
        <f>I195</f>
        <v>11436.291090000001</v>
      </c>
      <c r="K195" s="80" t="s">
        <v>31</v>
      </c>
      <c r="L195" s="30">
        <f t="shared" si="15"/>
        <v>11436.291090000001</v>
      </c>
      <c r="M195" s="31">
        <v>317</v>
      </c>
    </row>
    <row r="196" spans="2:14" x14ac:dyDescent="0.2">
      <c r="B196" s="13">
        <v>318</v>
      </c>
      <c r="C196" s="9"/>
      <c r="D196" s="8"/>
      <c r="E196" s="8" t="s">
        <v>413</v>
      </c>
      <c r="F196" s="34" t="s">
        <v>31</v>
      </c>
      <c r="G196" s="35" t="s">
        <v>31</v>
      </c>
      <c r="H196" s="35"/>
      <c r="I196" s="35" t="s">
        <v>31</v>
      </c>
      <c r="J196" s="35">
        <f>H196</f>
        <v>0</v>
      </c>
      <c r="K196" s="80" t="s">
        <v>31</v>
      </c>
      <c r="L196" s="30">
        <f t="shared" si="15"/>
        <v>0</v>
      </c>
      <c r="M196" s="31">
        <v>318</v>
      </c>
    </row>
    <row r="197" spans="2:14" x14ac:dyDescent="0.2">
      <c r="B197" s="13">
        <v>319</v>
      </c>
      <c r="C197" s="9"/>
      <c r="D197" s="8" t="s">
        <v>5</v>
      </c>
      <c r="E197" s="8" t="s">
        <v>414</v>
      </c>
      <c r="F197" s="34" t="s">
        <v>31</v>
      </c>
      <c r="G197" s="35" t="s">
        <v>31</v>
      </c>
      <c r="H197" s="35"/>
      <c r="I197" s="35" t="s">
        <v>31</v>
      </c>
      <c r="J197" s="35">
        <f>H197</f>
        <v>0</v>
      </c>
      <c r="K197" s="80" t="s">
        <v>31</v>
      </c>
      <c r="L197" s="30">
        <f t="shared" si="15"/>
        <v>0</v>
      </c>
      <c r="M197" s="31">
        <v>319</v>
      </c>
    </row>
    <row r="198" spans="2:14" x14ac:dyDescent="0.2">
      <c r="B198" s="13">
        <v>320</v>
      </c>
      <c r="C198" s="31" t="s">
        <v>65</v>
      </c>
      <c r="D198" s="8"/>
      <c r="E198" s="8" t="s">
        <v>415</v>
      </c>
      <c r="F198" s="34" t="s">
        <v>31</v>
      </c>
      <c r="G198" s="35" t="s">
        <v>31</v>
      </c>
      <c r="H198" s="35"/>
      <c r="I198" s="35" t="s">
        <v>31</v>
      </c>
      <c r="J198" s="35">
        <f>H198</f>
        <v>0</v>
      </c>
      <c r="K198" s="80" t="s">
        <v>31</v>
      </c>
      <c r="L198" s="30">
        <f t="shared" si="15"/>
        <v>0</v>
      </c>
      <c r="M198" s="31">
        <v>320</v>
      </c>
    </row>
    <row r="199" spans="2:14" x14ac:dyDescent="0.2">
      <c r="B199" s="13">
        <v>321</v>
      </c>
      <c r="C199" s="9"/>
      <c r="D199" s="8"/>
      <c r="E199" s="8" t="s">
        <v>416</v>
      </c>
      <c r="F199" s="34"/>
      <c r="G199" s="35"/>
      <c r="H199" s="35"/>
      <c r="I199" s="35"/>
      <c r="J199" s="35">
        <f>H199</f>
        <v>0</v>
      </c>
      <c r="K199" s="80" t="s">
        <v>31</v>
      </c>
      <c r="L199" s="30">
        <f t="shared" si="15"/>
        <v>0</v>
      </c>
      <c r="M199" s="31">
        <v>321</v>
      </c>
    </row>
    <row r="200" spans="2:14" x14ac:dyDescent="0.2">
      <c r="B200" s="13">
        <v>322</v>
      </c>
      <c r="C200" s="9"/>
      <c r="D200" s="8"/>
      <c r="E200" s="8" t="s">
        <v>37</v>
      </c>
      <c r="F200" s="53"/>
      <c r="G200" s="28"/>
      <c r="H200" s="28"/>
      <c r="I200" s="28"/>
      <c r="J200" s="29">
        <f>F200+G200+H200+I200</f>
        <v>0</v>
      </c>
      <c r="K200" s="80" t="s">
        <v>31</v>
      </c>
      <c r="L200" s="30">
        <f t="shared" si="15"/>
        <v>0</v>
      </c>
      <c r="M200" s="31">
        <v>322</v>
      </c>
    </row>
    <row r="201" spans="2:14" x14ac:dyDescent="0.2">
      <c r="B201" s="13">
        <v>323</v>
      </c>
      <c r="C201" s="9"/>
      <c r="D201" s="55" t="s">
        <v>73</v>
      </c>
      <c r="E201" s="8"/>
      <c r="F201" s="49">
        <f>SUM(F167:F180,F190:F200)</f>
        <v>0</v>
      </c>
      <c r="G201" s="29">
        <f>SUM(G167:G180,G190:G200)</f>
        <v>0</v>
      </c>
      <c r="H201" s="29">
        <f>SUM(H167:H180,H190:H200)</f>
        <v>0</v>
      </c>
      <c r="I201" s="29">
        <f>SUM(I167:I180,I190:I200)</f>
        <v>11436.291090000001</v>
      </c>
      <c r="J201" s="29">
        <f>F201+G201+H201+I201</f>
        <v>11436.291090000001</v>
      </c>
      <c r="K201" s="80" t="s">
        <v>31</v>
      </c>
      <c r="L201" s="30">
        <f t="shared" si="15"/>
        <v>11436.291090000001</v>
      </c>
      <c r="M201" s="31">
        <v>323</v>
      </c>
    </row>
    <row r="202" spans="2:14" x14ac:dyDescent="0.2">
      <c r="B202" s="12">
        <v>324</v>
      </c>
      <c r="C202" s="9"/>
      <c r="D202" s="9" t="s">
        <v>74</v>
      </c>
      <c r="E202" s="8"/>
      <c r="F202" s="49">
        <f>F146+F166+F201</f>
        <v>0</v>
      </c>
      <c r="G202" s="29">
        <f>G146+G166+G201</f>
        <v>0</v>
      </c>
      <c r="H202" s="29">
        <f>H146+H166+H201</f>
        <v>0</v>
      </c>
      <c r="I202" s="29">
        <f>I146+I166+I201</f>
        <v>8924.5421800000004</v>
      </c>
      <c r="J202" s="29">
        <f>F202+G202+H202+I202</f>
        <v>8924.5421800000004</v>
      </c>
      <c r="K202" s="80" t="s">
        <v>31</v>
      </c>
      <c r="L202" s="30">
        <f t="shared" si="15"/>
        <v>8924.5421800000004</v>
      </c>
      <c r="M202" s="31">
        <v>324</v>
      </c>
    </row>
    <row r="203" spans="2:14" x14ac:dyDescent="0.2">
      <c r="B203" s="22" t="s">
        <v>5</v>
      </c>
      <c r="C203" s="6"/>
      <c r="D203" s="5" t="s">
        <v>75</v>
      </c>
      <c r="E203" s="5"/>
      <c r="F203" s="355"/>
      <c r="G203" s="354"/>
      <c r="H203" s="354"/>
      <c r="I203" s="354"/>
      <c r="J203" s="349">
        <f>F203+G203+H203+I203</f>
        <v>0</v>
      </c>
      <c r="K203" s="350" t="s">
        <v>31</v>
      </c>
      <c r="L203" s="352">
        <f t="shared" si="15"/>
        <v>0</v>
      </c>
      <c r="M203" s="4" t="s">
        <v>5</v>
      </c>
    </row>
    <row r="204" spans="2:14" x14ac:dyDescent="0.2">
      <c r="B204" s="12" t="s">
        <v>5</v>
      </c>
      <c r="C204" s="6"/>
      <c r="D204" s="5" t="s">
        <v>425</v>
      </c>
      <c r="E204" s="5"/>
      <c r="F204" s="356"/>
      <c r="G204" s="357"/>
      <c r="H204" s="357"/>
      <c r="I204" s="357"/>
      <c r="J204" s="357"/>
      <c r="K204" s="361"/>
      <c r="L204" s="362"/>
      <c r="M204" s="4" t="s">
        <v>5</v>
      </c>
    </row>
    <row r="205" spans="2:14" x14ac:dyDescent="0.2">
      <c r="B205" s="13">
        <v>401</v>
      </c>
      <c r="C205" s="9"/>
      <c r="D205" s="8"/>
      <c r="E205" s="8" t="s">
        <v>67</v>
      </c>
      <c r="F205" s="341"/>
      <c r="G205" s="343"/>
      <c r="H205" s="343"/>
      <c r="I205" s="343"/>
      <c r="J205" s="343"/>
      <c r="K205" s="351"/>
      <c r="L205" s="348"/>
      <c r="M205" s="31">
        <v>401</v>
      </c>
    </row>
    <row r="206" spans="2:14" x14ac:dyDescent="0.2">
      <c r="B206" s="13">
        <v>402</v>
      </c>
      <c r="C206" s="9"/>
      <c r="D206" s="8"/>
      <c r="E206" s="8" t="s">
        <v>427</v>
      </c>
      <c r="F206" s="52"/>
      <c r="G206" s="28"/>
      <c r="H206" s="28"/>
      <c r="I206" s="28"/>
      <c r="J206" s="29">
        <f t="shared" ref="J206:J213" si="16">F206+G206+H206+I206</f>
        <v>0</v>
      </c>
      <c r="K206" s="80" t="s">
        <v>31</v>
      </c>
      <c r="L206" s="30">
        <f t="shared" ref="L206:L224" si="17">J206</f>
        <v>0</v>
      </c>
      <c r="M206" s="31">
        <v>402</v>
      </c>
    </row>
    <row r="207" spans="2:14" x14ac:dyDescent="0.2">
      <c r="B207" s="13">
        <v>403</v>
      </c>
      <c r="C207" s="9"/>
      <c r="D207" s="8"/>
      <c r="E207" s="8" t="s">
        <v>428</v>
      </c>
      <c r="F207" s="52"/>
      <c r="G207" s="28"/>
      <c r="H207" s="28"/>
      <c r="I207" s="28"/>
      <c r="J207" s="29">
        <f t="shared" si="16"/>
        <v>0</v>
      </c>
      <c r="K207" s="80" t="s">
        <v>31</v>
      </c>
      <c r="L207" s="30">
        <f t="shared" si="17"/>
        <v>0</v>
      </c>
      <c r="M207" s="31">
        <v>403</v>
      </c>
    </row>
    <row r="208" spans="2:14" x14ac:dyDescent="0.2">
      <c r="B208" s="13">
        <v>404</v>
      </c>
      <c r="C208" s="9"/>
      <c r="D208" s="8"/>
      <c r="E208" s="8" t="s">
        <v>429</v>
      </c>
      <c r="F208" s="52"/>
      <c r="G208" s="28"/>
      <c r="H208" s="28"/>
      <c r="I208" s="28"/>
      <c r="J208" s="29">
        <f t="shared" si="16"/>
        <v>0</v>
      </c>
      <c r="K208" s="80" t="s">
        <v>31</v>
      </c>
      <c r="L208" s="30">
        <f t="shared" si="17"/>
        <v>0</v>
      </c>
      <c r="M208" s="31">
        <v>404</v>
      </c>
    </row>
    <row r="209" spans="2:13" x14ac:dyDescent="0.2">
      <c r="B209" s="13">
        <v>405</v>
      </c>
      <c r="C209" s="9"/>
      <c r="D209" s="8"/>
      <c r="E209" s="8" t="s">
        <v>430</v>
      </c>
      <c r="F209" s="52"/>
      <c r="G209" s="28"/>
      <c r="H209" s="28"/>
      <c r="I209" s="28"/>
      <c r="J209" s="29">
        <f t="shared" si="16"/>
        <v>0</v>
      </c>
      <c r="K209" s="80" t="s">
        <v>31</v>
      </c>
      <c r="L209" s="30">
        <f t="shared" si="17"/>
        <v>0</v>
      </c>
      <c r="M209" s="31">
        <v>405</v>
      </c>
    </row>
    <row r="210" spans="2:13" x14ac:dyDescent="0.2">
      <c r="B210" s="13">
        <v>406</v>
      </c>
      <c r="C210" s="9"/>
      <c r="D210" s="8" t="s">
        <v>5</v>
      </c>
      <c r="E210" s="8" t="s">
        <v>431</v>
      </c>
      <c r="F210" s="52"/>
      <c r="G210" s="28"/>
      <c r="H210" s="28"/>
      <c r="I210" s="28"/>
      <c r="J210" s="29">
        <f t="shared" si="16"/>
        <v>0</v>
      </c>
      <c r="K210" s="80" t="s">
        <v>31</v>
      </c>
      <c r="L210" s="30">
        <f t="shared" si="17"/>
        <v>0</v>
      </c>
      <c r="M210" s="31">
        <v>406</v>
      </c>
    </row>
    <row r="211" spans="2:13" x14ac:dyDescent="0.2">
      <c r="B211" s="13">
        <v>407</v>
      </c>
      <c r="C211" s="9"/>
      <c r="D211" s="8" t="s">
        <v>5</v>
      </c>
      <c r="E211" s="8" t="s">
        <v>432</v>
      </c>
      <c r="F211" s="52"/>
      <c r="G211" s="28"/>
      <c r="H211" s="28"/>
      <c r="I211" s="28"/>
      <c r="J211" s="29">
        <f t="shared" si="16"/>
        <v>0</v>
      </c>
      <c r="K211" s="80" t="s">
        <v>31</v>
      </c>
      <c r="L211" s="30">
        <f t="shared" si="17"/>
        <v>0</v>
      </c>
      <c r="M211" s="31">
        <v>407</v>
      </c>
    </row>
    <row r="212" spans="2:13" x14ac:dyDescent="0.2">
      <c r="B212" s="13">
        <v>408</v>
      </c>
      <c r="C212" s="9"/>
      <c r="D212" s="8"/>
      <c r="E212" s="8" t="s">
        <v>433</v>
      </c>
      <c r="F212" s="52"/>
      <c r="G212" s="28"/>
      <c r="H212" s="28"/>
      <c r="I212" s="28"/>
      <c r="J212" s="29">
        <f t="shared" si="16"/>
        <v>0</v>
      </c>
      <c r="K212" s="80" t="s">
        <v>31</v>
      </c>
      <c r="L212" s="30">
        <f t="shared" si="17"/>
        <v>0</v>
      </c>
      <c r="M212" s="31">
        <v>408</v>
      </c>
    </row>
    <row r="213" spans="2:13" x14ac:dyDescent="0.2">
      <c r="B213" s="12">
        <v>409</v>
      </c>
      <c r="C213" s="9"/>
      <c r="D213" s="8"/>
      <c r="E213" s="8" t="s">
        <v>434</v>
      </c>
      <c r="F213" s="52"/>
      <c r="G213" s="191">
        <f>-G240</f>
        <v>-153674.3820515523</v>
      </c>
      <c r="H213" s="28"/>
      <c r="I213" s="28"/>
      <c r="J213" s="29">
        <f t="shared" si="16"/>
        <v>-153674.3820515523</v>
      </c>
      <c r="K213" s="80" t="s">
        <v>31</v>
      </c>
      <c r="L213" s="30">
        <f t="shared" si="17"/>
        <v>-153674.3820515523</v>
      </c>
      <c r="M213" s="31">
        <v>409</v>
      </c>
    </row>
    <row r="214" spans="2:13" x14ac:dyDescent="0.2">
      <c r="B214" s="87">
        <v>410</v>
      </c>
      <c r="C214" s="14"/>
      <c r="D214" s="15"/>
      <c r="E214" s="15" t="s">
        <v>453</v>
      </c>
      <c r="F214" s="109"/>
      <c r="G214" s="82"/>
      <c r="H214" s="82"/>
      <c r="I214" s="82"/>
      <c r="J214" s="82">
        <f>SUM(F214:I214)</f>
        <v>0</v>
      </c>
      <c r="K214" s="82" t="s">
        <v>31</v>
      </c>
      <c r="L214" s="110">
        <f t="shared" si="17"/>
        <v>0</v>
      </c>
      <c r="M214" s="105">
        <v>410</v>
      </c>
    </row>
    <row r="215" spans="2:13" x14ac:dyDescent="0.2">
      <c r="B215" s="13">
        <v>411</v>
      </c>
      <c r="C215" s="9"/>
      <c r="D215" s="8" t="s">
        <v>5</v>
      </c>
      <c r="E215" s="8" t="s">
        <v>435</v>
      </c>
      <c r="F215" s="52"/>
      <c r="G215" s="28"/>
      <c r="H215" s="28"/>
      <c r="I215" s="28"/>
      <c r="J215" s="29">
        <f>F215+G215+H215+I215</f>
        <v>0</v>
      </c>
      <c r="K215" s="80" t="s">
        <v>31</v>
      </c>
      <c r="L215" s="30">
        <f t="shared" si="17"/>
        <v>0</v>
      </c>
      <c r="M215" s="31">
        <v>411</v>
      </c>
    </row>
    <row r="216" spans="2:13" x14ac:dyDescent="0.2">
      <c r="B216" s="13">
        <v>412</v>
      </c>
      <c r="C216" s="9"/>
      <c r="D216" s="8"/>
      <c r="E216" s="8" t="s">
        <v>436</v>
      </c>
      <c r="F216" s="34" t="s">
        <v>31</v>
      </c>
      <c r="G216" s="35" t="s">
        <v>31</v>
      </c>
      <c r="H216" s="35" t="s">
        <v>31</v>
      </c>
      <c r="I216" s="35"/>
      <c r="J216" s="35">
        <f>I216</f>
        <v>0</v>
      </c>
      <c r="K216" s="80" t="s">
        <v>31</v>
      </c>
      <c r="L216" s="30">
        <f t="shared" si="17"/>
        <v>0</v>
      </c>
      <c r="M216" s="31">
        <v>412</v>
      </c>
    </row>
    <row r="217" spans="2:13" x14ac:dyDescent="0.2">
      <c r="B217" s="13">
        <v>413</v>
      </c>
      <c r="C217" s="9"/>
      <c r="D217" s="8"/>
      <c r="E217" s="8" t="s">
        <v>437</v>
      </c>
      <c r="F217" s="52"/>
      <c r="G217" s="28"/>
      <c r="H217" s="28"/>
      <c r="I217" s="28"/>
      <c r="J217" s="29">
        <f>F217+G217+H217+I217</f>
        <v>0</v>
      </c>
      <c r="K217" s="80" t="s">
        <v>31</v>
      </c>
      <c r="L217" s="30">
        <f t="shared" si="17"/>
        <v>0</v>
      </c>
      <c r="M217" s="31">
        <v>413</v>
      </c>
    </row>
    <row r="218" spans="2:13" x14ac:dyDescent="0.2">
      <c r="B218" s="13">
        <v>414</v>
      </c>
      <c r="C218" s="9"/>
      <c r="D218" s="8"/>
      <c r="E218" s="8" t="s">
        <v>405</v>
      </c>
      <c r="F218" s="34" t="s">
        <v>31</v>
      </c>
      <c r="G218" s="35" t="s">
        <v>31</v>
      </c>
      <c r="H218" s="35" t="s">
        <v>31</v>
      </c>
      <c r="I218" s="28"/>
      <c r="J218" s="29">
        <f>I218</f>
        <v>0</v>
      </c>
      <c r="K218" s="80" t="s">
        <v>31</v>
      </c>
      <c r="L218" s="30">
        <f t="shared" si="17"/>
        <v>0</v>
      </c>
      <c r="M218" s="31">
        <v>414</v>
      </c>
    </row>
    <row r="219" spans="2:13" x14ac:dyDescent="0.2">
      <c r="B219" s="13">
        <v>415</v>
      </c>
      <c r="C219" s="9"/>
      <c r="D219" s="8"/>
      <c r="E219" s="8" t="s">
        <v>406</v>
      </c>
      <c r="F219" s="34" t="s">
        <v>31</v>
      </c>
      <c r="G219" s="35" t="s">
        <v>31</v>
      </c>
      <c r="H219" s="35" t="s">
        <v>31</v>
      </c>
      <c r="I219" s="28"/>
      <c r="J219" s="29">
        <f>I219</f>
        <v>0</v>
      </c>
      <c r="K219" s="80" t="s">
        <v>31</v>
      </c>
      <c r="L219" s="30">
        <f t="shared" si="17"/>
        <v>0</v>
      </c>
      <c r="M219" s="31">
        <v>415</v>
      </c>
    </row>
    <row r="220" spans="2:13" x14ac:dyDescent="0.2">
      <c r="B220" s="13">
        <v>416</v>
      </c>
      <c r="C220" s="9"/>
      <c r="D220" s="8"/>
      <c r="E220" s="8" t="s">
        <v>413</v>
      </c>
      <c r="F220" s="34" t="s">
        <v>31</v>
      </c>
      <c r="G220" s="35" t="s">
        <v>31</v>
      </c>
      <c r="H220" s="28"/>
      <c r="I220" s="35" t="s">
        <v>31</v>
      </c>
      <c r="J220" s="29">
        <f>H220</f>
        <v>0</v>
      </c>
      <c r="K220" s="80" t="s">
        <v>31</v>
      </c>
      <c r="L220" s="30">
        <f t="shared" si="17"/>
        <v>0</v>
      </c>
      <c r="M220" s="31">
        <v>416</v>
      </c>
    </row>
    <row r="221" spans="2:13" x14ac:dyDescent="0.2">
      <c r="B221" s="13">
        <v>417</v>
      </c>
      <c r="C221" s="9"/>
      <c r="D221" s="8"/>
      <c r="E221" s="8" t="s">
        <v>414</v>
      </c>
      <c r="F221" s="34" t="s">
        <v>31</v>
      </c>
      <c r="G221" s="35" t="s">
        <v>31</v>
      </c>
      <c r="H221" s="28"/>
      <c r="I221" s="35" t="s">
        <v>31</v>
      </c>
      <c r="J221" s="29">
        <f>H221</f>
        <v>0</v>
      </c>
      <c r="K221" s="80" t="s">
        <v>31</v>
      </c>
      <c r="L221" s="30">
        <f t="shared" si="17"/>
        <v>0</v>
      </c>
      <c r="M221" s="31">
        <v>417</v>
      </c>
    </row>
    <row r="222" spans="2:13" x14ac:dyDescent="0.2">
      <c r="B222" s="13">
        <v>418</v>
      </c>
      <c r="C222" s="9"/>
      <c r="D222" s="8"/>
      <c r="E222" s="8" t="s">
        <v>37</v>
      </c>
      <c r="F222" s="52"/>
      <c r="G222" s="28"/>
      <c r="H222" s="28"/>
      <c r="I222" s="28"/>
      <c r="J222" s="29">
        <f>F222+G222+H222+I222</f>
        <v>0</v>
      </c>
      <c r="K222" s="80" t="s">
        <v>31</v>
      </c>
      <c r="L222" s="30">
        <f t="shared" si="17"/>
        <v>0</v>
      </c>
      <c r="M222" s="31">
        <v>418</v>
      </c>
    </row>
    <row r="223" spans="2:13" x14ac:dyDescent="0.2">
      <c r="B223" s="12">
        <v>419</v>
      </c>
      <c r="C223" s="14"/>
      <c r="D223" s="14" t="s">
        <v>77</v>
      </c>
      <c r="E223" s="15"/>
      <c r="F223" s="56">
        <f>SUM(F203:F222)</f>
        <v>0</v>
      </c>
      <c r="G223" s="17">
        <f>SUM(G203:G222)</f>
        <v>-153674.3820515523</v>
      </c>
      <c r="H223" s="17">
        <f>SUM(H203:H222)</f>
        <v>0</v>
      </c>
      <c r="I223" s="17">
        <f>SUM(I203:I222)</f>
        <v>0</v>
      </c>
      <c r="J223" s="18">
        <f>F223+G223+H223+I223</f>
        <v>-153674.3820515523</v>
      </c>
      <c r="K223" s="84" t="s">
        <v>31</v>
      </c>
      <c r="L223" s="30">
        <f t="shared" si="17"/>
        <v>-153674.3820515523</v>
      </c>
      <c r="M223" s="31">
        <v>419</v>
      </c>
    </row>
    <row r="224" spans="2:13" x14ac:dyDescent="0.2">
      <c r="B224" s="22" t="s">
        <v>5</v>
      </c>
      <c r="C224" s="6"/>
      <c r="D224" s="5" t="s">
        <v>426</v>
      </c>
      <c r="E224" s="5"/>
      <c r="F224" s="353"/>
      <c r="G224" s="354"/>
      <c r="H224" s="354"/>
      <c r="I224" s="354"/>
      <c r="J224" s="349">
        <f>F224+G224+H224+I224</f>
        <v>0</v>
      </c>
      <c r="K224" s="350" t="s">
        <v>31</v>
      </c>
      <c r="L224" s="352">
        <f t="shared" si="17"/>
        <v>0</v>
      </c>
      <c r="M224" s="4" t="s">
        <v>5</v>
      </c>
    </row>
    <row r="225" spans="1:14" x14ac:dyDescent="0.2">
      <c r="B225" s="13">
        <v>420</v>
      </c>
      <c r="C225" s="9"/>
      <c r="D225" s="7"/>
      <c r="E225" s="8" t="s">
        <v>67</v>
      </c>
      <c r="F225" s="341"/>
      <c r="G225" s="343"/>
      <c r="H225" s="343"/>
      <c r="I225" s="343"/>
      <c r="J225" s="343"/>
      <c r="K225" s="351"/>
      <c r="L225" s="348"/>
      <c r="M225" s="201" t="s">
        <v>286</v>
      </c>
      <c r="N225" s="257">
        <v>49</v>
      </c>
    </row>
    <row r="226" spans="1:14" ht="11.25" customHeight="1" thickBot="1" x14ac:dyDescent="0.25">
      <c r="B226" s="13">
        <v>421</v>
      </c>
      <c r="C226" s="9"/>
      <c r="D226" s="8"/>
      <c r="E226" s="8" t="s">
        <v>438</v>
      </c>
      <c r="F226" s="99"/>
      <c r="G226" s="96"/>
      <c r="H226" s="96"/>
      <c r="I226" s="96"/>
      <c r="J226" s="97">
        <f>F226+G226+H226+I226</f>
        <v>0</v>
      </c>
      <c r="K226" s="98" t="s">
        <v>31</v>
      </c>
      <c r="L226" s="48">
        <f>J226</f>
        <v>0</v>
      </c>
      <c r="M226" s="31">
        <v>421</v>
      </c>
      <c r="N226" s="259"/>
    </row>
    <row r="227" spans="1:14" ht="6.95" customHeight="1" x14ac:dyDescent="0.2">
      <c r="A227" s="142"/>
      <c r="B227" s="3"/>
      <c r="C227" s="3"/>
      <c r="D227" s="5"/>
      <c r="E227" s="5"/>
      <c r="F227" s="85"/>
      <c r="G227" s="85"/>
      <c r="H227" s="85"/>
      <c r="I227" s="85"/>
      <c r="J227" s="85"/>
      <c r="K227" s="76"/>
      <c r="L227" s="75"/>
      <c r="M227" s="3"/>
      <c r="N227" s="158"/>
    </row>
    <row r="228" spans="1:14" ht="15" customHeight="1" x14ac:dyDescent="0.2">
      <c r="B228" s="344" t="s">
        <v>489</v>
      </c>
      <c r="C228" s="345"/>
      <c r="D228" s="345"/>
      <c r="E228" s="345"/>
      <c r="F228" s="345"/>
      <c r="G228" s="345"/>
      <c r="H228" s="345"/>
      <c r="I228" s="345"/>
      <c r="J228" s="345"/>
      <c r="K228" s="345"/>
      <c r="L228" s="345"/>
      <c r="M228" s="346"/>
      <c r="N228" s="149">
        <v>50</v>
      </c>
    </row>
    <row r="229" spans="1:14" x14ac:dyDescent="0.2">
      <c r="B229" s="333" t="s">
        <v>2</v>
      </c>
      <c r="C229" s="334"/>
      <c r="D229" s="334"/>
      <c r="E229" s="334"/>
      <c r="F229" s="334"/>
      <c r="G229" s="334"/>
      <c r="H229" s="334"/>
      <c r="I229" s="334"/>
      <c r="J229" s="334"/>
      <c r="K229" s="334"/>
      <c r="L229" s="334"/>
      <c r="M229" s="335"/>
    </row>
    <row r="230" spans="1:14" x14ac:dyDescent="0.2">
      <c r="B230" s="70"/>
      <c r="C230" s="8"/>
      <c r="D230" s="8"/>
      <c r="E230" s="8"/>
      <c r="F230" s="39"/>
      <c r="G230" s="39"/>
      <c r="H230" s="39"/>
      <c r="I230" s="39"/>
      <c r="J230" s="39"/>
      <c r="K230" s="39"/>
      <c r="L230" s="39"/>
      <c r="M230" s="9"/>
    </row>
    <row r="231" spans="1:14" x14ac:dyDescent="0.2">
      <c r="B231" s="12" t="s">
        <v>5</v>
      </c>
      <c r="C231" s="12" t="s">
        <v>5</v>
      </c>
      <c r="D231" s="3" t="s">
        <v>5</v>
      </c>
      <c r="E231" s="3" t="s">
        <v>5</v>
      </c>
      <c r="F231" s="22"/>
      <c r="G231" s="22"/>
      <c r="H231" s="22"/>
      <c r="I231" s="22"/>
      <c r="J231" s="22"/>
      <c r="K231" s="4" t="s">
        <v>5</v>
      </c>
      <c r="L231" s="4" t="s">
        <v>5</v>
      </c>
      <c r="M231" s="4" t="s">
        <v>5</v>
      </c>
    </row>
    <row r="232" spans="1:14" x14ac:dyDescent="0.2">
      <c r="B232" s="12"/>
      <c r="C232" s="12" t="s">
        <v>5</v>
      </c>
      <c r="D232" s="3"/>
      <c r="E232" s="3"/>
      <c r="F232" s="12"/>
      <c r="G232" s="12" t="s">
        <v>6</v>
      </c>
      <c r="H232" s="12"/>
      <c r="I232" s="12"/>
      <c r="J232" s="12" t="s">
        <v>7</v>
      </c>
      <c r="K232" s="4"/>
      <c r="L232" s="4"/>
      <c r="M232" s="4"/>
    </row>
    <row r="233" spans="1:14" x14ac:dyDescent="0.2">
      <c r="B233" s="12" t="s">
        <v>8</v>
      </c>
      <c r="C233" s="12" t="s">
        <v>9</v>
      </c>
      <c r="D233" s="336" t="s">
        <v>10</v>
      </c>
      <c r="E233" s="337"/>
      <c r="F233" s="12" t="s">
        <v>11</v>
      </c>
      <c r="G233" s="12" t="s">
        <v>12</v>
      </c>
      <c r="H233" s="12" t="s">
        <v>13</v>
      </c>
      <c r="I233" s="12" t="s">
        <v>14</v>
      </c>
      <c r="J233" s="12" t="s">
        <v>15</v>
      </c>
      <c r="K233" s="4" t="s">
        <v>16</v>
      </c>
      <c r="L233" s="4" t="s">
        <v>7</v>
      </c>
      <c r="M233" s="4" t="s">
        <v>8</v>
      </c>
    </row>
    <row r="234" spans="1:14" x14ac:dyDescent="0.2">
      <c r="B234" s="12" t="s">
        <v>17</v>
      </c>
      <c r="C234" s="12" t="s">
        <v>18</v>
      </c>
      <c r="D234" s="3"/>
      <c r="E234" s="3"/>
      <c r="F234" s="12" t="s">
        <v>19</v>
      </c>
      <c r="G234" s="12" t="s">
        <v>20</v>
      </c>
      <c r="H234" s="12" t="s">
        <v>21</v>
      </c>
      <c r="I234" s="12"/>
      <c r="J234" s="12" t="s">
        <v>22</v>
      </c>
      <c r="K234" s="4"/>
      <c r="L234" s="4"/>
      <c r="M234" s="4" t="s">
        <v>17</v>
      </c>
    </row>
    <row r="235" spans="1:14" ht="12" thickBot="1" x14ac:dyDescent="0.25">
      <c r="B235" s="13"/>
      <c r="C235" s="13"/>
      <c r="D235" s="338" t="s">
        <v>23</v>
      </c>
      <c r="E235" s="339"/>
      <c r="F235" s="40" t="s">
        <v>24</v>
      </c>
      <c r="G235" s="40" t="s">
        <v>25</v>
      </c>
      <c r="H235" s="40" t="s">
        <v>26</v>
      </c>
      <c r="I235" s="40" t="s">
        <v>27</v>
      </c>
      <c r="J235" s="40" t="s">
        <v>28</v>
      </c>
      <c r="K235" s="4" t="s">
        <v>29</v>
      </c>
      <c r="L235" s="4" t="s">
        <v>30</v>
      </c>
      <c r="M235" s="13"/>
    </row>
    <row r="236" spans="1:14" x14ac:dyDescent="0.2">
      <c r="B236" s="12"/>
      <c r="C236" s="6"/>
      <c r="D236" s="5" t="s">
        <v>78</v>
      </c>
      <c r="E236" s="5"/>
      <c r="F236" s="340"/>
      <c r="G236" s="342"/>
      <c r="H236" s="342"/>
      <c r="I236" s="342"/>
      <c r="J236" s="359">
        <f>F236+G236+H236+I236</f>
        <v>0</v>
      </c>
      <c r="K236" s="360" t="s">
        <v>31</v>
      </c>
      <c r="L236" s="347">
        <f>J236</f>
        <v>0</v>
      </c>
      <c r="M236" s="4"/>
    </row>
    <row r="237" spans="1:14" x14ac:dyDescent="0.2">
      <c r="B237" s="13">
        <v>422</v>
      </c>
      <c r="C237" s="9"/>
      <c r="D237" s="5"/>
      <c r="E237" s="8" t="s">
        <v>441</v>
      </c>
      <c r="F237" s="341"/>
      <c r="G237" s="343"/>
      <c r="H237" s="343"/>
      <c r="I237" s="343"/>
      <c r="J237" s="343"/>
      <c r="K237" s="351"/>
      <c r="L237" s="348"/>
      <c r="M237" s="201" t="s">
        <v>289</v>
      </c>
    </row>
    <row r="238" spans="1:14" x14ac:dyDescent="0.2">
      <c r="B238" s="13">
        <v>423</v>
      </c>
      <c r="C238" s="9"/>
      <c r="D238" s="15"/>
      <c r="E238" s="15" t="s">
        <v>442</v>
      </c>
      <c r="F238" s="27"/>
      <c r="G238" s="28"/>
      <c r="H238" s="28"/>
      <c r="I238" s="28"/>
      <c r="J238" s="29">
        <f>F238+G238+H238+I238</f>
        <v>0</v>
      </c>
      <c r="K238" s="80" t="s">
        <v>31</v>
      </c>
      <c r="L238" s="30">
        <f t="shared" ref="L238:L251" si="18">J238</f>
        <v>0</v>
      </c>
      <c r="M238" s="31">
        <v>423</v>
      </c>
    </row>
    <row r="239" spans="1:14" x14ac:dyDescent="0.2">
      <c r="B239" s="13">
        <v>424</v>
      </c>
      <c r="C239" s="9"/>
      <c r="D239" s="15"/>
      <c r="E239" s="15" t="s">
        <v>443</v>
      </c>
      <c r="F239" s="27"/>
      <c r="G239" s="28"/>
      <c r="H239" s="28"/>
      <c r="I239" s="28"/>
      <c r="J239" s="29">
        <f>F239+G239+H239+I239</f>
        <v>0</v>
      </c>
      <c r="K239" s="80" t="s">
        <v>31</v>
      </c>
      <c r="L239" s="30">
        <f t="shared" si="18"/>
        <v>0</v>
      </c>
      <c r="M239" s="31">
        <v>424</v>
      </c>
    </row>
    <row r="240" spans="1:14" x14ac:dyDescent="0.2">
      <c r="B240" s="12">
        <v>425</v>
      </c>
      <c r="C240" s="9"/>
      <c r="D240" s="15"/>
      <c r="E240" s="15" t="s">
        <v>434</v>
      </c>
      <c r="F240" s="34"/>
      <c r="G240" s="187">
        <f>ROUND('Business Objects Report'!D115/1000,0)*49322420/500735225</f>
        <v>153674.3820515523</v>
      </c>
      <c r="H240" s="35"/>
      <c r="I240" s="35"/>
      <c r="J240" s="35">
        <f>SUM(F240:I240)</f>
        <v>153674.3820515523</v>
      </c>
      <c r="K240" s="80" t="s">
        <v>31</v>
      </c>
      <c r="L240" s="30">
        <f t="shared" si="18"/>
        <v>153674.3820515523</v>
      </c>
      <c r="M240" s="31">
        <v>425</v>
      </c>
    </row>
    <row r="241" spans="2:13" x14ac:dyDescent="0.2">
      <c r="B241" s="87">
        <v>426</v>
      </c>
      <c r="C241" s="14"/>
      <c r="D241" s="15"/>
      <c r="E241" s="15" t="s">
        <v>453</v>
      </c>
      <c r="F241" s="109"/>
      <c r="G241" s="82"/>
      <c r="H241" s="82"/>
      <c r="I241" s="82"/>
      <c r="J241" s="35">
        <f>SUM(F241:I241)</f>
        <v>0</v>
      </c>
      <c r="K241" s="82" t="s">
        <v>31</v>
      </c>
      <c r="L241" s="111">
        <f t="shared" si="18"/>
        <v>0</v>
      </c>
      <c r="M241" s="20">
        <v>426</v>
      </c>
    </row>
    <row r="242" spans="2:13" x14ac:dyDescent="0.2">
      <c r="B242" s="13">
        <v>427</v>
      </c>
      <c r="C242" s="9"/>
      <c r="D242" s="15"/>
      <c r="E242" s="15" t="s">
        <v>435</v>
      </c>
      <c r="F242" s="27"/>
      <c r="G242" s="28"/>
      <c r="H242" s="28"/>
      <c r="I242" s="28"/>
      <c r="J242" s="29">
        <f>F242+G242+H242+I242</f>
        <v>0</v>
      </c>
      <c r="K242" s="80" t="s">
        <v>31</v>
      </c>
      <c r="L242" s="30">
        <f t="shared" si="18"/>
        <v>0</v>
      </c>
      <c r="M242" s="31">
        <v>427</v>
      </c>
    </row>
    <row r="243" spans="2:13" x14ac:dyDescent="0.2">
      <c r="B243" s="13">
        <v>428</v>
      </c>
      <c r="C243" s="9"/>
      <c r="D243" s="15" t="s">
        <v>5</v>
      </c>
      <c r="E243" s="15" t="s">
        <v>436</v>
      </c>
      <c r="F243" s="34" t="s">
        <v>31</v>
      </c>
      <c r="G243" s="35" t="s">
        <v>31</v>
      </c>
      <c r="H243" s="35" t="s">
        <v>31</v>
      </c>
      <c r="I243" s="35"/>
      <c r="J243" s="29">
        <v>0</v>
      </c>
      <c r="K243" s="80" t="s">
        <v>31</v>
      </c>
      <c r="L243" s="30">
        <f t="shared" si="18"/>
        <v>0</v>
      </c>
      <c r="M243" s="31">
        <v>428</v>
      </c>
    </row>
    <row r="244" spans="2:13" x14ac:dyDescent="0.2">
      <c r="B244" s="13">
        <v>429</v>
      </c>
      <c r="C244" s="9"/>
      <c r="D244" s="15"/>
      <c r="E244" s="15" t="s">
        <v>437</v>
      </c>
      <c r="F244" s="52"/>
      <c r="G244" s="28"/>
      <c r="H244" s="28"/>
      <c r="I244" s="28"/>
      <c r="J244" s="29">
        <f>F244+G244+H244+I244</f>
        <v>0</v>
      </c>
      <c r="K244" s="80" t="s">
        <v>31</v>
      </c>
      <c r="L244" s="30">
        <f t="shared" si="18"/>
        <v>0</v>
      </c>
      <c r="M244" s="31">
        <v>429</v>
      </c>
    </row>
    <row r="245" spans="2:13" x14ac:dyDescent="0.2">
      <c r="B245" s="13">
        <v>430</v>
      </c>
      <c r="C245" s="9"/>
      <c r="D245" s="15"/>
      <c r="E245" s="15" t="s">
        <v>405</v>
      </c>
      <c r="F245" s="34" t="s">
        <v>31</v>
      </c>
      <c r="G245" s="35" t="s">
        <v>31</v>
      </c>
      <c r="H245" s="35" t="s">
        <v>31</v>
      </c>
      <c r="I245" s="28"/>
      <c r="J245" s="29">
        <f>I245</f>
        <v>0</v>
      </c>
      <c r="K245" s="80" t="s">
        <v>31</v>
      </c>
      <c r="L245" s="30">
        <f t="shared" si="18"/>
        <v>0</v>
      </c>
      <c r="M245" s="31">
        <v>430</v>
      </c>
    </row>
    <row r="246" spans="2:13" x14ac:dyDescent="0.2">
      <c r="B246" s="13">
        <v>431</v>
      </c>
      <c r="C246" s="9"/>
      <c r="D246" s="15"/>
      <c r="E246" s="15" t="s">
        <v>406</v>
      </c>
      <c r="F246" s="34" t="s">
        <v>31</v>
      </c>
      <c r="G246" s="35" t="s">
        <v>31</v>
      </c>
      <c r="H246" s="35" t="s">
        <v>31</v>
      </c>
      <c r="I246" s="28"/>
      <c r="J246" s="29">
        <f>I246</f>
        <v>0</v>
      </c>
      <c r="K246" s="80" t="s">
        <v>31</v>
      </c>
      <c r="L246" s="30">
        <f t="shared" si="18"/>
        <v>0</v>
      </c>
      <c r="M246" s="31">
        <v>431</v>
      </c>
    </row>
    <row r="247" spans="2:13" x14ac:dyDescent="0.2">
      <c r="B247" s="13">
        <v>432</v>
      </c>
      <c r="C247" s="9"/>
      <c r="D247" s="15"/>
      <c r="E247" s="15" t="s">
        <v>413</v>
      </c>
      <c r="F247" s="34" t="s">
        <v>31</v>
      </c>
      <c r="G247" s="35" t="s">
        <v>31</v>
      </c>
      <c r="H247" s="187">
        <v>39300.616179999997</v>
      </c>
      <c r="I247" s="35" t="s">
        <v>31</v>
      </c>
      <c r="J247" s="35">
        <f>H247</f>
        <v>39300.616179999997</v>
      </c>
      <c r="K247" s="80" t="s">
        <v>31</v>
      </c>
      <c r="L247" s="30">
        <f t="shared" si="18"/>
        <v>39300.616179999997</v>
      </c>
      <c r="M247" s="31">
        <v>432</v>
      </c>
    </row>
    <row r="248" spans="2:13" x14ac:dyDescent="0.2">
      <c r="B248" s="13">
        <v>433</v>
      </c>
      <c r="C248" s="9"/>
      <c r="D248" s="15"/>
      <c r="E248" s="15" t="s">
        <v>414</v>
      </c>
      <c r="F248" s="34" t="s">
        <v>31</v>
      </c>
      <c r="G248" s="35" t="s">
        <v>31</v>
      </c>
      <c r="H248" s="28"/>
      <c r="I248" s="35" t="s">
        <v>31</v>
      </c>
      <c r="J248" s="29">
        <f>H248</f>
        <v>0</v>
      </c>
      <c r="K248" s="80" t="s">
        <v>31</v>
      </c>
      <c r="L248" s="30">
        <f t="shared" si="18"/>
        <v>0</v>
      </c>
      <c r="M248" s="31">
        <v>433</v>
      </c>
    </row>
    <row r="249" spans="2:13" x14ac:dyDescent="0.2">
      <c r="B249" s="13">
        <v>434</v>
      </c>
      <c r="C249" s="9"/>
      <c r="D249" s="15"/>
      <c r="E249" s="15" t="s">
        <v>37</v>
      </c>
      <c r="F249" s="52"/>
      <c r="G249" s="28"/>
      <c r="H249" s="191">
        <v>-104948.7334</v>
      </c>
      <c r="I249" s="28"/>
      <c r="J249" s="29">
        <f>F249+G249+H249+I249</f>
        <v>-104948.7334</v>
      </c>
      <c r="K249" s="80" t="s">
        <v>31</v>
      </c>
      <c r="L249" s="30">
        <f t="shared" si="18"/>
        <v>-104948.7334</v>
      </c>
      <c r="M249" s="31">
        <v>434</v>
      </c>
    </row>
    <row r="250" spans="2:13" x14ac:dyDescent="0.2">
      <c r="B250" s="12">
        <v>435</v>
      </c>
      <c r="C250" s="9"/>
      <c r="D250" s="14" t="s">
        <v>79</v>
      </c>
      <c r="E250" s="8"/>
      <c r="F250" s="49">
        <f>SUM(F224:F226,F236:F249)</f>
        <v>0</v>
      </c>
      <c r="G250" s="54">
        <f>SUM(G224:G226,G236:G249)</f>
        <v>153674.3820515523</v>
      </c>
      <c r="H250" s="54">
        <f>SUM(H224:H226,H236:H249)</f>
        <v>-65648.11722</v>
      </c>
      <c r="I250" s="54">
        <f>SUM(I224:I226,I236:I249)</f>
        <v>0</v>
      </c>
      <c r="J250" s="29">
        <f>F250+G250+H250+I250</f>
        <v>88026.264831552297</v>
      </c>
      <c r="K250" s="80" t="s">
        <v>31</v>
      </c>
      <c r="L250" s="30">
        <f t="shared" si="18"/>
        <v>88026.264831552297</v>
      </c>
      <c r="M250" s="31">
        <v>435</v>
      </c>
    </row>
    <row r="251" spans="2:13" x14ac:dyDescent="0.2">
      <c r="B251" s="22" t="s">
        <v>5</v>
      </c>
      <c r="C251" s="6"/>
      <c r="D251" s="5" t="s">
        <v>439</v>
      </c>
      <c r="E251" s="5"/>
      <c r="F251" s="353"/>
      <c r="G251" s="354"/>
      <c r="H251" s="354"/>
      <c r="I251" s="358" t="s">
        <v>31</v>
      </c>
      <c r="J251" s="349">
        <f>F251+G251+H251+I252</f>
        <v>0</v>
      </c>
      <c r="K251" s="358" t="s">
        <v>31</v>
      </c>
      <c r="L251" s="352">
        <f t="shared" si="18"/>
        <v>0</v>
      </c>
      <c r="M251" s="4" t="s">
        <v>5</v>
      </c>
    </row>
    <row r="252" spans="2:13" x14ac:dyDescent="0.2">
      <c r="B252" s="13">
        <v>501</v>
      </c>
      <c r="C252" s="9"/>
      <c r="D252" s="8"/>
      <c r="E252" s="8" t="s">
        <v>444</v>
      </c>
      <c r="F252" s="341"/>
      <c r="G252" s="343"/>
      <c r="H252" s="343"/>
      <c r="I252" s="351"/>
      <c r="J252" s="343"/>
      <c r="K252" s="351"/>
      <c r="L252" s="348"/>
      <c r="M252" s="31">
        <v>501</v>
      </c>
    </row>
    <row r="253" spans="2:13" x14ac:dyDescent="0.2">
      <c r="B253" s="13">
        <v>502</v>
      </c>
      <c r="C253" s="9"/>
      <c r="D253" s="8"/>
      <c r="E253" s="8" t="s">
        <v>445</v>
      </c>
      <c r="F253" s="52"/>
      <c r="G253" s="28"/>
      <c r="H253" s="28"/>
      <c r="I253" s="35" t="s">
        <v>31</v>
      </c>
      <c r="J253" s="29">
        <f>F253+G253+H253</f>
        <v>0</v>
      </c>
      <c r="K253" s="73" t="s">
        <v>31</v>
      </c>
      <c r="L253" s="30">
        <f t="shared" ref="L253:L258" si="19">J253</f>
        <v>0</v>
      </c>
      <c r="M253" s="31">
        <v>502</v>
      </c>
    </row>
    <row r="254" spans="2:13" x14ac:dyDescent="0.2">
      <c r="B254" s="13">
        <v>503</v>
      </c>
      <c r="C254" s="9"/>
      <c r="D254" s="8"/>
      <c r="E254" s="8" t="s">
        <v>446</v>
      </c>
      <c r="F254" s="52"/>
      <c r="G254" s="28"/>
      <c r="H254" s="28"/>
      <c r="I254" s="35" t="s">
        <v>31</v>
      </c>
      <c r="J254" s="29">
        <f>F254+G254+H254</f>
        <v>0</v>
      </c>
      <c r="K254" s="73" t="s">
        <v>31</v>
      </c>
      <c r="L254" s="30">
        <f t="shared" si="19"/>
        <v>0</v>
      </c>
      <c r="M254" s="31">
        <v>503</v>
      </c>
    </row>
    <row r="255" spans="2:13" x14ac:dyDescent="0.2">
      <c r="B255" s="13">
        <v>504</v>
      </c>
      <c r="C255" s="9"/>
      <c r="D255" s="8"/>
      <c r="E255" s="8" t="s">
        <v>447</v>
      </c>
      <c r="F255" s="34" t="s">
        <v>31</v>
      </c>
      <c r="G255" s="35" t="s">
        <v>31</v>
      </c>
      <c r="H255" s="35" t="s">
        <v>31</v>
      </c>
      <c r="I255" s="29"/>
      <c r="J255" s="29">
        <f>I255</f>
        <v>0</v>
      </c>
      <c r="K255" s="73" t="s">
        <v>31</v>
      </c>
      <c r="L255" s="30">
        <f t="shared" si="19"/>
        <v>0</v>
      </c>
      <c r="M255" s="31">
        <v>504</v>
      </c>
    </row>
    <row r="256" spans="2:13" ht="11.25" customHeight="1" x14ac:dyDescent="0.2">
      <c r="B256" s="13">
        <v>505</v>
      </c>
      <c r="C256" s="9"/>
      <c r="D256" s="8"/>
      <c r="E256" s="8" t="s">
        <v>405</v>
      </c>
      <c r="F256" s="34" t="s">
        <v>31</v>
      </c>
      <c r="G256" s="35" t="s">
        <v>31</v>
      </c>
      <c r="H256" s="35" t="s">
        <v>31</v>
      </c>
      <c r="I256" s="29"/>
      <c r="J256" s="29">
        <f>I256</f>
        <v>0</v>
      </c>
      <c r="K256" s="73" t="s">
        <v>31</v>
      </c>
      <c r="L256" s="30">
        <f t="shared" si="19"/>
        <v>0</v>
      </c>
      <c r="M256" s="31">
        <v>505</v>
      </c>
    </row>
    <row r="257" spans="1:14" ht="11.25" customHeight="1" x14ac:dyDescent="0.2">
      <c r="B257" s="12">
        <v>506</v>
      </c>
      <c r="C257" s="9"/>
      <c r="D257" s="9" t="s">
        <v>80</v>
      </c>
      <c r="E257" s="8"/>
      <c r="F257" s="49">
        <f>SUM(F251:F256)</f>
        <v>0</v>
      </c>
      <c r="G257" s="29">
        <f>SUM(G251:G256)</f>
        <v>0</v>
      </c>
      <c r="H257" s="29">
        <f>SUM(H251:H256)</f>
        <v>0</v>
      </c>
      <c r="I257" s="29">
        <f>SUM(I251:I256)</f>
        <v>0</v>
      </c>
      <c r="J257" s="29">
        <f>F257+G257+H257+I257</f>
        <v>0</v>
      </c>
      <c r="K257" s="73" t="s">
        <v>31</v>
      </c>
      <c r="L257" s="30">
        <f t="shared" si="19"/>
        <v>0</v>
      </c>
      <c r="M257" s="31">
        <v>506</v>
      </c>
      <c r="N257" s="249" t="str">
        <f>'48-51'!N228</f>
        <v>Road Initials: CSXT  Year: 2011</v>
      </c>
    </row>
    <row r="258" spans="1:14" ht="11.25" customHeight="1" x14ac:dyDescent="0.2">
      <c r="A258" s="323" t="s">
        <v>0</v>
      </c>
      <c r="B258" s="22" t="s">
        <v>5</v>
      </c>
      <c r="C258" s="6"/>
      <c r="D258" s="5" t="s">
        <v>81</v>
      </c>
      <c r="E258" s="5"/>
      <c r="F258" s="367"/>
      <c r="G258" s="358"/>
      <c r="H258" s="358"/>
      <c r="I258" s="358"/>
      <c r="J258" s="350">
        <f>SUM(F258:I259)</f>
        <v>0</v>
      </c>
      <c r="K258" s="83"/>
      <c r="L258" s="352">
        <f t="shared" si="19"/>
        <v>0</v>
      </c>
      <c r="M258" s="4" t="s">
        <v>5</v>
      </c>
      <c r="N258" s="249"/>
    </row>
    <row r="259" spans="1:14" x14ac:dyDescent="0.2">
      <c r="A259" s="323"/>
      <c r="B259" s="13">
        <v>507</v>
      </c>
      <c r="C259" s="31" t="s">
        <v>65</v>
      </c>
      <c r="D259" s="8"/>
      <c r="E259" s="8" t="s">
        <v>67</v>
      </c>
      <c r="F259" s="364"/>
      <c r="G259" s="351"/>
      <c r="H259" s="351"/>
      <c r="I259" s="351"/>
      <c r="J259" s="351"/>
      <c r="K259" s="73" t="s">
        <v>31</v>
      </c>
      <c r="L259" s="348"/>
      <c r="M259" s="31">
        <v>507</v>
      </c>
      <c r="N259" s="249"/>
    </row>
    <row r="260" spans="1:14" x14ac:dyDescent="0.2">
      <c r="A260" s="323"/>
      <c r="B260" s="13">
        <v>508</v>
      </c>
      <c r="C260" s="31" t="s">
        <v>65</v>
      </c>
      <c r="D260" s="8"/>
      <c r="E260" s="8" t="s">
        <v>448</v>
      </c>
      <c r="F260" s="52"/>
      <c r="G260" s="28"/>
      <c r="H260" s="194"/>
      <c r="I260" s="29"/>
      <c r="J260" s="29">
        <f>F260+G260+H260+I260</f>
        <v>0</v>
      </c>
      <c r="K260" s="73" t="s">
        <v>31</v>
      </c>
      <c r="L260" s="30">
        <f t="shared" ref="L260:L269" si="20">J260</f>
        <v>0</v>
      </c>
      <c r="M260" s="31">
        <v>508</v>
      </c>
      <c r="N260" s="249"/>
    </row>
    <row r="261" spans="1:14" x14ac:dyDescent="0.2">
      <c r="A261" s="323"/>
      <c r="B261" s="13">
        <v>509</v>
      </c>
      <c r="C261" s="31" t="s">
        <v>65</v>
      </c>
      <c r="D261" s="8"/>
      <c r="E261" s="8" t="s">
        <v>449</v>
      </c>
      <c r="F261" s="52"/>
      <c r="G261" s="28"/>
      <c r="H261" s="194"/>
      <c r="I261" s="29"/>
      <c r="J261" s="29">
        <f>F261+G261+H261+I261</f>
        <v>0</v>
      </c>
      <c r="K261" s="73" t="s">
        <v>31</v>
      </c>
      <c r="L261" s="30">
        <f t="shared" si="20"/>
        <v>0</v>
      </c>
      <c r="M261" s="31">
        <v>509</v>
      </c>
      <c r="N261" s="249"/>
    </row>
    <row r="262" spans="1:14" x14ac:dyDescent="0.2">
      <c r="A262" s="323"/>
      <c r="B262" s="13">
        <v>510</v>
      </c>
      <c r="C262" s="31" t="s">
        <v>65</v>
      </c>
      <c r="D262" s="8" t="s">
        <v>5</v>
      </c>
      <c r="E262" s="8" t="s">
        <v>450</v>
      </c>
      <c r="F262" s="52"/>
      <c r="G262" s="28"/>
      <c r="H262" s="28"/>
      <c r="I262" s="29"/>
      <c r="J262" s="29">
        <f>F262+G262+H262+I262</f>
        <v>0</v>
      </c>
      <c r="K262" s="73" t="s">
        <v>31</v>
      </c>
      <c r="L262" s="30">
        <f t="shared" si="20"/>
        <v>0</v>
      </c>
      <c r="M262" s="31">
        <v>510</v>
      </c>
      <c r="N262" s="249"/>
    </row>
    <row r="263" spans="1:14" x14ac:dyDescent="0.2">
      <c r="A263" s="323"/>
      <c r="B263" s="13">
        <v>511</v>
      </c>
      <c r="C263" s="31" t="s">
        <v>65</v>
      </c>
      <c r="D263" s="8"/>
      <c r="E263" s="8" t="s">
        <v>436</v>
      </c>
      <c r="F263" s="34" t="s">
        <v>31</v>
      </c>
      <c r="G263" s="35" t="s">
        <v>31</v>
      </c>
      <c r="H263" s="35" t="s">
        <v>31</v>
      </c>
      <c r="I263" s="35"/>
      <c r="J263" s="35">
        <f>I263</f>
        <v>0</v>
      </c>
      <c r="K263" s="73" t="s">
        <v>31</v>
      </c>
      <c r="L263" s="30">
        <f t="shared" si="20"/>
        <v>0</v>
      </c>
      <c r="M263" s="31">
        <v>511</v>
      </c>
      <c r="N263" s="249"/>
    </row>
    <row r="264" spans="1:14" x14ac:dyDescent="0.2">
      <c r="A264" s="323"/>
      <c r="B264" s="13">
        <v>512</v>
      </c>
      <c r="C264" s="31" t="s">
        <v>65</v>
      </c>
      <c r="D264" s="8"/>
      <c r="E264" s="8" t="s">
        <v>405</v>
      </c>
      <c r="F264" s="34" t="s">
        <v>31</v>
      </c>
      <c r="G264" s="35" t="s">
        <v>31</v>
      </c>
      <c r="H264" s="35" t="s">
        <v>31</v>
      </c>
      <c r="I264" s="29"/>
      <c r="J264" s="29">
        <f>I264</f>
        <v>0</v>
      </c>
      <c r="K264" s="73" t="s">
        <v>31</v>
      </c>
      <c r="L264" s="30">
        <f t="shared" si="20"/>
        <v>0</v>
      </c>
      <c r="M264" s="31">
        <v>512</v>
      </c>
      <c r="N264" s="249"/>
    </row>
    <row r="265" spans="1:14" x14ac:dyDescent="0.2">
      <c r="A265" s="323"/>
      <c r="B265" s="13">
        <v>513</v>
      </c>
      <c r="C265" s="31" t="s">
        <v>65</v>
      </c>
      <c r="D265" s="8"/>
      <c r="E265" s="8" t="s">
        <v>451</v>
      </c>
      <c r="F265" s="34" t="s">
        <v>31</v>
      </c>
      <c r="G265" s="35" t="s">
        <v>31</v>
      </c>
      <c r="H265" s="35" t="s">
        <v>31</v>
      </c>
      <c r="I265" s="35"/>
      <c r="J265" s="35">
        <f>I265</f>
        <v>0</v>
      </c>
      <c r="K265" s="73" t="s">
        <v>31</v>
      </c>
      <c r="L265" s="30">
        <f t="shared" si="20"/>
        <v>0</v>
      </c>
      <c r="M265" s="31">
        <v>513</v>
      </c>
      <c r="N265" s="249"/>
    </row>
    <row r="266" spans="1:14" x14ac:dyDescent="0.2">
      <c r="A266" s="323"/>
      <c r="B266" s="13">
        <v>514</v>
      </c>
      <c r="C266" s="31" t="s">
        <v>65</v>
      </c>
      <c r="D266" s="8"/>
      <c r="E266" s="8" t="s">
        <v>413</v>
      </c>
      <c r="F266" s="34" t="s">
        <v>31</v>
      </c>
      <c r="G266" s="35" t="s">
        <v>31</v>
      </c>
      <c r="H266" s="187">
        <v>6622.3525799999998</v>
      </c>
      <c r="I266" s="35" t="s">
        <v>31</v>
      </c>
      <c r="J266" s="35">
        <f>H266</f>
        <v>6622.3525799999998</v>
      </c>
      <c r="K266" s="73" t="s">
        <v>31</v>
      </c>
      <c r="L266" s="30">
        <f t="shared" si="20"/>
        <v>6622.3525799999998</v>
      </c>
      <c r="M266" s="31">
        <v>514</v>
      </c>
      <c r="N266" s="249"/>
    </row>
    <row r="267" spans="1:14" x14ac:dyDescent="0.2">
      <c r="A267" s="323"/>
      <c r="B267" s="13">
        <v>515</v>
      </c>
      <c r="C267" s="31" t="s">
        <v>65</v>
      </c>
      <c r="D267" s="8"/>
      <c r="E267" s="8" t="s">
        <v>414</v>
      </c>
      <c r="F267" s="34" t="s">
        <v>31</v>
      </c>
      <c r="G267" s="35" t="s">
        <v>31</v>
      </c>
      <c r="H267" s="35"/>
      <c r="I267" s="35" t="s">
        <v>31</v>
      </c>
      <c r="J267" s="35">
        <f>H267</f>
        <v>0</v>
      </c>
      <c r="K267" s="73" t="s">
        <v>31</v>
      </c>
      <c r="L267" s="30">
        <f t="shared" si="20"/>
        <v>0</v>
      </c>
      <c r="M267" s="31">
        <v>515</v>
      </c>
      <c r="N267" s="249"/>
    </row>
    <row r="268" spans="1:14" x14ac:dyDescent="0.2">
      <c r="A268" s="323"/>
      <c r="B268" s="13">
        <v>516</v>
      </c>
      <c r="C268" s="31" t="s">
        <v>65</v>
      </c>
      <c r="D268" s="8"/>
      <c r="E268" s="8" t="s">
        <v>37</v>
      </c>
      <c r="F268" s="52"/>
      <c r="G268" s="28"/>
      <c r="H268" s="28"/>
      <c r="I268" s="29"/>
      <c r="J268" s="29">
        <f>F268+G268+H268+I268</f>
        <v>0</v>
      </c>
      <c r="K268" s="73" t="s">
        <v>31</v>
      </c>
      <c r="L268" s="30">
        <f t="shared" si="20"/>
        <v>0</v>
      </c>
      <c r="M268" s="31">
        <v>516</v>
      </c>
      <c r="N268" s="249"/>
    </row>
    <row r="269" spans="1:14" ht="12" thickBot="1" x14ac:dyDescent="0.25">
      <c r="A269" s="323"/>
      <c r="B269" s="87">
        <v>517</v>
      </c>
      <c r="C269" s="20" t="s">
        <v>65</v>
      </c>
      <c r="D269" s="15" t="s">
        <v>440</v>
      </c>
      <c r="E269" s="15"/>
      <c r="F269" s="100">
        <f>SUM(F258:F268)</f>
        <v>0</v>
      </c>
      <c r="G269" s="38">
        <f>SUM(G258:G268)</f>
        <v>0</v>
      </c>
      <c r="H269" s="38">
        <f>SUM(H258:H268)</f>
        <v>6622.3525799999998</v>
      </c>
      <c r="I269" s="38">
        <f>SUM(I258:I268)</f>
        <v>0</v>
      </c>
      <c r="J269" s="38">
        <f>F269+G269+H269+I269</f>
        <v>6622.3525799999998</v>
      </c>
      <c r="K269" s="74" t="s">
        <v>31</v>
      </c>
      <c r="L269" s="101">
        <f t="shared" si="20"/>
        <v>6622.3525799999998</v>
      </c>
      <c r="M269" s="20">
        <v>517</v>
      </c>
      <c r="N269" s="249"/>
    </row>
    <row r="270" spans="1:14" x14ac:dyDescent="0.2">
      <c r="A270" s="142"/>
      <c r="B270" s="3"/>
      <c r="C270" s="3"/>
      <c r="D270" s="5"/>
      <c r="E270" s="5"/>
      <c r="F270" s="75"/>
      <c r="G270" s="75"/>
      <c r="H270" s="75"/>
      <c r="I270" s="75"/>
      <c r="J270" s="75"/>
      <c r="K270" s="76"/>
      <c r="L270" s="75"/>
      <c r="M270" s="3"/>
      <c r="N270" s="142"/>
    </row>
    <row r="271" spans="1:14" x14ac:dyDescent="0.2">
      <c r="A271" s="142"/>
      <c r="B271" s="3"/>
      <c r="C271" s="3"/>
      <c r="D271" s="5"/>
      <c r="E271" s="5"/>
      <c r="F271" s="75"/>
      <c r="G271" s="75"/>
      <c r="H271" s="75"/>
      <c r="I271" s="75"/>
      <c r="J271" s="75"/>
      <c r="K271" s="76"/>
      <c r="L271" s="75"/>
      <c r="M271" s="3"/>
      <c r="N271" s="142"/>
    </row>
    <row r="272" spans="1:14" ht="11.25" customHeight="1" x14ac:dyDescent="0.2">
      <c r="A272" s="142"/>
      <c r="B272" s="3"/>
      <c r="C272" s="3"/>
      <c r="D272" s="5"/>
      <c r="E272" s="5"/>
      <c r="F272" s="75"/>
      <c r="G272" s="75"/>
      <c r="H272" s="75"/>
      <c r="I272" s="75"/>
      <c r="J272" s="75"/>
      <c r="K272" s="76"/>
      <c r="L272" s="75"/>
      <c r="M272" s="3"/>
      <c r="N272" s="142"/>
    </row>
    <row r="273" spans="1:14" ht="15" customHeight="1" x14ac:dyDescent="0.2">
      <c r="A273" s="328" t="s">
        <v>0</v>
      </c>
      <c r="B273" s="344" t="s">
        <v>489</v>
      </c>
      <c r="C273" s="345"/>
      <c r="D273" s="345"/>
      <c r="E273" s="345"/>
      <c r="F273" s="345"/>
      <c r="G273" s="345"/>
      <c r="H273" s="345"/>
      <c r="I273" s="345"/>
      <c r="J273" s="345"/>
      <c r="K273" s="345"/>
      <c r="L273" s="345"/>
      <c r="M273" s="346"/>
      <c r="N273" s="332" t="str">
        <f>'48-51'!N302</f>
        <v>Road Initials: CSXT  Year: 2011</v>
      </c>
    </row>
    <row r="274" spans="1:14" x14ac:dyDescent="0.2">
      <c r="A274" s="328"/>
      <c r="B274" s="333" t="s">
        <v>2</v>
      </c>
      <c r="C274" s="334"/>
      <c r="D274" s="334"/>
      <c r="E274" s="334"/>
      <c r="F274" s="334"/>
      <c r="G274" s="334"/>
      <c r="H274" s="334"/>
      <c r="I274" s="334"/>
      <c r="J274" s="334"/>
      <c r="K274" s="334"/>
      <c r="L274" s="334"/>
      <c r="M274" s="335"/>
      <c r="N274" s="332"/>
    </row>
    <row r="275" spans="1:14" x14ac:dyDescent="0.2">
      <c r="A275" s="328"/>
      <c r="B275" s="70"/>
      <c r="C275" s="8"/>
      <c r="D275" s="8"/>
      <c r="E275" s="8"/>
      <c r="F275" s="39"/>
      <c r="G275" s="39"/>
      <c r="H275" s="39"/>
      <c r="I275" s="39"/>
      <c r="J275" s="39"/>
      <c r="K275" s="39"/>
      <c r="L275" s="39"/>
      <c r="M275" s="9"/>
      <c r="N275" s="332"/>
    </row>
    <row r="276" spans="1:14" x14ac:dyDescent="0.2">
      <c r="A276" s="328"/>
      <c r="B276" s="12" t="s">
        <v>5</v>
      </c>
      <c r="C276" s="12" t="s">
        <v>5</v>
      </c>
      <c r="D276" s="3" t="s">
        <v>5</v>
      </c>
      <c r="E276" s="3" t="s">
        <v>5</v>
      </c>
      <c r="F276" s="22"/>
      <c r="G276" s="22"/>
      <c r="H276" s="22"/>
      <c r="I276" s="22"/>
      <c r="J276" s="22"/>
      <c r="K276" s="4" t="s">
        <v>5</v>
      </c>
      <c r="L276" s="4" t="s">
        <v>5</v>
      </c>
      <c r="M276" s="4" t="s">
        <v>5</v>
      </c>
      <c r="N276" s="332"/>
    </row>
    <row r="277" spans="1:14" x14ac:dyDescent="0.2">
      <c r="A277" s="328"/>
      <c r="B277" s="12"/>
      <c r="C277" s="12" t="s">
        <v>5</v>
      </c>
      <c r="D277" s="3"/>
      <c r="E277" s="3"/>
      <c r="F277" s="12"/>
      <c r="G277" s="12" t="s">
        <v>6</v>
      </c>
      <c r="H277" s="12"/>
      <c r="I277" s="12"/>
      <c r="J277" s="12" t="s">
        <v>7</v>
      </c>
      <c r="K277" s="4"/>
      <c r="L277" s="4"/>
      <c r="M277" s="4"/>
      <c r="N277" s="332"/>
    </row>
    <row r="278" spans="1:14" x14ac:dyDescent="0.2">
      <c r="A278" s="328"/>
      <c r="B278" s="12" t="s">
        <v>8</v>
      </c>
      <c r="C278" s="12" t="s">
        <v>9</v>
      </c>
      <c r="D278" s="336" t="s">
        <v>10</v>
      </c>
      <c r="E278" s="337"/>
      <c r="F278" s="12" t="s">
        <v>11</v>
      </c>
      <c r="G278" s="12" t="s">
        <v>12</v>
      </c>
      <c r="H278" s="12" t="s">
        <v>13</v>
      </c>
      <c r="I278" s="12" t="s">
        <v>14</v>
      </c>
      <c r="J278" s="12" t="s">
        <v>15</v>
      </c>
      <c r="K278" s="4" t="s">
        <v>16</v>
      </c>
      <c r="L278" s="4" t="s">
        <v>7</v>
      </c>
      <c r="M278" s="4" t="s">
        <v>8</v>
      </c>
      <c r="N278" s="332"/>
    </row>
    <row r="279" spans="1:14" x14ac:dyDescent="0.2">
      <c r="A279" s="328"/>
      <c r="B279" s="12" t="s">
        <v>17</v>
      </c>
      <c r="C279" s="12" t="s">
        <v>18</v>
      </c>
      <c r="D279" s="3"/>
      <c r="E279" s="3"/>
      <c r="F279" s="12" t="s">
        <v>19</v>
      </c>
      <c r="G279" s="12" t="s">
        <v>20</v>
      </c>
      <c r="H279" s="12" t="s">
        <v>21</v>
      </c>
      <c r="I279" s="12"/>
      <c r="J279" s="12" t="s">
        <v>22</v>
      </c>
      <c r="K279" s="4"/>
      <c r="L279" s="4"/>
      <c r="M279" s="4" t="s">
        <v>17</v>
      </c>
      <c r="N279" s="332"/>
    </row>
    <row r="280" spans="1:14" ht="12" thickBot="1" x14ac:dyDescent="0.25">
      <c r="A280" s="328"/>
      <c r="B280" s="13"/>
      <c r="C280" s="13"/>
      <c r="D280" s="338" t="s">
        <v>23</v>
      </c>
      <c r="E280" s="339"/>
      <c r="F280" s="40" t="s">
        <v>24</v>
      </c>
      <c r="G280" s="40" t="s">
        <v>25</v>
      </c>
      <c r="H280" s="40" t="s">
        <v>26</v>
      </c>
      <c r="I280" s="40" t="s">
        <v>27</v>
      </c>
      <c r="J280" s="40" t="s">
        <v>28</v>
      </c>
      <c r="K280" s="4" t="s">
        <v>29</v>
      </c>
      <c r="L280" s="4" t="s">
        <v>30</v>
      </c>
      <c r="M280" s="13"/>
      <c r="N280" s="332"/>
    </row>
    <row r="281" spans="1:14" ht="11.25" customHeight="1" x14ac:dyDescent="0.2">
      <c r="A281" s="328"/>
      <c r="B281" s="22"/>
      <c r="C281" s="11"/>
      <c r="D281" s="5" t="s">
        <v>82</v>
      </c>
      <c r="E281" s="5"/>
      <c r="F281" s="340"/>
      <c r="G281" s="342"/>
      <c r="H281" s="342"/>
      <c r="I281" s="342"/>
      <c r="J281" s="359">
        <f>F281+G281+H281+I281</f>
        <v>0</v>
      </c>
      <c r="K281" s="366" t="s">
        <v>31</v>
      </c>
      <c r="L281" s="347">
        <f>J281</f>
        <v>0</v>
      </c>
      <c r="M281" s="4"/>
      <c r="N281" s="332"/>
    </row>
    <row r="282" spans="1:14" ht="11.25" customHeight="1" x14ac:dyDescent="0.2">
      <c r="A282" s="247"/>
      <c r="B282" s="13">
        <v>518</v>
      </c>
      <c r="C282" s="9"/>
      <c r="D282" s="8"/>
      <c r="E282" s="8" t="s">
        <v>67</v>
      </c>
      <c r="F282" s="341"/>
      <c r="G282" s="343"/>
      <c r="H282" s="343"/>
      <c r="I282" s="343"/>
      <c r="J282" s="343"/>
      <c r="K282" s="351"/>
      <c r="L282" s="348"/>
      <c r="M282" s="201" t="s">
        <v>315</v>
      </c>
      <c r="N282" s="332"/>
    </row>
    <row r="283" spans="1:14" ht="11.25" customHeight="1" x14ac:dyDescent="0.2">
      <c r="A283" s="247"/>
      <c r="B283" s="13">
        <v>519</v>
      </c>
      <c r="C283" s="9"/>
      <c r="D283" s="8"/>
      <c r="E283" s="120" t="s">
        <v>464</v>
      </c>
      <c r="F283" s="52"/>
      <c r="G283" s="28"/>
      <c r="H283" s="28"/>
      <c r="I283" s="28"/>
      <c r="J283" s="29">
        <f>F283+G283+H283+I283</f>
        <v>0</v>
      </c>
      <c r="K283" s="73" t="s">
        <v>31</v>
      </c>
      <c r="L283" s="30">
        <f t="shared" ref="L283:L293" si="21">J283</f>
        <v>0</v>
      </c>
      <c r="M283" s="31">
        <v>519</v>
      </c>
      <c r="N283" s="332"/>
    </row>
    <row r="284" spans="1:14" ht="11.25" customHeight="1" x14ac:dyDescent="0.2">
      <c r="B284" s="13">
        <v>520</v>
      </c>
      <c r="C284" s="9"/>
      <c r="D284" s="8"/>
      <c r="E284" s="120" t="s">
        <v>465</v>
      </c>
      <c r="F284" s="52"/>
      <c r="G284" s="28"/>
      <c r="H284" s="28"/>
      <c r="I284" s="28"/>
      <c r="J284" s="29">
        <f>F284+G284+H284+I284</f>
        <v>0</v>
      </c>
      <c r="K284" s="73" t="s">
        <v>31</v>
      </c>
      <c r="L284" s="30">
        <f t="shared" si="21"/>
        <v>0</v>
      </c>
      <c r="M284" s="31">
        <v>520</v>
      </c>
      <c r="N284" s="332"/>
    </row>
    <row r="285" spans="1:14" x14ac:dyDescent="0.2">
      <c r="B285" s="13">
        <v>521</v>
      </c>
      <c r="C285" s="9"/>
      <c r="D285" s="8"/>
      <c r="E285" s="120" t="s">
        <v>466</v>
      </c>
      <c r="F285" s="52"/>
      <c r="G285" s="28"/>
      <c r="H285" s="28"/>
      <c r="I285" s="28"/>
      <c r="J285" s="29">
        <f>F285+G285+H285+I285</f>
        <v>0</v>
      </c>
      <c r="K285" s="73" t="s">
        <v>31</v>
      </c>
      <c r="L285" s="30">
        <f t="shared" si="21"/>
        <v>0</v>
      </c>
      <c r="M285" s="31">
        <v>521</v>
      </c>
    </row>
    <row r="286" spans="1:14" x14ac:dyDescent="0.2">
      <c r="B286" s="13">
        <v>522</v>
      </c>
      <c r="C286" s="9"/>
      <c r="D286" s="8" t="s">
        <v>5</v>
      </c>
      <c r="E286" s="120" t="s">
        <v>405</v>
      </c>
      <c r="F286" s="34" t="s">
        <v>31</v>
      </c>
      <c r="G286" s="35" t="s">
        <v>31</v>
      </c>
      <c r="H286" s="35" t="s">
        <v>31</v>
      </c>
      <c r="I286" s="28"/>
      <c r="J286" s="29">
        <f>I286</f>
        <v>0</v>
      </c>
      <c r="K286" s="73" t="s">
        <v>31</v>
      </c>
      <c r="L286" s="30">
        <f t="shared" si="21"/>
        <v>0</v>
      </c>
      <c r="M286" s="31">
        <v>522</v>
      </c>
    </row>
    <row r="287" spans="1:14" x14ac:dyDescent="0.2">
      <c r="B287" s="13">
        <v>523</v>
      </c>
      <c r="C287" s="9"/>
      <c r="D287" s="8"/>
      <c r="E287" s="120" t="s">
        <v>451</v>
      </c>
      <c r="F287" s="34" t="s">
        <v>31</v>
      </c>
      <c r="G287" s="35" t="s">
        <v>31</v>
      </c>
      <c r="H287" s="35" t="s">
        <v>31</v>
      </c>
      <c r="I287" s="35"/>
      <c r="J287" s="35">
        <f>I287</f>
        <v>0</v>
      </c>
      <c r="K287" s="73" t="s">
        <v>31</v>
      </c>
      <c r="L287" s="30">
        <f t="shared" si="21"/>
        <v>0</v>
      </c>
      <c r="M287" s="31">
        <v>523</v>
      </c>
    </row>
    <row r="288" spans="1:14" x14ac:dyDescent="0.2">
      <c r="B288" s="13">
        <v>524</v>
      </c>
      <c r="C288" s="9"/>
      <c r="D288" s="8" t="s">
        <v>5</v>
      </c>
      <c r="E288" s="120" t="s">
        <v>413</v>
      </c>
      <c r="F288" s="34" t="s">
        <v>31</v>
      </c>
      <c r="G288" s="35" t="s">
        <v>31</v>
      </c>
      <c r="H288" s="35"/>
      <c r="I288" s="35" t="s">
        <v>31</v>
      </c>
      <c r="J288" s="35">
        <f>H288</f>
        <v>0</v>
      </c>
      <c r="K288" s="73" t="s">
        <v>31</v>
      </c>
      <c r="L288" s="30">
        <f t="shared" si="21"/>
        <v>0</v>
      </c>
      <c r="M288" s="31">
        <v>524</v>
      </c>
    </row>
    <row r="289" spans="2:13" x14ac:dyDescent="0.2">
      <c r="B289" s="13">
        <v>525</v>
      </c>
      <c r="C289" s="9"/>
      <c r="D289" s="8"/>
      <c r="E289" s="120" t="s">
        <v>414</v>
      </c>
      <c r="F289" s="34" t="s">
        <v>31</v>
      </c>
      <c r="G289" s="35" t="s">
        <v>31</v>
      </c>
      <c r="H289" s="35"/>
      <c r="I289" s="35" t="s">
        <v>31</v>
      </c>
      <c r="J289" s="35">
        <f>H289</f>
        <v>0</v>
      </c>
      <c r="K289" s="73" t="s">
        <v>31</v>
      </c>
      <c r="L289" s="30">
        <f t="shared" si="21"/>
        <v>0</v>
      </c>
      <c r="M289" s="31">
        <v>525</v>
      </c>
    </row>
    <row r="290" spans="2:13" x14ac:dyDescent="0.2">
      <c r="B290" s="12">
        <v>526</v>
      </c>
      <c r="C290" s="9"/>
      <c r="D290" s="8"/>
      <c r="E290" s="8" t="s">
        <v>37</v>
      </c>
      <c r="F290" s="52"/>
      <c r="G290" s="28"/>
      <c r="H290" s="28"/>
      <c r="I290" s="28"/>
      <c r="J290" s="29">
        <f>F290+G290+H290+I290</f>
        <v>0</v>
      </c>
      <c r="K290" s="73" t="s">
        <v>31</v>
      </c>
      <c r="L290" s="30">
        <f t="shared" si="21"/>
        <v>0</v>
      </c>
      <c r="M290" s="31">
        <v>526</v>
      </c>
    </row>
    <row r="291" spans="2:13" x14ac:dyDescent="0.2">
      <c r="B291" s="87">
        <v>527</v>
      </c>
      <c r="C291" s="14"/>
      <c r="D291" s="15" t="s">
        <v>452</v>
      </c>
      <c r="E291" s="15"/>
      <c r="F291" s="88">
        <f>SUM(F281:F290)</f>
        <v>0</v>
      </c>
      <c r="G291" s="106">
        <f>SUM(G281:G290)</f>
        <v>0</v>
      </c>
      <c r="H291" s="106">
        <f>SUM(H281:H290)</f>
        <v>0</v>
      </c>
      <c r="I291" s="106">
        <f>SUM(I281:I290)</f>
        <v>0</v>
      </c>
      <c r="J291" s="106">
        <f>F291+G291+H291+I291</f>
        <v>0</v>
      </c>
      <c r="K291" s="107" t="s">
        <v>31</v>
      </c>
      <c r="L291" s="108">
        <f t="shared" si="21"/>
        <v>0</v>
      </c>
      <c r="M291" s="20">
        <v>527</v>
      </c>
    </row>
    <row r="292" spans="2:13" x14ac:dyDescent="0.2">
      <c r="B292" s="12">
        <v>528</v>
      </c>
      <c r="C292" s="9"/>
      <c r="D292" s="8"/>
      <c r="E292" s="8" t="s">
        <v>83</v>
      </c>
      <c r="F292" s="49">
        <f>F223+F250+F257+F269+F291</f>
        <v>0</v>
      </c>
      <c r="G292" s="29">
        <f>G223+G250+G257+G269+G291</f>
        <v>0</v>
      </c>
      <c r="H292" s="29">
        <f>H223+H250+H257+H269+H291</f>
        <v>-59025.764640000001</v>
      </c>
      <c r="I292" s="29">
        <f>I223+I250+I257+I269+I291</f>
        <v>0</v>
      </c>
      <c r="J292" s="29">
        <f>F292+G292+H292+I292</f>
        <v>-59025.764640000001</v>
      </c>
      <c r="K292" s="80" t="s">
        <v>31</v>
      </c>
      <c r="L292" s="30">
        <f t="shared" si="21"/>
        <v>-59025.764640000001</v>
      </c>
      <c r="M292" s="31">
        <v>528</v>
      </c>
    </row>
    <row r="293" spans="2:13" x14ac:dyDescent="0.2">
      <c r="B293" s="22" t="s">
        <v>5</v>
      </c>
      <c r="C293" s="11"/>
      <c r="D293" s="5" t="s">
        <v>84</v>
      </c>
      <c r="E293" s="5"/>
      <c r="F293" s="353"/>
      <c r="G293" s="354"/>
      <c r="H293" s="354">
        <v>-9713.2353800000001</v>
      </c>
      <c r="I293" s="354"/>
      <c r="J293" s="349">
        <f>F293+G293+H293+I293</f>
        <v>-9713.2353800000001</v>
      </c>
      <c r="K293" s="350" t="s">
        <v>31</v>
      </c>
      <c r="L293" s="352">
        <f t="shared" si="21"/>
        <v>-9713.2353800000001</v>
      </c>
      <c r="M293" s="4" t="s">
        <v>5</v>
      </c>
    </row>
    <row r="294" spans="2:13" x14ac:dyDescent="0.2">
      <c r="B294" s="13">
        <v>601</v>
      </c>
      <c r="C294" s="9"/>
      <c r="D294" s="5" t="s">
        <v>5</v>
      </c>
      <c r="E294" s="119" t="s">
        <v>467</v>
      </c>
      <c r="F294" s="341"/>
      <c r="G294" s="343"/>
      <c r="H294" s="343"/>
      <c r="I294" s="343"/>
      <c r="J294" s="343"/>
      <c r="K294" s="351"/>
      <c r="L294" s="348"/>
      <c r="M294" s="4">
        <v>601</v>
      </c>
    </row>
    <row r="295" spans="2:13" x14ac:dyDescent="0.2">
      <c r="B295" s="13">
        <v>602</v>
      </c>
      <c r="C295" s="14"/>
      <c r="D295" s="50" t="s">
        <v>5</v>
      </c>
      <c r="E295" s="129" t="s">
        <v>468</v>
      </c>
      <c r="F295" s="56"/>
      <c r="G295" s="17"/>
      <c r="H295" s="17"/>
      <c r="I295" s="17"/>
      <c r="J295" s="18">
        <f t="shared" ref="J295:J303" si="22">F295+G295+H295+I295</f>
        <v>0</v>
      </c>
      <c r="K295" s="82" t="s">
        <v>31</v>
      </c>
      <c r="L295" s="19">
        <f t="shared" ref="L295:L313" si="23">J295</f>
        <v>0</v>
      </c>
      <c r="M295" s="20">
        <v>602</v>
      </c>
    </row>
    <row r="296" spans="2:13" x14ac:dyDescent="0.2">
      <c r="B296" s="13">
        <v>603</v>
      </c>
      <c r="C296" s="9"/>
      <c r="D296" s="8"/>
      <c r="E296" s="120" t="s">
        <v>469</v>
      </c>
      <c r="F296" s="56"/>
      <c r="G296" s="17"/>
      <c r="H296" s="17"/>
      <c r="I296" s="17"/>
      <c r="J296" s="29">
        <f t="shared" si="22"/>
        <v>0</v>
      </c>
      <c r="K296" s="82" t="s">
        <v>31</v>
      </c>
      <c r="L296" s="19">
        <f t="shared" si="23"/>
        <v>0</v>
      </c>
      <c r="M296" s="31">
        <v>603</v>
      </c>
    </row>
    <row r="297" spans="2:13" x14ac:dyDescent="0.2">
      <c r="B297" s="13">
        <v>604</v>
      </c>
      <c r="C297" s="9"/>
      <c r="D297" s="8"/>
      <c r="E297" s="8" t="s">
        <v>85</v>
      </c>
      <c r="F297" s="56"/>
      <c r="G297" s="17"/>
      <c r="H297" s="17"/>
      <c r="I297" s="17"/>
      <c r="J297" s="29">
        <f t="shared" si="22"/>
        <v>0</v>
      </c>
      <c r="K297" s="82" t="s">
        <v>31</v>
      </c>
      <c r="L297" s="19">
        <f t="shared" si="23"/>
        <v>0</v>
      </c>
      <c r="M297" s="31">
        <v>604</v>
      </c>
    </row>
    <row r="298" spans="2:13" x14ac:dyDescent="0.2">
      <c r="B298" s="13">
        <v>605</v>
      </c>
      <c r="C298" s="9"/>
      <c r="D298" s="8"/>
      <c r="E298" s="8" t="s">
        <v>86</v>
      </c>
      <c r="F298" s="56"/>
      <c r="G298" s="17"/>
      <c r="H298" s="17"/>
      <c r="I298" s="17"/>
      <c r="J298" s="29">
        <f t="shared" si="22"/>
        <v>0</v>
      </c>
      <c r="K298" s="82" t="s">
        <v>31</v>
      </c>
      <c r="L298" s="19">
        <f t="shared" si="23"/>
        <v>0</v>
      </c>
      <c r="M298" s="31">
        <v>605</v>
      </c>
    </row>
    <row r="299" spans="2:13" x14ac:dyDescent="0.2">
      <c r="B299" s="13">
        <v>606</v>
      </c>
      <c r="C299" s="9"/>
      <c r="D299" s="8"/>
      <c r="E299" s="120" t="s">
        <v>470</v>
      </c>
      <c r="F299" s="56"/>
      <c r="G299" s="17"/>
      <c r="H299" s="17"/>
      <c r="I299" s="17"/>
      <c r="J299" s="29">
        <f t="shared" si="22"/>
        <v>0</v>
      </c>
      <c r="K299" s="73" t="s">
        <v>31</v>
      </c>
      <c r="L299" s="19">
        <f t="shared" si="23"/>
        <v>0</v>
      </c>
      <c r="M299" s="31">
        <v>606</v>
      </c>
    </row>
    <row r="300" spans="2:13" x14ac:dyDescent="0.2">
      <c r="B300" s="13">
        <v>607</v>
      </c>
      <c r="C300" s="9"/>
      <c r="D300" s="8"/>
      <c r="E300" s="120" t="s">
        <v>471</v>
      </c>
      <c r="F300" s="56"/>
      <c r="G300" s="17"/>
      <c r="H300" s="17"/>
      <c r="I300" s="17"/>
      <c r="J300" s="29">
        <f t="shared" si="22"/>
        <v>0</v>
      </c>
      <c r="K300" s="73" t="s">
        <v>31</v>
      </c>
      <c r="L300" s="19">
        <f t="shared" si="23"/>
        <v>0</v>
      </c>
      <c r="M300" s="31">
        <v>607</v>
      </c>
    </row>
    <row r="301" spans="2:13" x14ac:dyDescent="0.2">
      <c r="B301" s="13">
        <v>608</v>
      </c>
      <c r="C301" s="9"/>
      <c r="D301" s="8" t="s">
        <v>5</v>
      </c>
      <c r="E301" s="120" t="s">
        <v>472</v>
      </c>
      <c r="F301" s="56"/>
      <c r="G301" s="17"/>
      <c r="H301" s="17"/>
      <c r="I301" s="17"/>
      <c r="J301" s="29">
        <f t="shared" si="22"/>
        <v>0</v>
      </c>
      <c r="K301" s="73" t="s">
        <v>31</v>
      </c>
      <c r="L301" s="19">
        <f t="shared" si="23"/>
        <v>0</v>
      </c>
      <c r="M301" s="31">
        <v>608</v>
      </c>
    </row>
    <row r="302" spans="2:13" x14ac:dyDescent="0.2">
      <c r="B302" s="13">
        <v>609</v>
      </c>
      <c r="C302" s="9"/>
      <c r="D302" s="8" t="s">
        <v>5</v>
      </c>
      <c r="E302" s="120" t="s">
        <v>473</v>
      </c>
      <c r="F302" s="56"/>
      <c r="G302" s="17"/>
      <c r="H302" s="17"/>
      <c r="I302" s="17"/>
      <c r="J302" s="29">
        <f t="shared" si="22"/>
        <v>0</v>
      </c>
      <c r="K302" s="73" t="s">
        <v>31</v>
      </c>
      <c r="L302" s="19">
        <f t="shared" si="23"/>
        <v>0</v>
      </c>
      <c r="M302" s="31">
        <v>609</v>
      </c>
    </row>
    <row r="303" spans="2:13" x14ac:dyDescent="0.2">
      <c r="B303" s="13">
        <v>610</v>
      </c>
      <c r="C303" s="9"/>
      <c r="D303" s="8"/>
      <c r="E303" s="120" t="s">
        <v>474</v>
      </c>
      <c r="F303" s="56"/>
      <c r="G303" s="17"/>
      <c r="H303" s="17"/>
      <c r="I303" s="17"/>
      <c r="J303" s="29">
        <f t="shared" si="22"/>
        <v>0</v>
      </c>
      <c r="K303" s="73" t="s">
        <v>31</v>
      </c>
      <c r="L303" s="19">
        <f t="shared" si="23"/>
        <v>0</v>
      </c>
      <c r="M303" s="31">
        <v>610</v>
      </c>
    </row>
    <row r="304" spans="2:13" x14ac:dyDescent="0.2">
      <c r="B304" s="13">
        <v>611</v>
      </c>
      <c r="C304" s="9"/>
      <c r="D304" s="8"/>
      <c r="E304" s="120" t="s">
        <v>405</v>
      </c>
      <c r="F304" s="34" t="s">
        <v>31</v>
      </c>
      <c r="G304" s="35" t="s">
        <v>31</v>
      </c>
      <c r="H304" s="35" t="s">
        <v>31</v>
      </c>
      <c r="I304" s="192"/>
      <c r="J304" s="29">
        <f>I304</f>
        <v>0</v>
      </c>
      <c r="K304" s="73" t="s">
        <v>31</v>
      </c>
      <c r="L304" s="19">
        <f t="shared" si="23"/>
        <v>0</v>
      </c>
      <c r="M304" s="31">
        <v>611</v>
      </c>
    </row>
    <row r="305" spans="2:14" x14ac:dyDescent="0.2">
      <c r="B305" s="13">
        <v>612</v>
      </c>
      <c r="C305" s="9"/>
      <c r="D305" s="8"/>
      <c r="E305" s="120" t="s">
        <v>451</v>
      </c>
      <c r="F305" s="34" t="s">
        <v>31</v>
      </c>
      <c r="G305" s="35" t="s">
        <v>31</v>
      </c>
      <c r="H305" s="35" t="s">
        <v>31</v>
      </c>
      <c r="I305" s="17"/>
      <c r="J305" s="29">
        <f>I305</f>
        <v>0</v>
      </c>
      <c r="K305" s="73" t="s">
        <v>31</v>
      </c>
      <c r="L305" s="19">
        <f t="shared" si="23"/>
        <v>0</v>
      </c>
      <c r="M305" s="31">
        <v>612</v>
      </c>
    </row>
    <row r="306" spans="2:14" x14ac:dyDescent="0.2">
      <c r="B306" s="13">
        <v>613</v>
      </c>
      <c r="C306" s="9"/>
      <c r="D306" s="8" t="s">
        <v>5</v>
      </c>
      <c r="E306" s="120" t="s">
        <v>475</v>
      </c>
      <c r="F306" s="34" t="s">
        <v>31</v>
      </c>
      <c r="G306" s="35" t="s">
        <v>31</v>
      </c>
      <c r="H306" s="35" t="s">
        <v>31</v>
      </c>
      <c r="I306" s="17"/>
      <c r="J306" s="29">
        <f>I306</f>
        <v>0</v>
      </c>
      <c r="K306" s="73" t="s">
        <v>31</v>
      </c>
      <c r="L306" s="19">
        <f t="shared" si="23"/>
        <v>0</v>
      </c>
      <c r="M306" s="31">
        <v>613</v>
      </c>
    </row>
    <row r="307" spans="2:14" x14ac:dyDescent="0.2">
      <c r="B307" s="13">
        <v>614</v>
      </c>
      <c r="C307" s="9"/>
      <c r="D307" s="8"/>
      <c r="E307" s="120" t="s">
        <v>476</v>
      </c>
      <c r="F307" s="34" t="s">
        <v>31</v>
      </c>
      <c r="G307" s="35" t="s">
        <v>31</v>
      </c>
      <c r="H307" s="35" t="s">
        <v>31</v>
      </c>
      <c r="I307" s="35"/>
      <c r="J307" s="35">
        <f>I307</f>
        <v>0</v>
      </c>
      <c r="K307" s="73" t="s">
        <v>31</v>
      </c>
      <c r="L307" s="19">
        <f t="shared" si="23"/>
        <v>0</v>
      </c>
      <c r="M307" s="31">
        <v>614</v>
      </c>
    </row>
    <row r="308" spans="2:14" x14ac:dyDescent="0.2">
      <c r="B308" s="13">
        <v>615</v>
      </c>
      <c r="C308" s="9"/>
      <c r="D308" s="8"/>
      <c r="E308" s="120" t="s">
        <v>477</v>
      </c>
      <c r="F308" s="34" t="s">
        <v>31</v>
      </c>
      <c r="G308" s="35" t="s">
        <v>31</v>
      </c>
      <c r="H308" s="35" t="s">
        <v>31</v>
      </c>
      <c r="I308" s="17"/>
      <c r="J308" s="29">
        <f>I308</f>
        <v>0</v>
      </c>
      <c r="K308" s="73" t="s">
        <v>31</v>
      </c>
      <c r="L308" s="19">
        <f t="shared" si="23"/>
        <v>0</v>
      </c>
      <c r="M308" s="31">
        <v>615</v>
      </c>
    </row>
    <row r="309" spans="2:14" x14ac:dyDescent="0.2">
      <c r="B309" s="13">
        <v>616</v>
      </c>
      <c r="C309" s="9"/>
      <c r="D309" s="8"/>
      <c r="E309" s="120" t="s">
        <v>413</v>
      </c>
      <c r="F309" s="34" t="s">
        <v>31</v>
      </c>
      <c r="G309" s="35" t="s">
        <v>31</v>
      </c>
      <c r="H309" s="192">
        <v>21637.703509999999</v>
      </c>
      <c r="I309" s="35" t="s">
        <v>31</v>
      </c>
      <c r="J309" s="29">
        <f>H309</f>
        <v>21637.703509999999</v>
      </c>
      <c r="K309" s="73" t="s">
        <v>31</v>
      </c>
      <c r="L309" s="19">
        <f t="shared" si="23"/>
        <v>21637.703509999999</v>
      </c>
      <c r="M309" s="31">
        <v>616</v>
      </c>
    </row>
    <row r="310" spans="2:14" x14ac:dyDescent="0.2">
      <c r="B310" s="13">
        <v>617</v>
      </c>
      <c r="C310" s="9"/>
      <c r="D310" s="8"/>
      <c r="E310" s="120" t="s">
        <v>414</v>
      </c>
      <c r="F310" s="34" t="s">
        <v>31</v>
      </c>
      <c r="G310" s="35" t="s">
        <v>31</v>
      </c>
      <c r="H310" s="35"/>
      <c r="I310" s="35" t="s">
        <v>31</v>
      </c>
      <c r="J310" s="35">
        <f>H310</f>
        <v>0</v>
      </c>
      <c r="K310" s="73" t="s">
        <v>31</v>
      </c>
      <c r="L310" s="19">
        <f t="shared" si="23"/>
        <v>0</v>
      </c>
      <c r="M310" s="31">
        <v>617</v>
      </c>
    </row>
    <row r="311" spans="2:14" ht="11.25" customHeight="1" x14ac:dyDescent="0.2">
      <c r="B311" s="13">
        <v>618</v>
      </c>
      <c r="C311" s="9"/>
      <c r="D311" s="8"/>
      <c r="E311" s="8" t="s">
        <v>37</v>
      </c>
      <c r="F311" s="56"/>
      <c r="G311" s="17"/>
      <c r="H311" s="17"/>
      <c r="I311" s="192">
        <v>2</v>
      </c>
      <c r="J311" s="29">
        <f>F311+G311+H311+I311</f>
        <v>2</v>
      </c>
      <c r="K311" s="73" t="s">
        <v>31</v>
      </c>
      <c r="L311" s="19">
        <f t="shared" si="23"/>
        <v>2</v>
      </c>
      <c r="M311" s="31">
        <v>618</v>
      </c>
    </row>
    <row r="312" spans="2:14" ht="11.25" customHeight="1" x14ac:dyDescent="0.2">
      <c r="B312" s="13">
        <v>619</v>
      </c>
      <c r="C312" s="9"/>
      <c r="D312" s="9" t="s">
        <v>87</v>
      </c>
      <c r="E312" s="8"/>
      <c r="F312" s="49">
        <f>SUM(F293:F311)</f>
        <v>0</v>
      </c>
      <c r="G312" s="29">
        <f>SUM(G293:G311)</f>
        <v>0</v>
      </c>
      <c r="H312" s="29">
        <f>SUM(H293:H311)</f>
        <v>11924.468129999999</v>
      </c>
      <c r="I312" s="29">
        <f>SUM(I293:I311)</f>
        <v>2</v>
      </c>
      <c r="J312" s="29">
        <f>F312+G312+H312+I312</f>
        <v>11926.468129999999</v>
      </c>
      <c r="K312" s="73" t="s">
        <v>31</v>
      </c>
      <c r="L312" s="19">
        <f t="shared" si="23"/>
        <v>11926.468129999999</v>
      </c>
      <c r="M312" s="31">
        <v>619</v>
      </c>
      <c r="N312" s="257">
        <v>51</v>
      </c>
    </row>
    <row r="313" spans="2:14" ht="11.25" customHeight="1" thickBot="1" x14ac:dyDescent="0.25">
      <c r="B313" s="13">
        <v>620</v>
      </c>
      <c r="C313" s="31" t="s">
        <v>65</v>
      </c>
      <c r="D313" s="9" t="s">
        <v>88</v>
      </c>
      <c r="E313" s="8"/>
      <c r="F313" s="102">
        <f>F116+F202+F292+F312</f>
        <v>-3081.4560299999998</v>
      </c>
      <c r="G313" s="97">
        <f>G116+G202+G292+G312</f>
        <v>0</v>
      </c>
      <c r="H313" s="97">
        <f>H116+H202+H292+H312</f>
        <v>-16188.725619999999</v>
      </c>
      <c r="I313" s="97">
        <f>I116+I202+I292+I312</f>
        <v>35713.367689999999</v>
      </c>
      <c r="J313" s="97">
        <f>F313+G313+H313+I313</f>
        <v>16443.186040000001</v>
      </c>
      <c r="K313" s="95" t="s">
        <v>31</v>
      </c>
      <c r="L313" s="48">
        <f t="shared" si="23"/>
        <v>16443.186040000001</v>
      </c>
      <c r="M313" s="31">
        <v>620</v>
      </c>
      <c r="N313" s="257"/>
    </row>
    <row r="314" spans="2:14" x14ac:dyDescent="0.2">
      <c r="F314" s="57"/>
      <c r="G314" s="57"/>
      <c r="H314" s="57"/>
      <c r="I314" s="115"/>
      <c r="J314" s="57"/>
      <c r="K314" s="57"/>
      <c r="L314" s="57"/>
    </row>
    <row r="315" spans="2:14" x14ac:dyDescent="0.2">
      <c r="L315" s="112"/>
    </row>
  </sheetData>
  <mergeCells count="159">
    <mergeCell ref="N312:N313"/>
    <mergeCell ref="K98:K99"/>
    <mergeCell ref="L98:L99"/>
    <mergeCell ref="J117:J119"/>
    <mergeCell ref="K117:K119"/>
    <mergeCell ref="L117:L119"/>
    <mergeCell ref="B136:M136"/>
    <mergeCell ref="N74:N85"/>
    <mergeCell ref="K12:K14"/>
    <mergeCell ref="L12:L14"/>
    <mergeCell ref="N43:N44"/>
    <mergeCell ref="N1:N12"/>
    <mergeCell ref="B1:M1"/>
    <mergeCell ref="B2:M2"/>
    <mergeCell ref="D9:E9"/>
    <mergeCell ref="D11:E11"/>
    <mergeCell ref="F12:F14"/>
    <mergeCell ref="N45:N46"/>
    <mergeCell ref="N133:N134"/>
    <mergeCell ref="N225:N226"/>
    <mergeCell ref="J53:J54"/>
    <mergeCell ref="B90:M90"/>
    <mergeCell ref="B91:M91"/>
    <mergeCell ref="D95:E95"/>
    <mergeCell ref="G53:G54"/>
    <mergeCell ref="H53:H54"/>
    <mergeCell ref="I53:I54"/>
    <mergeCell ref="G12:G14"/>
    <mergeCell ref="H12:H14"/>
    <mergeCell ref="I12:I14"/>
    <mergeCell ref="D97:E97"/>
    <mergeCell ref="I98:I99"/>
    <mergeCell ref="J98:J99"/>
    <mergeCell ref="F117:F119"/>
    <mergeCell ref="G117:G119"/>
    <mergeCell ref="H117:H119"/>
    <mergeCell ref="I117:I119"/>
    <mergeCell ref="F98:F99"/>
    <mergeCell ref="G98:G99"/>
    <mergeCell ref="H98:H99"/>
    <mergeCell ref="B137:M137"/>
    <mergeCell ref="D140:E140"/>
    <mergeCell ref="K169:K170"/>
    <mergeCell ref="K167:K168"/>
    <mergeCell ref="L169:L170"/>
    <mergeCell ref="H203:H205"/>
    <mergeCell ref="I203:I205"/>
    <mergeCell ref="J203:J205"/>
    <mergeCell ref="D142:E142"/>
    <mergeCell ref="F143:F144"/>
    <mergeCell ref="G143:G144"/>
    <mergeCell ref="H143:H144"/>
    <mergeCell ref="I143:I144"/>
    <mergeCell ref="J143:J144"/>
    <mergeCell ref="K143:K144"/>
    <mergeCell ref="L143:L144"/>
    <mergeCell ref="L147:L148"/>
    <mergeCell ref="F147:F148"/>
    <mergeCell ref="G147:G148"/>
    <mergeCell ref="H147:H148"/>
    <mergeCell ref="I147:I148"/>
    <mergeCell ref="J147:J148"/>
    <mergeCell ref="K147:K148"/>
    <mergeCell ref="L293:L294"/>
    <mergeCell ref="F293:F294"/>
    <mergeCell ref="G293:G294"/>
    <mergeCell ref="H293:H294"/>
    <mergeCell ref="I293:I294"/>
    <mergeCell ref="J293:J294"/>
    <mergeCell ref="K293:K294"/>
    <mergeCell ref="L167:L168"/>
    <mergeCell ref="N273:N284"/>
    <mergeCell ref="F167:F168"/>
    <mergeCell ref="G167:G168"/>
    <mergeCell ref="H167:H168"/>
    <mergeCell ref="I167:I168"/>
    <mergeCell ref="F169:F170"/>
    <mergeCell ref="G169:G170"/>
    <mergeCell ref="H169:H170"/>
    <mergeCell ref="B182:M182"/>
    <mergeCell ref="B183:M183"/>
    <mergeCell ref="D187:E187"/>
    <mergeCell ref="D189:E189"/>
    <mergeCell ref="J190:J191"/>
    <mergeCell ref="K190:K191"/>
    <mergeCell ref="J167:J168"/>
    <mergeCell ref="I169:I170"/>
    <mergeCell ref="A1:A11"/>
    <mergeCell ref="A76:A86"/>
    <mergeCell ref="K53:K54"/>
    <mergeCell ref="L53:L54"/>
    <mergeCell ref="B45:M45"/>
    <mergeCell ref="H281:H282"/>
    <mergeCell ref="I281:I282"/>
    <mergeCell ref="J281:J282"/>
    <mergeCell ref="K281:K282"/>
    <mergeCell ref="L251:L252"/>
    <mergeCell ref="L281:L282"/>
    <mergeCell ref="F258:F259"/>
    <mergeCell ref="G258:G259"/>
    <mergeCell ref="H258:H259"/>
    <mergeCell ref="I258:I259"/>
    <mergeCell ref="J258:J259"/>
    <mergeCell ref="L258:L259"/>
    <mergeCell ref="B46:M46"/>
    <mergeCell ref="D50:E50"/>
    <mergeCell ref="D52:E52"/>
    <mergeCell ref="J12:J14"/>
    <mergeCell ref="F53:F54"/>
    <mergeCell ref="A258:A269"/>
    <mergeCell ref="A122:A134"/>
    <mergeCell ref="A169:A180"/>
    <mergeCell ref="A182:A192"/>
    <mergeCell ref="F251:F252"/>
    <mergeCell ref="G251:G252"/>
    <mergeCell ref="H251:H252"/>
    <mergeCell ref="I251:I252"/>
    <mergeCell ref="J251:J252"/>
    <mergeCell ref="K251:K252"/>
    <mergeCell ref="B229:M229"/>
    <mergeCell ref="D233:E233"/>
    <mergeCell ref="D235:E235"/>
    <mergeCell ref="F236:F237"/>
    <mergeCell ref="G236:G237"/>
    <mergeCell ref="H236:H237"/>
    <mergeCell ref="I236:I237"/>
    <mergeCell ref="J236:J237"/>
    <mergeCell ref="K236:K237"/>
    <mergeCell ref="K203:K205"/>
    <mergeCell ref="L203:L205"/>
    <mergeCell ref="F190:F191"/>
    <mergeCell ref="G190:G191"/>
    <mergeCell ref="H190:H191"/>
    <mergeCell ref="I190:I191"/>
    <mergeCell ref="J169:J170"/>
    <mergeCell ref="A273:A283"/>
    <mergeCell ref="N90:N101"/>
    <mergeCell ref="N168:N180"/>
    <mergeCell ref="N182:N193"/>
    <mergeCell ref="B274:M274"/>
    <mergeCell ref="D278:E278"/>
    <mergeCell ref="D280:E280"/>
    <mergeCell ref="F281:F282"/>
    <mergeCell ref="G281:G282"/>
    <mergeCell ref="A90:A100"/>
    <mergeCell ref="N257:N269"/>
    <mergeCell ref="B273:M273"/>
    <mergeCell ref="L236:L237"/>
    <mergeCell ref="J224:J225"/>
    <mergeCell ref="K224:K225"/>
    <mergeCell ref="L224:L225"/>
    <mergeCell ref="B228:M228"/>
    <mergeCell ref="F224:F225"/>
    <mergeCell ref="G224:G225"/>
    <mergeCell ref="H224:H225"/>
    <mergeCell ref="I224:I225"/>
    <mergeCell ref="L190:L191"/>
    <mergeCell ref="F203:F205"/>
    <mergeCell ref="G203:G205"/>
  </mergeCells>
  <phoneticPr fontId="14" type="noConversion"/>
  <printOptions verticalCentered="1"/>
  <pageMargins left="0.75" right="0.75" top="0.75" bottom="0.75" header="0.5" footer="0.5"/>
  <pageSetup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75"/>
  <sheetViews>
    <sheetView topLeftCell="A145" zoomScaleNormal="100" workbookViewId="0">
      <selection activeCell="E294" sqref="E294"/>
    </sheetView>
  </sheetViews>
  <sheetFormatPr defaultColWidth="11.42578125" defaultRowHeight="12.75" x14ac:dyDescent="0.2"/>
  <cols>
    <col min="1" max="1" width="11.42578125" style="59" customWidth="1"/>
    <col min="2" max="2" width="32.7109375" style="59" bestFit="1" customWidth="1"/>
    <col min="3" max="3" width="16.140625" style="59" bestFit="1" customWidth="1"/>
    <col min="4" max="4" width="15.7109375" style="59" customWidth="1"/>
    <col min="5" max="6" width="15.42578125" style="59" bestFit="1" customWidth="1"/>
    <col min="7" max="7" width="16.42578125" style="59" bestFit="1" customWidth="1"/>
    <col min="8" max="8" width="12.85546875" style="59" bestFit="1" customWidth="1"/>
    <col min="9" max="16384" width="11.42578125" style="59"/>
  </cols>
  <sheetData>
    <row r="1" spans="1:9" x14ac:dyDescent="0.2">
      <c r="B1" s="60" t="s">
        <v>91</v>
      </c>
      <c r="D1" s="60" t="s">
        <v>93</v>
      </c>
      <c r="I1" s="60"/>
    </row>
    <row r="2" spans="1:9" x14ac:dyDescent="0.2">
      <c r="A2" s="58" t="s">
        <v>89</v>
      </c>
      <c r="B2" s="60"/>
      <c r="C2" s="60" t="s">
        <v>92</v>
      </c>
      <c r="D2" s="60" t="s">
        <v>99</v>
      </c>
      <c r="E2" s="60" t="s">
        <v>94</v>
      </c>
      <c r="I2" s="60"/>
    </row>
    <row r="3" spans="1:9" x14ac:dyDescent="0.2">
      <c r="B3" s="60"/>
      <c r="C3" s="60" t="s">
        <v>98</v>
      </c>
      <c r="D3" s="60" t="s">
        <v>103</v>
      </c>
      <c r="E3" s="60" t="s">
        <v>100</v>
      </c>
      <c r="F3" s="60" t="s">
        <v>95</v>
      </c>
      <c r="G3" s="60" t="s">
        <v>90</v>
      </c>
      <c r="I3" s="60"/>
    </row>
    <row r="4" spans="1:9" x14ac:dyDescent="0.2">
      <c r="B4" s="60"/>
      <c r="C4" s="60" t="s">
        <v>102</v>
      </c>
      <c r="D4" s="60" t="s">
        <v>107</v>
      </c>
      <c r="E4" s="60" t="s">
        <v>104</v>
      </c>
      <c r="F4" s="60" t="s">
        <v>101</v>
      </c>
      <c r="G4" s="60" t="s">
        <v>97</v>
      </c>
      <c r="I4" s="60"/>
    </row>
    <row r="5" spans="1:9" x14ac:dyDescent="0.2">
      <c r="A5" s="61" t="s">
        <v>96</v>
      </c>
    </row>
    <row r="6" spans="1:9" x14ac:dyDescent="0.2">
      <c r="A6" s="61" t="s">
        <v>32</v>
      </c>
    </row>
    <row r="7" spans="1:9" x14ac:dyDescent="0.2">
      <c r="A7" s="62" t="s">
        <v>105</v>
      </c>
      <c r="B7" s="62" t="s">
        <v>106</v>
      </c>
      <c r="C7" s="63">
        <v>4455892.2779999999</v>
      </c>
      <c r="D7" s="63">
        <v>5053676.4552999986</v>
      </c>
      <c r="E7" s="63">
        <v>9241026.5993999951</v>
      </c>
      <c r="F7" s="63">
        <v>-363909.92299999757</v>
      </c>
      <c r="G7" s="63">
        <v>18386685.409699969</v>
      </c>
    </row>
    <row r="8" spans="1:9" x14ac:dyDescent="0.2">
      <c r="A8" s="62" t="s">
        <v>108</v>
      </c>
      <c r="B8" s="62" t="s">
        <v>109</v>
      </c>
      <c r="C8" s="63">
        <v>2891454.1299999994</v>
      </c>
      <c r="D8" s="63">
        <v>625571.30829999992</v>
      </c>
      <c r="E8" s="63">
        <v>1292327.0550000011</v>
      </c>
      <c r="F8" s="63">
        <v>898416.28399999975</v>
      </c>
      <c r="G8" s="63">
        <v>5707768.7772999955</v>
      </c>
    </row>
    <row r="9" spans="1:9" x14ac:dyDescent="0.2">
      <c r="A9" s="62" t="s">
        <v>110</v>
      </c>
      <c r="B9" s="62" t="s">
        <v>111</v>
      </c>
      <c r="C9" s="63">
        <v>14055758.15</v>
      </c>
      <c r="D9" s="63">
        <v>3030966.8692999999</v>
      </c>
      <c r="E9" s="63">
        <v>7638499.3054</v>
      </c>
      <c r="F9" s="63">
        <v>3632541.3470000001</v>
      </c>
      <c r="G9" s="63">
        <v>28357765.671699997</v>
      </c>
    </row>
    <row r="10" spans="1:9" x14ac:dyDescent="0.2">
      <c r="A10" s="62" t="s">
        <v>112</v>
      </c>
      <c r="B10" s="62" t="s">
        <v>113</v>
      </c>
      <c r="C10" s="63">
        <v>0</v>
      </c>
      <c r="D10" s="63">
        <v>47333.580300000009</v>
      </c>
      <c r="E10" s="63">
        <v>2275141.9858000018</v>
      </c>
      <c r="F10" s="63">
        <v>22636.21</v>
      </c>
      <c r="G10" s="63">
        <v>2345111.7761000018</v>
      </c>
    </row>
    <row r="11" spans="1:9" x14ac:dyDescent="0.2">
      <c r="A11" s="62" t="s">
        <v>114</v>
      </c>
      <c r="B11" s="62" t="s">
        <v>115</v>
      </c>
      <c r="C11" s="63">
        <v>18650358.75</v>
      </c>
      <c r="D11" s="63">
        <v>-26652398.32</v>
      </c>
      <c r="E11" s="63">
        <v>2683086.41</v>
      </c>
      <c r="F11" s="63">
        <v>10954623.199999999</v>
      </c>
      <c r="G11" s="63">
        <v>5635670.04</v>
      </c>
    </row>
    <row r="12" spans="1:9" x14ac:dyDescent="0.2">
      <c r="A12" s="61" t="s">
        <v>116</v>
      </c>
    </row>
    <row r="13" spans="1:9" x14ac:dyDescent="0.2">
      <c r="A13" s="62" t="s">
        <v>117</v>
      </c>
      <c r="B13" s="62" t="s">
        <v>118</v>
      </c>
      <c r="C13" s="63">
        <v>47022543.606932327</v>
      </c>
      <c r="D13" s="63">
        <v>4107409.4976515532</v>
      </c>
      <c r="E13" s="63">
        <v>14662834.741078215</v>
      </c>
      <c r="F13" s="63">
        <v>642.25887928961561</v>
      </c>
      <c r="G13" s="63">
        <v>65793430.104541399</v>
      </c>
      <c r="H13" s="195"/>
    </row>
    <row r="14" spans="1:9" x14ac:dyDescent="0.2">
      <c r="A14" s="62" t="s">
        <v>119</v>
      </c>
      <c r="B14" s="62" t="s">
        <v>120</v>
      </c>
      <c r="C14" s="63">
        <v>6546119.1278158678</v>
      </c>
      <c r="D14" s="63">
        <v>125097.39965910456</v>
      </c>
      <c r="E14" s="63">
        <v>1529970.6889892977</v>
      </c>
      <c r="F14" s="63">
        <v>22605.50338122802</v>
      </c>
      <c r="G14" s="63">
        <v>8223792.7198454961</v>
      </c>
      <c r="H14" s="195"/>
    </row>
    <row r="15" spans="1:9" x14ac:dyDescent="0.2">
      <c r="A15" s="62" t="s">
        <v>121</v>
      </c>
      <c r="B15" s="62" t="s">
        <v>122</v>
      </c>
      <c r="C15" s="63">
        <v>10885.01</v>
      </c>
      <c r="D15" s="63">
        <v>419474.5</v>
      </c>
      <c r="E15" s="63">
        <v>0</v>
      </c>
      <c r="F15" s="63">
        <v>0</v>
      </c>
      <c r="G15" s="63">
        <v>430359.51</v>
      </c>
      <c r="H15" s="195"/>
    </row>
    <row r="16" spans="1:9" x14ac:dyDescent="0.2">
      <c r="A16" s="62" t="s">
        <v>123</v>
      </c>
      <c r="B16" s="62" t="s">
        <v>124</v>
      </c>
      <c r="C16" s="63">
        <v>0</v>
      </c>
      <c r="D16" s="63">
        <v>2855300.9</v>
      </c>
      <c r="E16" s="63">
        <v>0</v>
      </c>
      <c r="F16" s="63">
        <v>0</v>
      </c>
      <c r="G16" s="63">
        <v>2855300.9</v>
      </c>
      <c r="H16" s="195"/>
    </row>
    <row r="17" spans="1:8" x14ac:dyDescent="0.2">
      <c r="A17" s="62" t="s">
        <v>125</v>
      </c>
      <c r="B17" s="62" t="s">
        <v>126</v>
      </c>
      <c r="C17" s="63">
        <v>16141419.68</v>
      </c>
      <c r="D17" s="63">
        <v>3112552.85</v>
      </c>
      <c r="E17" s="63">
        <v>2280281.86</v>
      </c>
      <c r="F17" s="63">
        <v>3939176.68</v>
      </c>
      <c r="G17" s="63">
        <v>25473431.07</v>
      </c>
      <c r="H17" s="195"/>
    </row>
    <row r="18" spans="1:8" x14ac:dyDescent="0.2">
      <c r="A18" s="62" t="s">
        <v>127</v>
      </c>
      <c r="B18" s="62" t="s">
        <v>128</v>
      </c>
      <c r="C18" s="63">
        <v>1499.53</v>
      </c>
      <c r="D18" s="63">
        <v>0</v>
      </c>
      <c r="E18" s="63">
        <v>0</v>
      </c>
      <c r="F18" s="63">
        <v>0</v>
      </c>
      <c r="G18" s="63">
        <v>1499.53</v>
      </c>
      <c r="H18" s="195"/>
    </row>
    <row r="19" spans="1:8" x14ac:dyDescent="0.2">
      <c r="A19" s="62" t="s">
        <v>129</v>
      </c>
      <c r="B19" s="62" t="s">
        <v>130</v>
      </c>
      <c r="C19" s="63">
        <v>4821816.01</v>
      </c>
      <c r="D19" s="63">
        <v>854618.26</v>
      </c>
      <c r="E19" s="63">
        <v>18073.830000000002</v>
      </c>
      <c r="F19" s="63">
        <v>276637.02</v>
      </c>
      <c r="G19" s="63">
        <v>5971145.1200000001</v>
      </c>
      <c r="H19" s="195"/>
    </row>
    <row r="20" spans="1:8" x14ac:dyDescent="0.2">
      <c r="A20" s="62" t="s">
        <v>131</v>
      </c>
      <c r="B20" s="62" t="s">
        <v>132</v>
      </c>
      <c r="C20" s="63">
        <v>3619526.74</v>
      </c>
      <c r="D20" s="63">
        <v>53307.3</v>
      </c>
      <c r="E20" s="63">
        <v>0</v>
      </c>
      <c r="F20" s="63">
        <v>0</v>
      </c>
      <c r="G20" s="63">
        <v>3672834.04</v>
      </c>
      <c r="H20" s="195"/>
    </row>
    <row r="21" spans="1:8" x14ac:dyDescent="0.2">
      <c r="A21" s="62" t="s">
        <v>133</v>
      </c>
      <c r="B21" s="173" t="s">
        <v>457</v>
      </c>
      <c r="C21" s="63">
        <v>71826989.907569528</v>
      </c>
      <c r="D21" s="63">
        <v>41068603.66516909</v>
      </c>
      <c r="E21" s="63">
        <v>41277508.348528326</v>
      </c>
      <c r="F21" s="63">
        <v>8540905.9141587242</v>
      </c>
      <c r="G21" s="63">
        <v>162714007.83542562</v>
      </c>
      <c r="H21" s="195"/>
    </row>
    <row r="22" spans="1:8" x14ac:dyDescent="0.2">
      <c r="A22" s="62" t="s">
        <v>134</v>
      </c>
      <c r="B22" s="173" t="s">
        <v>458</v>
      </c>
      <c r="C22" s="63">
        <v>7915047.8028827421</v>
      </c>
      <c r="D22" s="63">
        <v>988511.68216107669</v>
      </c>
      <c r="E22" s="63">
        <v>636.81245600536613</v>
      </c>
      <c r="F22" s="63">
        <v>54907.08696604237</v>
      </c>
      <c r="G22" s="63">
        <v>8959103.3844658677</v>
      </c>
      <c r="H22" s="195"/>
    </row>
    <row r="23" spans="1:8" x14ac:dyDescent="0.2">
      <c r="A23" s="173" t="s">
        <v>135</v>
      </c>
      <c r="B23" s="62" t="s">
        <v>138</v>
      </c>
      <c r="C23" s="63">
        <v>19643725.350000001</v>
      </c>
      <c r="D23" s="63">
        <v>1269151.73</v>
      </c>
      <c r="E23" s="63">
        <v>0</v>
      </c>
      <c r="F23" s="63">
        <v>0</v>
      </c>
      <c r="G23" s="63">
        <v>20912877.079999998</v>
      </c>
      <c r="H23" s="195"/>
    </row>
    <row r="24" spans="1:8" x14ac:dyDescent="0.2">
      <c r="A24" s="173" t="s">
        <v>136</v>
      </c>
      <c r="B24" s="62" t="s">
        <v>140</v>
      </c>
      <c r="C24" s="63">
        <v>195271.67999999999</v>
      </c>
      <c r="D24" s="63">
        <v>118131.39</v>
      </c>
      <c r="E24" s="63">
        <v>0</v>
      </c>
      <c r="F24" s="63">
        <v>0</v>
      </c>
      <c r="G24" s="63">
        <v>313403.07</v>
      </c>
      <c r="H24" s="195"/>
    </row>
    <row r="25" spans="1:8" x14ac:dyDescent="0.2">
      <c r="A25" s="173" t="s">
        <v>137</v>
      </c>
      <c r="B25" s="62" t="s">
        <v>143</v>
      </c>
      <c r="C25" s="63">
        <v>4159202.5830015563</v>
      </c>
      <c r="D25" s="63">
        <v>284356.64364043885</v>
      </c>
      <c r="E25" s="63">
        <v>1498.7758428385614</v>
      </c>
      <c r="F25" s="63">
        <v>2871.6041703302767</v>
      </c>
      <c r="G25" s="63">
        <v>4447929.6066551646</v>
      </c>
      <c r="H25" s="195"/>
    </row>
    <row r="26" spans="1:8" x14ac:dyDescent="0.2">
      <c r="A26" s="173" t="s">
        <v>139</v>
      </c>
      <c r="B26" s="62" t="s">
        <v>145</v>
      </c>
      <c r="C26" s="63">
        <v>375946.76</v>
      </c>
      <c r="D26" s="63">
        <v>0</v>
      </c>
      <c r="E26" s="63">
        <v>0</v>
      </c>
      <c r="F26" s="63">
        <v>0</v>
      </c>
      <c r="G26" s="63">
        <v>375946.76</v>
      </c>
      <c r="H26" s="195"/>
    </row>
    <row r="27" spans="1:8" x14ac:dyDescent="0.2">
      <c r="A27" s="173" t="s">
        <v>478</v>
      </c>
      <c r="B27" s="62" t="s">
        <v>479</v>
      </c>
      <c r="C27" s="63">
        <v>0</v>
      </c>
      <c r="D27" s="63">
        <v>19741.02</v>
      </c>
      <c r="E27" s="63">
        <v>0</v>
      </c>
      <c r="F27" s="63">
        <v>0</v>
      </c>
      <c r="G27" s="63">
        <v>19741.02</v>
      </c>
      <c r="H27" s="195"/>
    </row>
    <row r="28" spans="1:8" x14ac:dyDescent="0.2">
      <c r="A28" s="173" t="s">
        <v>141</v>
      </c>
      <c r="B28" s="62" t="s">
        <v>147</v>
      </c>
      <c r="C28" s="63">
        <v>52055749.496689819</v>
      </c>
      <c r="D28" s="63">
        <v>18382032.673548654</v>
      </c>
      <c r="E28" s="63">
        <v>7448772.2889337884</v>
      </c>
      <c r="F28" s="63">
        <v>3369887.610786146</v>
      </c>
      <c r="G28" s="63">
        <v>81256442.069958389</v>
      </c>
      <c r="H28" s="195"/>
    </row>
    <row r="29" spans="1:8" x14ac:dyDescent="0.2">
      <c r="A29" s="173" t="s">
        <v>142</v>
      </c>
      <c r="B29" s="62" t="s">
        <v>149</v>
      </c>
      <c r="C29" s="63">
        <v>16012182.99</v>
      </c>
      <c r="D29" s="63">
        <v>848502.24269999983</v>
      </c>
      <c r="E29" s="63">
        <v>4402124.6750000026</v>
      </c>
      <c r="F29" s="63">
        <v>0</v>
      </c>
      <c r="G29" s="63">
        <v>21262809.907699969</v>
      </c>
      <c r="H29" s="195"/>
    </row>
    <row r="30" spans="1:8" x14ac:dyDescent="0.2">
      <c r="A30" s="173" t="s">
        <v>144</v>
      </c>
      <c r="B30" s="62" t="s">
        <v>151</v>
      </c>
      <c r="C30" s="63">
        <v>28804628.966284756</v>
      </c>
      <c r="D30" s="63">
        <v>7011408.8337378493</v>
      </c>
      <c r="E30" s="63">
        <v>19966931.178048786</v>
      </c>
      <c r="F30" s="63">
        <v>606761.5084803463</v>
      </c>
      <c r="G30" s="63">
        <v>56389730.486551769</v>
      </c>
      <c r="H30" s="195"/>
    </row>
    <row r="31" spans="1:8" x14ac:dyDescent="0.2">
      <c r="A31" s="173" t="s">
        <v>456</v>
      </c>
      <c r="B31" s="62" t="s">
        <v>153</v>
      </c>
      <c r="C31" s="63">
        <v>1180601.76</v>
      </c>
      <c r="D31" s="63">
        <v>0</v>
      </c>
      <c r="E31" s="63">
        <v>0</v>
      </c>
      <c r="F31" s="63">
        <v>0</v>
      </c>
      <c r="G31" s="63">
        <v>1180601.76</v>
      </c>
      <c r="H31" s="195"/>
    </row>
    <row r="32" spans="1:8" x14ac:dyDescent="0.2">
      <c r="A32" s="173" t="s">
        <v>146</v>
      </c>
      <c r="B32" s="62" t="s">
        <v>155</v>
      </c>
      <c r="C32" s="63">
        <v>13375706.029999999</v>
      </c>
      <c r="D32" s="63">
        <v>308736.62030000001</v>
      </c>
      <c r="E32" s="63">
        <v>737824.05500000005</v>
      </c>
      <c r="F32" s="63">
        <v>0</v>
      </c>
      <c r="G32" s="63">
        <v>14422266.705299992</v>
      </c>
      <c r="H32" s="195"/>
    </row>
    <row r="33" spans="1:8" x14ac:dyDescent="0.2">
      <c r="A33" s="173" t="s">
        <v>148</v>
      </c>
      <c r="B33" s="62" t="s">
        <v>157</v>
      </c>
      <c r="C33" s="63">
        <v>30843.119999999999</v>
      </c>
      <c r="D33" s="63">
        <v>43453.000299999992</v>
      </c>
      <c r="E33" s="63">
        <v>488718.60499999963</v>
      </c>
      <c r="F33" s="63">
        <v>0</v>
      </c>
      <c r="G33" s="63">
        <v>563014.72529999947</v>
      </c>
      <c r="H33" s="195"/>
    </row>
    <row r="34" spans="1:8" x14ac:dyDescent="0.2">
      <c r="A34" s="173" t="s">
        <v>150</v>
      </c>
      <c r="B34" s="62" t="s">
        <v>158</v>
      </c>
      <c r="C34" s="63">
        <v>6309666.5999999996</v>
      </c>
      <c r="D34" s="63">
        <v>3441805.58</v>
      </c>
      <c r="E34" s="63">
        <v>4923883.38</v>
      </c>
      <c r="F34" s="63">
        <f>1154177.01</f>
        <v>1154177.01</v>
      </c>
      <c r="G34" s="63">
        <f>15829532.57</f>
        <v>15829532.57</v>
      </c>
      <c r="H34" s="195"/>
    </row>
    <row r="35" spans="1:8" x14ac:dyDescent="0.2">
      <c r="A35" s="173" t="s">
        <v>152</v>
      </c>
      <c r="B35" s="62" t="s">
        <v>159</v>
      </c>
      <c r="C35" s="63">
        <v>3402295.63</v>
      </c>
      <c r="D35" s="63">
        <v>2695425.5618000003</v>
      </c>
      <c r="E35" s="63">
        <v>3315173.6800000006</v>
      </c>
      <c r="F35" s="63">
        <v>119207.63</v>
      </c>
      <c r="G35" s="63">
        <v>9532102.5018000063</v>
      </c>
      <c r="H35" s="195"/>
    </row>
    <row r="36" spans="1:8" x14ac:dyDescent="0.2">
      <c r="A36" s="173" t="s">
        <v>154</v>
      </c>
      <c r="B36" s="62" t="s">
        <v>160</v>
      </c>
      <c r="C36" s="63">
        <v>515511.71</v>
      </c>
      <c r="D36" s="63">
        <v>270411.06179999991</v>
      </c>
      <c r="E36" s="63">
        <v>3006597.4600000023</v>
      </c>
      <c r="F36" s="63">
        <v>0</v>
      </c>
      <c r="G36" s="63">
        <v>3792520.2317999993</v>
      </c>
      <c r="H36" s="195"/>
    </row>
    <row r="37" spans="1:8" x14ac:dyDescent="0.2">
      <c r="A37" s="173" t="s">
        <v>156</v>
      </c>
      <c r="B37" s="62" t="s">
        <v>161</v>
      </c>
      <c r="C37" s="63">
        <v>1921034.01</v>
      </c>
      <c r="D37" s="63">
        <v>3203053.1117999973</v>
      </c>
      <c r="E37" s="63">
        <v>4907137.3000000045</v>
      </c>
      <c r="F37" s="63">
        <v>0</v>
      </c>
      <c r="G37" s="63">
        <v>10031224.421799995</v>
      </c>
      <c r="H37" s="195"/>
    </row>
    <row r="38" spans="1:8" x14ac:dyDescent="0.2">
      <c r="A38" s="173" t="s">
        <v>162</v>
      </c>
      <c r="B38" s="62" t="s">
        <v>163</v>
      </c>
      <c r="C38" s="63">
        <v>2162299.63</v>
      </c>
      <c r="D38" s="63">
        <v>121620.58</v>
      </c>
      <c r="E38" s="63">
        <v>0</v>
      </c>
      <c r="F38" s="63">
        <v>0</v>
      </c>
      <c r="G38" s="63">
        <v>2283920.21</v>
      </c>
      <c r="H38" s="195"/>
    </row>
    <row r="39" spans="1:8" x14ac:dyDescent="0.2">
      <c r="A39" s="173" t="s">
        <v>164</v>
      </c>
      <c r="B39" s="62" t="s">
        <v>165</v>
      </c>
      <c r="C39" s="63">
        <v>282341.19</v>
      </c>
      <c r="D39" s="63">
        <v>8707.11</v>
      </c>
      <c r="E39" s="63">
        <v>52645.24</v>
      </c>
      <c r="F39" s="63">
        <v>34624.410000000003</v>
      </c>
      <c r="G39" s="63">
        <v>378317.95</v>
      </c>
      <c r="H39" s="195"/>
    </row>
    <row r="40" spans="1:8" x14ac:dyDescent="0.2">
      <c r="A40" s="173" t="s">
        <v>166</v>
      </c>
      <c r="B40" s="62" t="s">
        <v>167</v>
      </c>
      <c r="C40" s="63">
        <v>54459.67</v>
      </c>
      <c r="D40" s="63">
        <v>0</v>
      </c>
      <c r="E40" s="63">
        <v>3507443.42</v>
      </c>
      <c r="F40" s="63">
        <v>0</v>
      </c>
      <c r="G40" s="63">
        <v>3561903.09</v>
      </c>
      <c r="H40" s="195"/>
    </row>
    <row r="41" spans="1:8" x14ac:dyDescent="0.2">
      <c r="A41" s="173" t="s">
        <v>168</v>
      </c>
      <c r="B41" s="62" t="s">
        <v>169</v>
      </c>
      <c r="C41" s="63">
        <v>0</v>
      </c>
      <c r="D41" s="63">
        <v>0</v>
      </c>
      <c r="E41" s="63">
        <v>1350022.35</v>
      </c>
      <c r="F41" s="63">
        <v>0</v>
      </c>
      <c r="G41" s="63">
        <v>1350022.35</v>
      </c>
      <c r="H41" s="195"/>
    </row>
    <row r="42" spans="1:8" x14ac:dyDescent="0.2">
      <c r="A42" s="173" t="s">
        <v>170</v>
      </c>
      <c r="B42" s="62" t="s">
        <v>171</v>
      </c>
      <c r="C42" s="63">
        <v>0</v>
      </c>
      <c r="D42" s="63">
        <v>0</v>
      </c>
      <c r="E42" s="63">
        <v>3795683.22</v>
      </c>
      <c r="F42" s="63">
        <v>0</v>
      </c>
      <c r="G42" s="63">
        <v>3795683.22</v>
      </c>
      <c r="H42" s="195"/>
    </row>
    <row r="43" spans="1:8" x14ac:dyDescent="0.2">
      <c r="A43" s="62" t="s">
        <v>172</v>
      </c>
      <c r="B43" s="62" t="s">
        <v>173</v>
      </c>
      <c r="C43" s="63">
        <v>39893.519999999997</v>
      </c>
      <c r="D43" s="63">
        <v>33374.370000000003</v>
      </c>
      <c r="E43" s="63">
        <v>0</v>
      </c>
      <c r="F43" s="63">
        <v>0</v>
      </c>
      <c r="G43" s="63">
        <v>73267.89</v>
      </c>
      <c r="H43" s="195"/>
    </row>
    <row r="44" spans="1:8" x14ac:dyDescent="0.2">
      <c r="A44" s="62" t="s">
        <v>174</v>
      </c>
      <c r="B44" s="62" t="s">
        <v>175</v>
      </c>
      <c r="C44" s="63">
        <v>2268720.2599999998</v>
      </c>
      <c r="D44" s="63">
        <v>11957652.65</v>
      </c>
      <c r="E44" s="63">
        <v>1198066.23</v>
      </c>
      <c r="F44" s="63">
        <v>251389.31</v>
      </c>
      <c r="G44" s="63">
        <v>15675828.449999999</v>
      </c>
      <c r="H44" s="195"/>
    </row>
    <row r="45" spans="1:8" x14ac:dyDescent="0.2">
      <c r="A45" s="62" t="s">
        <v>176</v>
      </c>
      <c r="B45" s="62" t="s">
        <v>177</v>
      </c>
      <c r="C45" s="63">
        <v>2827592.17</v>
      </c>
      <c r="D45" s="63">
        <v>0</v>
      </c>
      <c r="E45" s="63">
        <v>865543.44</v>
      </c>
      <c r="F45" s="63">
        <v>0</v>
      </c>
      <c r="G45" s="63">
        <v>3693135.61</v>
      </c>
      <c r="H45" s="195"/>
    </row>
    <row r="46" spans="1:8" x14ac:dyDescent="0.2">
      <c r="A46" s="62" t="s">
        <v>178</v>
      </c>
      <c r="B46" s="62" t="s">
        <v>179</v>
      </c>
      <c r="C46" s="63">
        <v>0</v>
      </c>
      <c r="D46" s="63">
        <v>0</v>
      </c>
      <c r="E46" s="63">
        <v>0</v>
      </c>
      <c r="F46" s="63">
        <v>112308889.93000001</v>
      </c>
      <c r="G46" s="63">
        <v>112308889.93000001</v>
      </c>
      <c r="H46" s="195"/>
    </row>
    <row r="47" spans="1:8" x14ac:dyDescent="0.2">
      <c r="A47" s="62" t="s">
        <v>480</v>
      </c>
      <c r="B47" s="62" t="s">
        <v>481</v>
      </c>
      <c r="C47" s="63">
        <v>0</v>
      </c>
      <c r="D47" s="63">
        <v>0</v>
      </c>
      <c r="E47" s="63">
        <v>0</v>
      </c>
      <c r="F47" s="63">
        <v>52.07</v>
      </c>
      <c r="G47" s="63">
        <v>52.07</v>
      </c>
      <c r="H47" s="195"/>
    </row>
    <row r="48" spans="1:8" x14ac:dyDescent="0.2">
      <c r="A48" s="62" t="s">
        <v>180</v>
      </c>
      <c r="B48" s="62" t="s">
        <v>181</v>
      </c>
      <c r="C48" s="63">
        <v>0</v>
      </c>
      <c r="D48" s="63">
        <v>0</v>
      </c>
      <c r="E48" s="63">
        <v>0</v>
      </c>
      <c r="F48" s="63">
        <v>48082550.233999938</v>
      </c>
      <c r="G48" s="63">
        <v>48082550.233999938</v>
      </c>
      <c r="H48" s="195"/>
    </row>
    <row r="49" spans="1:8" x14ac:dyDescent="0.2">
      <c r="A49" s="62" t="s">
        <v>182</v>
      </c>
      <c r="B49" s="62" t="s">
        <v>183</v>
      </c>
      <c r="C49" s="63">
        <v>0</v>
      </c>
      <c r="D49" s="63">
        <v>0</v>
      </c>
      <c r="E49" s="63">
        <v>0</v>
      </c>
      <c r="F49" s="63">
        <v>20172251.519500006</v>
      </c>
      <c r="G49" s="63">
        <v>20172251.519500006</v>
      </c>
      <c r="H49" s="195"/>
    </row>
    <row r="50" spans="1:8" x14ac:dyDescent="0.2">
      <c r="A50" s="173" t="s">
        <v>459</v>
      </c>
      <c r="B50" s="173" t="s">
        <v>460</v>
      </c>
      <c r="C50" s="63">
        <v>0</v>
      </c>
      <c r="D50" s="63">
        <v>0</v>
      </c>
      <c r="E50" s="63">
        <v>0</v>
      </c>
      <c r="F50" s="63">
        <v>4742723.6949999966</v>
      </c>
      <c r="G50" s="63">
        <v>4742723.6949999966</v>
      </c>
      <c r="H50" s="195"/>
    </row>
    <row r="51" spans="1:8" x14ac:dyDescent="0.2">
      <c r="A51" s="62" t="s">
        <v>184</v>
      </c>
      <c r="B51" s="62" t="s">
        <v>185</v>
      </c>
      <c r="C51" s="63">
        <v>0</v>
      </c>
      <c r="D51" s="63">
        <v>0</v>
      </c>
      <c r="E51" s="63">
        <v>0</v>
      </c>
      <c r="F51" s="63">
        <v>2371361.8474999988</v>
      </c>
      <c r="G51" s="63">
        <v>2371361.8474999988</v>
      </c>
      <c r="H51" s="195"/>
    </row>
    <row r="52" spans="1:8" x14ac:dyDescent="0.2">
      <c r="A52" s="62" t="s">
        <v>186</v>
      </c>
      <c r="B52" s="62" t="s">
        <v>187</v>
      </c>
      <c r="C52" s="63">
        <v>0</v>
      </c>
      <c r="D52" s="63">
        <v>0</v>
      </c>
      <c r="E52" s="63">
        <v>31147827.309999999</v>
      </c>
      <c r="F52" s="63">
        <v>0</v>
      </c>
      <c r="G52" s="63">
        <v>31147827.309999999</v>
      </c>
      <c r="H52" s="195"/>
    </row>
    <row r="53" spans="1:8" x14ac:dyDescent="0.2">
      <c r="A53" s="62" t="s">
        <v>188</v>
      </c>
      <c r="B53" s="62" t="s">
        <v>189</v>
      </c>
      <c r="C53" s="63">
        <v>0</v>
      </c>
      <c r="D53" s="63">
        <v>0</v>
      </c>
      <c r="E53" s="63">
        <v>7269013.8099999996</v>
      </c>
      <c r="F53" s="63">
        <v>0</v>
      </c>
      <c r="G53" s="63">
        <v>7269013.8099999996</v>
      </c>
      <c r="H53" s="195"/>
    </row>
    <row r="54" spans="1:8" x14ac:dyDescent="0.2">
      <c r="A54" s="62" t="s">
        <v>190</v>
      </c>
      <c r="B54" s="62" t="s">
        <v>191</v>
      </c>
      <c r="C54" s="63">
        <v>0</v>
      </c>
      <c r="D54" s="63">
        <v>0</v>
      </c>
      <c r="E54" s="63">
        <v>-16500000</v>
      </c>
      <c r="F54" s="63">
        <v>0</v>
      </c>
      <c r="G54" s="63">
        <v>-16500000</v>
      </c>
      <c r="H54" s="195"/>
    </row>
    <row r="55" spans="1:8" x14ac:dyDescent="0.2">
      <c r="A55" s="62" t="s">
        <v>192</v>
      </c>
      <c r="B55" s="62" t="s">
        <v>193</v>
      </c>
      <c r="C55" s="63">
        <v>0</v>
      </c>
      <c r="D55" s="63">
        <v>0</v>
      </c>
      <c r="E55" s="63">
        <v>-37394600.990000002</v>
      </c>
      <c r="F55" s="63">
        <v>0</v>
      </c>
      <c r="G55" s="63">
        <v>-37394600.990000002</v>
      </c>
      <c r="H55" s="195"/>
    </row>
    <row r="56" spans="1:8" x14ac:dyDescent="0.2">
      <c r="A56" s="62" t="s">
        <v>194</v>
      </c>
      <c r="B56" s="62" t="s">
        <v>195</v>
      </c>
      <c r="C56" s="63">
        <v>0</v>
      </c>
      <c r="D56" s="63">
        <v>0</v>
      </c>
      <c r="E56" s="63">
        <v>-24172.13</v>
      </c>
      <c r="F56" s="63">
        <v>0</v>
      </c>
      <c r="G56" s="63">
        <v>-24172.13</v>
      </c>
      <c r="H56" s="195"/>
    </row>
    <row r="57" spans="1:8" x14ac:dyDescent="0.2">
      <c r="A57" s="62" t="s">
        <v>196</v>
      </c>
      <c r="B57" s="62" t="s">
        <v>197</v>
      </c>
      <c r="C57" s="63">
        <v>0</v>
      </c>
      <c r="D57" s="63">
        <v>0</v>
      </c>
      <c r="E57" s="63">
        <v>0</v>
      </c>
      <c r="F57" s="63">
        <v>400344344.87</v>
      </c>
      <c r="G57" s="63">
        <v>400344344.87</v>
      </c>
      <c r="H57" s="195"/>
    </row>
    <row r="58" spans="1:8" x14ac:dyDescent="0.2">
      <c r="A58" s="62" t="s">
        <v>198</v>
      </c>
      <c r="B58" s="62" t="s">
        <v>199</v>
      </c>
      <c r="C58" s="63">
        <v>0</v>
      </c>
      <c r="D58" s="63">
        <v>0</v>
      </c>
      <c r="E58" s="63">
        <v>0</v>
      </c>
      <c r="F58" s="63">
        <v>237615236.05000001</v>
      </c>
      <c r="G58" s="63">
        <v>237615236.05000001</v>
      </c>
      <c r="H58" s="195"/>
    </row>
    <row r="59" spans="1:8" x14ac:dyDescent="0.2">
      <c r="A59" s="62" t="s">
        <v>200</v>
      </c>
      <c r="B59" s="62" t="s">
        <v>201</v>
      </c>
      <c r="C59" s="63">
        <v>0</v>
      </c>
      <c r="D59" s="63">
        <v>0</v>
      </c>
      <c r="E59" s="63">
        <v>-9883.6</v>
      </c>
      <c r="F59" s="63">
        <v>0</v>
      </c>
      <c r="G59" s="63">
        <v>-9883.6</v>
      </c>
      <c r="H59" s="195"/>
    </row>
    <row r="60" spans="1:8" x14ac:dyDescent="0.2">
      <c r="A60" s="62" t="s">
        <v>202</v>
      </c>
      <c r="B60" s="62" t="s">
        <v>203</v>
      </c>
      <c r="C60" s="63">
        <v>0</v>
      </c>
      <c r="D60" s="63">
        <v>0</v>
      </c>
      <c r="E60" s="63">
        <v>-1842.46</v>
      </c>
      <c r="F60" s="63">
        <v>0</v>
      </c>
      <c r="G60" s="63">
        <v>-1842.46</v>
      </c>
      <c r="H60" s="195"/>
    </row>
    <row r="61" spans="1:8" x14ac:dyDescent="0.2">
      <c r="A61" s="62" t="s">
        <v>204</v>
      </c>
      <c r="B61" s="62" t="s">
        <v>205</v>
      </c>
      <c r="C61" s="63">
        <v>271211.15999999997</v>
      </c>
      <c r="D61" s="63">
        <v>0</v>
      </c>
      <c r="E61" s="63">
        <v>0</v>
      </c>
      <c r="F61" s="63">
        <v>0</v>
      </c>
      <c r="G61" s="63">
        <v>271211.15999999997</v>
      </c>
      <c r="H61" s="195"/>
    </row>
    <row r="62" spans="1:8" x14ac:dyDescent="0.2">
      <c r="A62" s="62" t="s">
        <v>206</v>
      </c>
      <c r="B62" s="62" t="s">
        <v>207</v>
      </c>
      <c r="C62" s="63">
        <v>2383135.17</v>
      </c>
      <c r="D62" s="63">
        <v>2290891.9109000005</v>
      </c>
      <c r="E62" s="63">
        <v>6427568.1050000004</v>
      </c>
      <c r="F62" s="63">
        <v>0</v>
      </c>
      <c r="G62" s="63">
        <v>11101595.185900005</v>
      </c>
      <c r="H62" s="195"/>
    </row>
    <row r="63" spans="1:8" x14ac:dyDescent="0.2">
      <c r="A63" s="62" t="s">
        <v>208</v>
      </c>
      <c r="B63" s="62" t="s">
        <v>209</v>
      </c>
      <c r="C63" s="63">
        <v>19315339.288811743</v>
      </c>
      <c r="D63" s="63">
        <v>276287.746431507</v>
      </c>
      <c r="E63" s="63">
        <v>1507171.3299537925</v>
      </c>
      <c r="F63" s="63">
        <v>1144333.0089942901</v>
      </c>
      <c r="G63" s="63">
        <v>22243131.374191288</v>
      </c>
      <c r="H63" s="195"/>
    </row>
    <row r="64" spans="1:8" x14ac:dyDescent="0.2">
      <c r="A64" s="62" t="s">
        <v>210</v>
      </c>
      <c r="B64" s="62" t="s">
        <v>211</v>
      </c>
      <c r="C64" s="63">
        <v>1909945.27</v>
      </c>
      <c r="D64" s="63">
        <v>545984.62089999998</v>
      </c>
      <c r="E64" s="63">
        <v>2097151.3550000021</v>
      </c>
      <c r="F64" s="63">
        <v>703613.24</v>
      </c>
      <c r="G64" s="63">
        <v>5256694.4859000007</v>
      </c>
      <c r="H64" s="195"/>
    </row>
    <row r="65" spans="1:9" x14ac:dyDescent="0.2">
      <c r="A65" s="64" t="s">
        <v>212</v>
      </c>
      <c r="B65" s="65" t="s">
        <v>96</v>
      </c>
      <c r="C65" s="66">
        <v>377456614.73798835</v>
      </c>
      <c r="D65" s="66">
        <v>88820754.405699268</v>
      </c>
      <c r="E65" s="66">
        <v>137385685.66443104</v>
      </c>
      <c r="F65" s="66">
        <f>SUM(F7:F64)</f>
        <v>861003457.12981629</v>
      </c>
      <c r="G65" s="66">
        <f>SUM(G7:G64)</f>
        <v>1464666511.9379351</v>
      </c>
      <c r="H65" s="59">
        <v>-3</v>
      </c>
    </row>
    <row r="66" spans="1:9" x14ac:dyDescent="0.2">
      <c r="A66" s="61" t="s">
        <v>66</v>
      </c>
    </row>
    <row r="67" spans="1:9" x14ac:dyDescent="0.2">
      <c r="A67" s="61" t="s">
        <v>214</v>
      </c>
    </row>
    <row r="68" spans="1:9" x14ac:dyDescent="0.2">
      <c r="A68" s="62" t="s">
        <v>215</v>
      </c>
      <c r="B68" s="62" t="s">
        <v>32</v>
      </c>
      <c r="C68" s="63">
        <v>17643718.614999965</v>
      </c>
      <c r="D68" s="63">
        <v>994151.3923000003</v>
      </c>
      <c r="E68" s="63">
        <v>3831750.5509999986</v>
      </c>
      <c r="F68" s="63">
        <v>3554502.6459999895</v>
      </c>
      <c r="G68" s="63">
        <v>26024123.20429996</v>
      </c>
      <c r="I68" s="195"/>
    </row>
    <row r="69" spans="1:9" x14ac:dyDescent="0.2">
      <c r="A69" s="62" t="s">
        <v>216</v>
      </c>
      <c r="B69" s="62" t="s">
        <v>116</v>
      </c>
      <c r="C69" s="63">
        <v>33702277.375157081</v>
      </c>
      <c r="D69" s="63">
        <v>99568081.466149449</v>
      </c>
      <c r="E69" s="63">
        <v>263972693.76557335</v>
      </c>
      <c r="F69" s="63">
        <v>-5207811.3717473522</v>
      </c>
      <c r="G69" s="63">
        <v>392035241.23513246</v>
      </c>
      <c r="I69" s="195"/>
    </row>
    <row r="70" spans="1:9" x14ac:dyDescent="0.2">
      <c r="A70" s="62" t="s">
        <v>217</v>
      </c>
      <c r="B70" s="62" t="s">
        <v>218</v>
      </c>
      <c r="C70" s="63">
        <v>1192503.32</v>
      </c>
      <c r="D70" s="63">
        <v>694252.55</v>
      </c>
      <c r="E70" s="63">
        <v>118259.95</v>
      </c>
      <c r="F70" s="63">
        <v>0</v>
      </c>
      <c r="G70" s="63">
        <v>2005015.82</v>
      </c>
      <c r="I70" s="195"/>
    </row>
    <row r="71" spans="1:9" x14ac:dyDescent="0.2">
      <c r="A71" s="62" t="s">
        <v>219</v>
      </c>
      <c r="B71" s="62" t="s">
        <v>220</v>
      </c>
      <c r="C71" s="63">
        <v>25.13</v>
      </c>
      <c r="D71" s="63">
        <v>0</v>
      </c>
      <c r="E71" s="63">
        <v>378817.89</v>
      </c>
      <c r="F71" s="63">
        <v>0</v>
      </c>
      <c r="G71" s="63">
        <v>378843.02</v>
      </c>
      <c r="I71" s="195"/>
    </row>
    <row r="72" spans="1:9" x14ac:dyDescent="0.2">
      <c r="A72" s="62" t="s">
        <v>221</v>
      </c>
      <c r="B72" s="62" t="s">
        <v>222</v>
      </c>
      <c r="C72" s="63">
        <v>0</v>
      </c>
      <c r="D72" s="63">
        <v>0</v>
      </c>
      <c r="E72" s="63">
        <v>0</v>
      </c>
      <c r="F72" s="63">
        <v>53271992.2220001</v>
      </c>
      <c r="G72" s="63">
        <v>53271992.2220001</v>
      </c>
      <c r="I72" s="195"/>
    </row>
    <row r="73" spans="1:9" x14ac:dyDescent="0.2">
      <c r="A73" s="62" t="s">
        <v>223</v>
      </c>
      <c r="B73" s="62" t="s">
        <v>224</v>
      </c>
      <c r="C73" s="63">
        <v>0</v>
      </c>
      <c r="D73" s="63">
        <v>0</v>
      </c>
      <c r="E73" s="63">
        <v>0</v>
      </c>
      <c r="F73" s="63">
        <v>9314435.6429999899</v>
      </c>
      <c r="G73" s="63">
        <v>9314435.6429999899</v>
      </c>
      <c r="I73" s="195"/>
    </row>
    <row r="74" spans="1:9" x14ac:dyDescent="0.2">
      <c r="A74" s="62" t="s">
        <v>225</v>
      </c>
      <c r="B74" s="62" t="s">
        <v>226</v>
      </c>
      <c r="C74" s="63">
        <v>0</v>
      </c>
      <c r="D74" s="63">
        <v>0</v>
      </c>
      <c r="E74" s="63">
        <v>10103724.449999999</v>
      </c>
      <c r="F74" s="63">
        <v>0</v>
      </c>
      <c r="G74" s="63">
        <v>10103724.449999999</v>
      </c>
      <c r="I74" s="195"/>
    </row>
    <row r="75" spans="1:9" x14ac:dyDescent="0.2">
      <c r="A75" s="62" t="s">
        <v>230</v>
      </c>
      <c r="B75" s="62" t="s">
        <v>231</v>
      </c>
      <c r="C75" s="63">
        <v>0</v>
      </c>
      <c r="D75" s="63">
        <v>0</v>
      </c>
      <c r="E75" s="63">
        <v>0</v>
      </c>
      <c r="F75" s="63">
        <v>141810193.75999999</v>
      </c>
      <c r="G75" s="63">
        <v>141810193.75999999</v>
      </c>
      <c r="I75" s="195"/>
    </row>
    <row r="76" spans="1:9" x14ac:dyDescent="0.2">
      <c r="A76" s="173" t="s">
        <v>461</v>
      </c>
      <c r="B76" s="173" t="s">
        <v>115</v>
      </c>
      <c r="C76" s="63">
        <v>0</v>
      </c>
      <c r="D76" s="63">
        <v>130359.0009</v>
      </c>
      <c r="E76" s="63">
        <v>1744146.3418000008</v>
      </c>
      <c r="F76" s="63">
        <v>0.38500000000000001</v>
      </c>
      <c r="G76" s="63">
        <v>1874505.7276999992</v>
      </c>
      <c r="I76" s="195"/>
    </row>
    <row r="77" spans="1:9" x14ac:dyDescent="0.2">
      <c r="A77" s="64" t="s">
        <v>212</v>
      </c>
      <c r="B77" s="65" t="s">
        <v>214</v>
      </c>
      <c r="C77" s="66">
        <v>52538524.440157048</v>
      </c>
      <c r="D77" s="66">
        <v>101386844.40934944</v>
      </c>
      <c r="E77" s="66">
        <v>280149392.94837332</v>
      </c>
      <c r="F77" s="66">
        <v>202743313.28425273</v>
      </c>
      <c r="G77" s="66">
        <v>636818075.08213246</v>
      </c>
      <c r="H77" s="59">
        <v>0</v>
      </c>
    </row>
    <row r="78" spans="1:9" x14ac:dyDescent="0.2">
      <c r="A78" s="61" t="s">
        <v>232</v>
      </c>
    </row>
    <row r="79" spans="1:9" x14ac:dyDescent="0.2">
      <c r="A79" s="62" t="s">
        <v>233</v>
      </c>
      <c r="B79" s="62" t="s">
        <v>32</v>
      </c>
      <c r="C79" s="63">
        <v>5563597.6450000023</v>
      </c>
      <c r="D79" s="63">
        <v>-3151921.0017000004</v>
      </c>
      <c r="E79" s="63">
        <v>1805545.8434000008</v>
      </c>
      <c r="F79" s="63">
        <v>5892612.9339999994</v>
      </c>
      <c r="G79" s="63">
        <v>10109835.420699965</v>
      </c>
      <c r="I79" s="195"/>
    </row>
    <row r="80" spans="1:9" x14ac:dyDescent="0.2">
      <c r="A80" s="62" t="s">
        <v>234</v>
      </c>
      <c r="B80" s="62" t="s">
        <v>116</v>
      </c>
      <c r="C80" s="63">
        <v>57331473.590000004</v>
      </c>
      <c r="D80" s="63">
        <v>88460316.260000005</v>
      </c>
      <c r="E80" s="63">
        <v>45472477.836799994</v>
      </c>
      <c r="F80" s="63">
        <v>6463269.915</v>
      </c>
      <c r="G80" s="63">
        <v>197727537.60179994</v>
      </c>
      <c r="I80" s="195"/>
    </row>
    <row r="81" spans="1:9" x14ac:dyDescent="0.2">
      <c r="A81" s="62" t="s">
        <v>235</v>
      </c>
      <c r="B81" s="62" t="s">
        <v>218</v>
      </c>
      <c r="C81" s="63">
        <v>184350.07999999999</v>
      </c>
      <c r="D81" s="63">
        <v>324346.21000000002</v>
      </c>
      <c r="E81" s="63">
        <v>2831796.52</v>
      </c>
      <c r="F81" s="63">
        <v>0</v>
      </c>
      <c r="G81" s="63">
        <v>3340492.81</v>
      </c>
      <c r="I81" s="195"/>
    </row>
    <row r="82" spans="1:9" x14ac:dyDescent="0.2">
      <c r="A82" s="62" t="s">
        <v>236</v>
      </c>
      <c r="B82" s="62" t="s">
        <v>220</v>
      </c>
      <c r="C82" s="63">
        <v>0</v>
      </c>
      <c r="D82" s="63">
        <v>0</v>
      </c>
      <c r="E82" s="63">
        <v>7855865.6299999999</v>
      </c>
      <c r="F82" s="63">
        <v>0</v>
      </c>
      <c r="G82" s="63">
        <v>7855865.6299999999</v>
      </c>
      <c r="I82" s="195"/>
    </row>
    <row r="83" spans="1:9" x14ac:dyDescent="0.2">
      <c r="A83" s="62" t="s">
        <v>237</v>
      </c>
      <c r="B83" s="62" t="s">
        <v>222</v>
      </c>
      <c r="C83" s="63">
        <v>0</v>
      </c>
      <c r="D83" s="63">
        <v>0</v>
      </c>
      <c r="E83" s="63">
        <v>0</v>
      </c>
      <c r="F83" s="63">
        <v>30792071.75</v>
      </c>
      <c r="G83" s="63">
        <v>30792071.75</v>
      </c>
      <c r="I83" s="195"/>
    </row>
    <row r="84" spans="1:9" x14ac:dyDescent="0.2">
      <c r="A84" s="62" t="s">
        <v>238</v>
      </c>
      <c r="B84" s="62" t="s">
        <v>224</v>
      </c>
      <c r="C84" s="63">
        <v>0</v>
      </c>
      <c r="D84" s="63">
        <v>0</v>
      </c>
      <c r="E84" s="63">
        <v>0</v>
      </c>
      <c r="F84" s="63">
        <v>16289392.691999996</v>
      </c>
      <c r="G84" s="63">
        <v>16289392.691999996</v>
      </c>
      <c r="I84" s="195"/>
    </row>
    <row r="85" spans="1:9" x14ac:dyDescent="0.2">
      <c r="A85" s="62" t="s">
        <v>239</v>
      </c>
      <c r="B85" s="62" t="s">
        <v>226</v>
      </c>
      <c r="C85" s="63">
        <v>0</v>
      </c>
      <c r="D85" s="63">
        <v>0</v>
      </c>
      <c r="E85" s="63">
        <v>11148913.539999999</v>
      </c>
      <c r="F85" s="63">
        <v>0</v>
      </c>
      <c r="G85" s="63">
        <v>11148913.539999999</v>
      </c>
      <c r="I85" s="195"/>
    </row>
    <row r="86" spans="1:9" x14ac:dyDescent="0.2">
      <c r="A86" s="62" t="s">
        <v>240</v>
      </c>
      <c r="B86" s="62" t="s">
        <v>228</v>
      </c>
      <c r="C86" s="63">
        <v>0</v>
      </c>
      <c r="D86" s="63">
        <v>0</v>
      </c>
      <c r="E86" s="63">
        <v>354468859.17000002</v>
      </c>
      <c r="F86" s="63">
        <v>0</v>
      </c>
      <c r="G86" s="63">
        <v>354468859.17000002</v>
      </c>
      <c r="I86" s="195"/>
    </row>
    <row r="87" spans="1:9" x14ac:dyDescent="0.2">
      <c r="A87" s="62" t="s">
        <v>241</v>
      </c>
      <c r="B87" s="62" t="s">
        <v>229</v>
      </c>
      <c r="C87" s="63">
        <v>0</v>
      </c>
      <c r="D87" s="63">
        <v>0</v>
      </c>
      <c r="E87" s="63">
        <v>-42495694.659999996</v>
      </c>
      <c r="F87" s="63">
        <v>0</v>
      </c>
      <c r="G87" s="63">
        <v>-42495694.659999996</v>
      </c>
      <c r="I87" s="195"/>
    </row>
    <row r="88" spans="1:9" x14ac:dyDescent="0.2">
      <c r="A88" s="62" t="s">
        <v>242</v>
      </c>
      <c r="B88" s="62" t="s">
        <v>231</v>
      </c>
      <c r="C88" s="63">
        <v>0</v>
      </c>
      <c r="D88" s="63">
        <v>0</v>
      </c>
      <c r="E88" s="63">
        <v>0</v>
      </c>
      <c r="F88" s="63">
        <v>80797841.599999994</v>
      </c>
      <c r="G88" s="63">
        <v>80797841.599999994</v>
      </c>
      <c r="I88" s="195"/>
    </row>
    <row r="89" spans="1:9" x14ac:dyDescent="0.2">
      <c r="A89" s="62" t="s">
        <v>243</v>
      </c>
      <c r="B89" s="62" t="s">
        <v>244</v>
      </c>
      <c r="C89" s="63">
        <v>0</v>
      </c>
      <c r="D89" s="63">
        <v>0</v>
      </c>
      <c r="E89" s="63">
        <v>-102541318.41</v>
      </c>
      <c r="F89" s="63">
        <v>0</v>
      </c>
      <c r="G89" s="63">
        <v>-102541318.41</v>
      </c>
      <c r="I89" s="195"/>
    </row>
    <row r="90" spans="1:9" x14ac:dyDescent="0.2">
      <c r="A90" s="62" t="s">
        <v>245</v>
      </c>
      <c r="B90" s="62" t="s">
        <v>115</v>
      </c>
      <c r="C90" s="63">
        <v>0</v>
      </c>
      <c r="D90" s="63">
        <v>130359.00090000001</v>
      </c>
      <c r="E90" s="63">
        <v>2300127.3954000007</v>
      </c>
      <c r="F90" s="63">
        <v>1.155</v>
      </c>
      <c r="G90" s="63">
        <v>2430487.5513000013</v>
      </c>
      <c r="I90" s="195"/>
    </row>
    <row r="91" spans="1:9" x14ac:dyDescent="0.2">
      <c r="A91" s="64" t="s">
        <v>212</v>
      </c>
      <c r="B91" s="65" t="s">
        <v>232</v>
      </c>
      <c r="C91" s="66">
        <v>63079421.314999998</v>
      </c>
      <c r="D91" s="66">
        <v>85763100.4692</v>
      </c>
      <c r="E91" s="66">
        <v>280846572.86559999</v>
      </c>
      <c r="F91" s="66">
        <v>140235190.04599997</v>
      </c>
      <c r="G91" s="66">
        <v>569924284.69579983</v>
      </c>
      <c r="H91" s="59">
        <v>0</v>
      </c>
    </row>
    <row r="92" spans="1:9" x14ac:dyDescent="0.2">
      <c r="A92" s="61" t="s">
        <v>246</v>
      </c>
    </row>
    <row r="93" spans="1:9" x14ac:dyDescent="0.2">
      <c r="A93" s="62" t="s">
        <v>247</v>
      </c>
      <c r="B93" s="62" t="s">
        <v>32</v>
      </c>
      <c r="C93" s="63">
        <v>0</v>
      </c>
      <c r="D93" s="63">
        <v>43453.0003</v>
      </c>
      <c r="E93" s="63">
        <v>488718.60499999986</v>
      </c>
      <c r="F93" s="63">
        <v>2058941.87</v>
      </c>
      <c r="G93" s="63">
        <v>2591113.4752999996</v>
      </c>
      <c r="I93" s="195"/>
    </row>
    <row r="94" spans="1:9" x14ac:dyDescent="0.2">
      <c r="A94" s="62" t="s">
        <v>248</v>
      </c>
      <c r="B94" s="62" t="s">
        <v>249</v>
      </c>
      <c r="C94" s="63">
        <v>1081.45</v>
      </c>
      <c r="D94" s="63">
        <v>627179.4</v>
      </c>
      <c r="E94" s="63">
        <v>232882.47</v>
      </c>
      <c r="F94" s="63">
        <v>0</v>
      </c>
      <c r="G94" s="63">
        <v>861143.32</v>
      </c>
      <c r="I94" s="195"/>
    </row>
    <row r="95" spans="1:9" x14ac:dyDescent="0.2">
      <c r="A95" s="62" t="s">
        <v>250</v>
      </c>
      <c r="B95" s="62" t="s">
        <v>251</v>
      </c>
      <c r="C95" s="63">
        <v>191857.91</v>
      </c>
      <c r="D95" s="63">
        <v>1045299.69</v>
      </c>
      <c r="E95" s="63">
        <v>42394149.859999999</v>
      </c>
      <c r="F95" s="63">
        <v>35682.82</v>
      </c>
      <c r="G95" s="63">
        <v>43666990.280000001</v>
      </c>
      <c r="I95" s="195"/>
    </row>
    <row r="96" spans="1:9" x14ac:dyDescent="0.2">
      <c r="A96" s="62" t="s">
        <v>252</v>
      </c>
      <c r="B96" s="62" t="s">
        <v>222</v>
      </c>
      <c r="C96" s="63">
        <v>0</v>
      </c>
      <c r="D96" s="63">
        <v>0</v>
      </c>
      <c r="E96" s="63">
        <v>0</v>
      </c>
      <c r="F96" s="63">
        <v>192520.32000000001</v>
      </c>
      <c r="G96" s="63">
        <v>192520.32000000001</v>
      </c>
      <c r="I96" s="195"/>
    </row>
    <row r="97" spans="1:9" x14ac:dyDescent="0.2">
      <c r="A97" s="62" t="s">
        <v>253</v>
      </c>
      <c r="B97" s="62" t="s">
        <v>224</v>
      </c>
      <c r="C97" s="63">
        <v>0</v>
      </c>
      <c r="D97" s="63">
        <v>0</v>
      </c>
      <c r="E97" s="63">
        <v>0</v>
      </c>
      <c r="F97" s="63">
        <v>2371361.847499995</v>
      </c>
      <c r="G97" s="63">
        <v>2371361.847499995</v>
      </c>
      <c r="I97" s="195"/>
    </row>
    <row r="98" spans="1:9" x14ac:dyDescent="0.2">
      <c r="A98" s="62" t="s">
        <v>254</v>
      </c>
      <c r="B98" s="62" t="s">
        <v>226</v>
      </c>
      <c r="C98" s="63">
        <v>0</v>
      </c>
      <c r="D98" s="63">
        <v>0</v>
      </c>
      <c r="E98" s="63">
        <v>4330901.2699999996</v>
      </c>
      <c r="F98" s="63">
        <v>0</v>
      </c>
      <c r="G98" s="63">
        <v>4330901.2699999996</v>
      </c>
      <c r="I98" s="195"/>
    </row>
    <row r="99" spans="1:9" x14ac:dyDescent="0.2">
      <c r="A99" s="62" t="s">
        <v>255</v>
      </c>
      <c r="B99" s="62" t="s">
        <v>227</v>
      </c>
      <c r="C99" s="63">
        <v>0</v>
      </c>
      <c r="D99" s="63">
        <v>0</v>
      </c>
      <c r="E99" s="63">
        <v>3042626.38</v>
      </c>
      <c r="F99" s="63">
        <v>0</v>
      </c>
      <c r="G99" s="63">
        <v>3042626.38</v>
      </c>
      <c r="I99" s="195"/>
    </row>
    <row r="100" spans="1:9" x14ac:dyDescent="0.2">
      <c r="A100" s="62" t="s">
        <v>256</v>
      </c>
      <c r="B100" s="62" t="s">
        <v>228</v>
      </c>
      <c r="C100" s="63">
        <v>0</v>
      </c>
      <c r="D100" s="63">
        <v>0</v>
      </c>
      <c r="E100" s="63">
        <v>7991336.2999999998</v>
      </c>
      <c r="F100" s="63">
        <v>0</v>
      </c>
      <c r="G100" s="63">
        <v>7991336.2999999998</v>
      </c>
      <c r="I100" s="195"/>
    </row>
    <row r="101" spans="1:9" x14ac:dyDescent="0.2">
      <c r="A101" s="62" t="s">
        <v>257</v>
      </c>
      <c r="B101" s="62" t="s">
        <v>231</v>
      </c>
      <c r="C101" s="63">
        <v>0</v>
      </c>
      <c r="D101" s="63">
        <v>0</v>
      </c>
      <c r="E101" s="63">
        <v>0</v>
      </c>
      <c r="F101" s="63">
        <f>20501134.4+402170.68</f>
        <v>20903305.079999998</v>
      </c>
      <c r="G101" s="63">
        <f>F101</f>
        <v>20903305.079999998</v>
      </c>
      <c r="I101" s="195"/>
    </row>
    <row r="102" spans="1:9" x14ac:dyDescent="0.2">
      <c r="A102" s="173" t="s">
        <v>462</v>
      </c>
      <c r="B102" s="173" t="s">
        <v>115</v>
      </c>
      <c r="C102" s="63">
        <v>0</v>
      </c>
      <c r="D102" s="63">
        <v>130359.00090000004</v>
      </c>
      <c r="E102" s="63">
        <v>1466155.8149999999</v>
      </c>
      <c r="F102" s="63">
        <v>0</v>
      </c>
      <c r="G102" s="63">
        <v>1596514.8158999998</v>
      </c>
      <c r="I102" s="195"/>
    </row>
    <row r="103" spans="1:9" x14ac:dyDescent="0.2">
      <c r="A103" s="64" t="s">
        <v>212</v>
      </c>
      <c r="B103" s="65" t="s">
        <v>246</v>
      </c>
      <c r="C103" s="66">
        <v>192939.36</v>
      </c>
      <c r="D103" s="66">
        <v>1846291.0912000001</v>
      </c>
      <c r="E103" s="66">
        <v>59946770.700000003</v>
      </c>
      <c r="F103" s="66">
        <f>SUM(F93:F102)</f>
        <v>25561811.937499993</v>
      </c>
      <c r="G103" s="66">
        <f>SUM(G93:G102)</f>
        <v>87547813.088699996</v>
      </c>
      <c r="H103" s="59">
        <v>0</v>
      </c>
    </row>
    <row r="104" spans="1:9" x14ac:dyDescent="0.2">
      <c r="A104" s="64" t="s">
        <v>212</v>
      </c>
      <c r="B104" s="65" t="s">
        <v>213</v>
      </c>
      <c r="C104" s="66">
        <v>115810885.11515705</v>
      </c>
      <c r="D104" s="66">
        <v>188996235.96974942</v>
      </c>
      <c r="E104" s="66">
        <v>620942736.51397336</v>
      </c>
      <c r="F104" s="66">
        <f>F77+F91+F103</f>
        <v>368540315.26775271</v>
      </c>
      <c r="G104" s="66">
        <f>G77+G91+G103</f>
        <v>1294290172.8666322</v>
      </c>
    </row>
    <row r="105" spans="1:9" x14ac:dyDescent="0.2">
      <c r="A105" s="61" t="s">
        <v>75</v>
      </c>
    </row>
    <row r="106" spans="1:9" x14ac:dyDescent="0.2">
      <c r="A106" s="61" t="s">
        <v>76</v>
      </c>
    </row>
    <row r="107" spans="1:9" x14ac:dyDescent="0.2">
      <c r="A107" s="62" t="s">
        <v>258</v>
      </c>
      <c r="B107" s="62" t="s">
        <v>32</v>
      </c>
      <c r="C107" s="63">
        <v>73711157.280000001</v>
      </c>
      <c r="D107" s="63">
        <v>664622.28029999975</v>
      </c>
      <c r="E107" s="63">
        <v>9873450.178599989</v>
      </c>
      <c r="F107" s="63">
        <v>25114809.989999998</v>
      </c>
      <c r="G107" s="63">
        <v>109364039.7289</v>
      </c>
      <c r="H107" s="195"/>
      <c r="I107" s="195"/>
    </row>
    <row r="108" spans="1:9" x14ac:dyDescent="0.2">
      <c r="A108" s="62" t="s">
        <v>259</v>
      </c>
      <c r="B108" s="62" t="s">
        <v>260</v>
      </c>
      <c r="C108" s="63">
        <v>216682251.20985672</v>
      </c>
      <c r="D108" s="63">
        <v>3405.5092546827864</v>
      </c>
      <c r="E108" s="63">
        <v>565971.56744331191</v>
      </c>
      <c r="F108" s="63">
        <v>206355.8993035474</v>
      </c>
      <c r="G108" s="63">
        <v>217457984.18585822</v>
      </c>
      <c r="H108" s="195"/>
      <c r="I108" s="195"/>
    </row>
    <row r="109" spans="1:9" x14ac:dyDescent="0.2">
      <c r="A109" s="62" t="s">
        <v>261</v>
      </c>
      <c r="B109" s="62" t="s">
        <v>262</v>
      </c>
      <c r="C109" s="63">
        <v>399469060.59023088</v>
      </c>
      <c r="D109" s="63">
        <v>916265.0413266113</v>
      </c>
      <c r="E109" s="63">
        <v>2178374.7735662721</v>
      </c>
      <c r="F109" s="63">
        <v>89265361.305231005</v>
      </c>
      <c r="G109" s="63">
        <v>491829061.71035409</v>
      </c>
      <c r="H109" s="195"/>
      <c r="I109" s="195"/>
    </row>
    <row r="110" spans="1:9" x14ac:dyDescent="0.2">
      <c r="A110" s="62" t="s">
        <v>263</v>
      </c>
      <c r="B110" s="62" t="s">
        <v>264</v>
      </c>
      <c r="C110" s="63">
        <v>66559415.595161378</v>
      </c>
      <c r="D110" s="63">
        <v>136128.35050512961</v>
      </c>
      <c r="E110" s="63">
        <v>7067366.2082530642</v>
      </c>
      <c r="F110" s="63">
        <v>4075896.8138333322</v>
      </c>
      <c r="G110" s="63">
        <v>77838806.967752919</v>
      </c>
      <c r="H110" s="195"/>
      <c r="I110" s="195"/>
    </row>
    <row r="111" spans="1:9" x14ac:dyDescent="0.2">
      <c r="A111" s="62" t="s">
        <v>265</v>
      </c>
      <c r="B111" s="62" t="s">
        <v>266</v>
      </c>
      <c r="C111" s="63">
        <v>805520.34</v>
      </c>
      <c r="D111" s="63">
        <v>347451.19240000012</v>
      </c>
      <c r="E111" s="63">
        <v>3909748.8400000012</v>
      </c>
      <c r="F111" s="63">
        <v>6537.28</v>
      </c>
      <c r="G111" s="63">
        <v>5069257.6523999991</v>
      </c>
      <c r="H111" s="195"/>
      <c r="I111" s="195"/>
    </row>
    <row r="112" spans="1:9" x14ac:dyDescent="0.2">
      <c r="A112" s="62" t="s">
        <v>267</v>
      </c>
      <c r="B112" s="62" t="s">
        <v>268</v>
      </c>
      <c r="C112" s="63">
        <v>3586040.13</v>
      </c>
      <c r="D112" s="63">
        <v>1822.73</v>
      </c>
      <c r="E112" s="63">
        <v>4550.4799999999996</v>
      </c>
      <c r="F112" s="63">
        <v>73282.080000000002</v>
      </c>
      <c r="G112" s="63">
        <v>3665695.42</v>
      </c>
      <c r="H112" s="195"/>
      <c r="I112" s="195"/>
    </row>
    <row r="113" spans="1:9" x14ac:dyDescent="0.2">
      <c r="A113" s="62" t="s">
        <v>269</v>
      </c>
      <c r="B113" s="62" t="s">
        <v>270</v>
      </c>
      <c r="C113" s="63">
        <v>5199.12</v>
      </c>
      <c r="D113" s="63">
        <v>43453.0003</v>
      </c>
      <c r="E113" s="63">
        <v>2156661.7658000011</v>
      </c>
      <c r="F113" s="63">
        <v>2.31</v>
      </c>
      <c r="G113" s="63">
        <v>2205316.1961000003</v>
      </c>
      <c r="H113" s="195"/>
      <c r="I113" s="195"/>
    </row>
    <row r="114" spans="1:9" x14ac:dyDescent="0.2">
      <c r="A114" s="62" t="s">
        <v>271</v>
      </c>
      <c r="B114" s="62" t="s">
        <v>272</v>
      </c>
      <c r="C114" s="63">
        <v>57178119.289999999</v>
      </c>
      <c r="D114" s="63">
        <v>11368594.439999999</v>
      </c>
      <c r="E114" s="63">
        <v>793978.85360000026</v>
      </c>
      <c r="F114" s="63">
        <v>1070957.46</v>
      </c>
      <c r="G114" s="63">
        <v>70411650.043600008</v>
      </c>
      <c r="H114" s="195"/>
      <c r="I114" s="195"/>
    </row>
    <row r="115" spans="1:9" x14ac:dyDescent="0.2">
      <c r="A115" s="62" t="s">
        <v>273</v>
      </c>
      <c r="B115" s="62" t="s">
        <v>274</v>
      </c>
      <c r="C115" s="63">
        <v>0</v>
      </c>
      <c r="D115" s="63">
        <v>1560146093.78</v>
      </c>
      <c r="E115" s="63">
        <v>0</v>
      </c>
      <c r="F115" s="63">
        <v>0</v>
      </c>
      <c r="G115" s="63">
        <v>1560146093.78</v>
      </c>
      <c r="H115" s="195"/>
      <c r="I115" s="195"/>
    </row>
    <row r="116" spans="1:9" x14ac:dyDescent="0.2">
      <c r="A116" s="62" t="s">
        <v>275</v>
      </c>
      <c r="B116" s="62" t="s">
        <v>276</v>
      </c>
      <c r="C116" s="63">
        <v>41315594.259836011</v>
      </c>
      <c r="D116" s="63">
        <v>2140671.4543738323</v>
      </c>
      <c r="E116" s="63">
        <v>988504.34991030511</v>
      </c>
      <c r="F116" s="63">
        <v>2666263.1227497519</v>
      </c>
      <c r="G116" s="63">
        <v>47111033.186869919</v>
      </c>
      <c r="H116" s="195"/>
      <c r="I116" s="195"/>
    </row>
    <row r="117" spans="1:9" x14ac:dyDescent="0.2">
      <c r="A117" s="62" t="s">
        <v>277</v>
      </c>
      <c r="B117" s="62" t="s">
        <v>278</v>
      </c>
      <c r="C117" s="63">
        <v>140690.69</v>
      </c>
      <c r="D117" s="63">
        <v>0</v>
      </c>
      <c r="E117" s="63">
        <v>9094576.6099999994</v>
      </c>
      <c r="F117" s="63">
        <v>0</v>
      </c>
      <c r="G117" s="63">
        <v>9235267.3000000007</v>
      </c>
      <c r="H117" s="195"/>
      <c r="I117" s="195"/>
    </row>
    <row r="118" spans="1:9" x14ac:dyDescent="0.2">
      <c r="A118" s="62" t="s">
        <v>279</v>
      </c>
      <c r="B118" s="62" t="s">
        <v>222</v>
      </c>
      <c r="C118" s="63">
        <v>0</v>
      </c>
      <c r="D118" s="63">
        <v>0</v>
      </c>
      <c r="E118" s="63">
        <v>0</v>
      </c>
      <c r="F118" s="63">
        <v>407799385.62999964</v>
      </c>
      <c r="G118" s="63">
        <v>407799385.62999964</v>
      </c>
      <c r="H118" s="195"/>
      <c r="I118" s="195"/>
    </row>
    <row r="119" spans="1:9" x14ac:dyDescent="0.2">
      <c r="A119" s="62" t="s">
        <v>280</v>
      </c>
      <c r="B119" s="62" t="s">
        <v>224</v>
      </c>
      <c r="C119" s="63">
        <v>0</v>
      </c>
      <c r="D119" s="63">
        <v>0</v>
      </c>
      <c r="E119" s="63">
        <v>0</v>
      </c>
      <c r="F119" s="63">
        <v>29402849.551500008</v>
      </c>
      <c r="G119" s="63">
        <v>29402849.551500008</v>
      </c>
      <c r="H119" s="195"/>
      <c r="I119" s="195"/>
    </row>
    <row r="120" spans="1:9" x14ac:dyDescent="0.2">
      <c r="A120" s="62" t="s">
        <v>281</v>
      </c>
      <c r="B120" s="62" t="s">
        <v>282</v>
      </c>
      <c r="C120" s="63">
        <v>0</v>
      </c>
      <c r="D120" s="63">
        <v>0</v>
      </c>
      <c r="E120" s="63">
        <v>72787896.019999996</v>
      </c>
      <c r="F120" s="63">
        <v>0</v>
      </c>
      <c r="G120" s="63">
        <v>72787896.019999996</v>
      </c>
      <c r="H120" s="195"/>
      <c r="I120" s="195"/>
    </row>
    <row r="121" spans="1:9" x14ac:dyDescent="0.2">
      <c r="A121" s="62" t="s">
        <v>284</v>
      </c>
      <c r="B121" s="62" t="s">
        <v>115</v>
      </c>
      <c r="C121" s="63">
        <v>8451630.6199999992</v>
      </c>
      <c r="D121" s="63">
        <v>1288106.5209000006</v>
      </c>
      <c r="E121" s="63">
        <v>3447640.8550000028</v>
      </c>
      <c r="F121" s="63">
        <v>799886.25</v>
      </c>
      <c r="G121" s="63">
        <v>13987264.245900001</v>
      </c>
      <c r="H121" s="195"/>
      <c r="I121" s="195"/>
    </row>
    <row r="122" spans="1:9" x14ac:dyDescent="0.2">
      <c r="A122" s="64" t="s">
        <v>212</v>
      </c>
      <c r="B122" s="65" t="s">
        <v>76</v>
      </c>
      <c r="C122" s="66">
        <v>867904679.125085</v>
      </c>
      <c r="D122" s="66">
        <v>1577056614.29936</v>
      </c>
      <c r="E122" s="66">
        <v>112868720.50217295</v>
      </c>
      <c r="F122" s="66">
        <v>560481587.6926173</v>
      </c>
      <c r="G122" s="66">
        <v>3118311601.619235</v>
      </c>
    </row>
    <row r="123" spans="1:9" x14ac:dyDescent="0.2">
      <c r="A123" s="61" t="s">
        <v>285</v>
      </c>
    </row>
    <row r="124" spans="1:9" x14ac:dyDescent="0.2">
      <c r="A124" s="62" t="s">
        <v>286</v>
      </c>
      <c r="B124" s="62" t="s">
        <v>32</v>
      </c>
      <c r="C124" s="63">
        <v>10623782.42</v>
      </c>
      <c r="D124" s="63">
        <v>1620890.3203</v>
      </c>
      <c r="E124" s="63">
        <v>2461548.4618000002</v>
      </c>
      <c r="F124" s="63">
        <v>9937224.8149999995</v>
      </c>
      <c r="G124" s="63">
        <v>24643446.017099991</v>
      </c>
      <c r="H124" s="195"/>
      <c r="I124" s="195"/>
    </row>
    <row r="125" spans="1:9" x14ac:dyDescent="0.2">
      <c r="A125" s="62" t="s">
        <v>287</v>
      </c>
      <c r="B125" s="62" t="s">
        <v>288</v>
      </c>
      <c r="C125" s="63">
        <v>158546874.05101651</v>
      </c>
      <c r="D125" s="63">
        <v>1246405.9314879407</v>
      </c>
      <c r="E125" s="63">
        <v>1022846.3828189294</v>
      </c>
      <c r="F125" s="63">
        <v>15133679.251090961</v>
      </c>
      <c r="G125" s="63">
        <v>175949805.61641297</v>
      </c>
      <c r="H125" s="195"/>
      <c r="I125" s="195"/>
    </row>
    <row r="126" spans="1:9" x14ac:dyDescent="0.2">
      <c r="A126" s="62" t="s">
        <v>289</v>
      </c>
      <c r="B126" s="62" t="s">
        <v>290</v>
      </c>
      <c r="C126" s="63">
        <v>36516510.062241703</v>
      </c>
      <c r="D126" s="63">
        <v>155124.1809939153</v>
      </c>
      <c r="E126" s="63">
        <v>2310993.7225344242</v>
      </c>
      <c r="F126" s="63">
        <v>3049223.670133865</v>
      </c>
      <c r="G126" s="63">
        <v>42031851.635903843</v>
      </c>
      <c r="H126" s="195"/>
      <c r="I126" s="195"/>
    </row>
    <row r="127" spans="1:9" x14ac:dyDescent="0.2">
      <c r="A127" s="62" t="s">
        <v>291</v>
      </c>
      <c r="B127" s="62" t="s">
        <v>292</v>
      </c>
      <c r="C127" s="63">
        <v>25354952.459660683</v>
      </c>
      <c r="D127" s="63">
        <v>98418.960491964201</v>
      </c>
      <c r="E127" s="63">
        <v>337817.34638837026</v>
      </c>
      <c r="F127" s="63">
        <v>1223563.4417225488</v>
      </c>
      <c r="G127" s="63">
        <v>27014752.208263554</v>
      </c>
      <c r="H127" s="195"/>
      <c r="I127" s="195"/>
    </row>
    <row r="128" spans="1:9" x14ac:dyDescent="0.2">
      <c r="A128" s="62" t="s">
        <v>293</v>
      </c>
      <c r="B128" s="62" t="s">
        <v>294</v>
      </c>
      <c r="C128" s="63">
        <v>2064711.7689394986</v>
      </c>
      <c r="D128" s="63">
        <v>361883.01479640522</v>
      </c>
      <c r="E128" s="63">
        <v>4744295.0375206815</v>
      </c>
      <c r="F128" s="63">
        <v>208862.09508481898</v>
      </c>
      <c r="G128" s="63">
        <v>7379751.9163414193</v>
      </c>
      <c r="H128" s="195"/>
      <c r="I128" s="195"/>
    </row>
    <row r="129" spans="1:9" x14ac:dyDescent="0.2">
      <c r="A129" s="62" t="s">
        <v>295</v>
      </c>
      <c r="B129" s="62" t="s">
        <v>276</v>
      </c>
      <c r="C129" s="63">
        <v>1939983.1349683108</v>
      </c>
      <c r="D129" s="63">
        <v>3303.5289771121593</v>
      </c>
      <c r="E129" s="63">
        <v>2531.6198199648461</v>
      </c>
      <c r="F129" s="63">
        <v>16075.637164929822</v>
      </c>
      <c r="G129" s="63">
        <v>1961893.9209303176</v>
      </c>
      <c r="H129" s="195"/>
      <c r="I129" s="195"/>
    </row>
    <row r="130" spans="1:9" x14ac:dyDescent="0.2">
      <c r="A130" s="62" t="s">
        <v>296</v>
      </c>
      <c r="B130" s="62" t="s">
        <v>278</v>
      </c>
      <c r="C130" s="63">
        <v>271062.46999999997</v>
      </c>
      <c r="D130" s="63">
        <v>0</v>
      </c>
      <c r="E130" s="63">
        <v>7823339.5800000001</v>
      </c>
      <c r="F130" s="63">
        <v>0</v>
      </c>
      <c r="G130" s="63">
        <v>8094402.0499999998</v>
      </c>
      <c r="H130" s="195"/>
      <c r="I130" s="195"/>
    </row>
    <row r="131" spans="1:9" x14ac:dyDescent="0.2">
      <c r="A131" s="62" t="s">
        <v>297</v>
      </c>
      <c r="B131" s="62" t="s">
        <v>222</v>
      </c>
      <c r="C131" s="63">
        <v>0</v>
      </c>
      <c r="D131" s="63">
        <v>0</v>
      </c>
      <c r="E131" s="63">
        <v>0</v>
      </c>
      <c r="F131" s="63">
        <v>116979227.98999999</v>
      </c>
      <c r="G131" s="63">
        <v>116979227.98999999</v>
      </c>
      <c r="H131" s="195"/>
      <c r="I131" s="195"/>
    </row>
    <row r="132" spans="1:9" x14ac:dyDescent="0.2">
      <c r="A132" s="62" t="s">
        <v>298</v>
      </c>
      <c r="B132" s="62" t="s">
        <v>224</v>
      </c>
      <c r="C132" s="63">
        <v>0</v>
      </c>
      <c r="D132" s="63">
        <v>0</v>
      </c>
      <c r="E132" s="63">
        <v>0</v>
      </c>
      <c r="F132" s="63">
        <v>25571945.081500001</v>
      </c>
      <c r="G132" s="63">
        <v>25571945.081500001</v>
      </c>
      <c r="H132" s="195"/>
      <c r="I132" s="195"/>
    </row>
    <row r="133" spans="1:9" x14ac:dyDescent="0.2">
      <c r="A133" s="62" t="s">
        <v>299</v>
      </c>
      <c r="B133" s="62" t="s">
        <v>283</v>
      </c>
      <c r="C133" s="63">
        <v>0</v>
      </c>
      <c r="D133" s="63">
        <v>0</v>
      </c>
      <c r="E133" s="63">
        <v>-46224963.390000001</v>
      </c>
      <c r="F133" s="63">
        <v>0</v>
      </c>
      <c r="G133" s="63">
        <v>-46224963.390000001</v>
      </c>
      <c r="H133" s="195"/>
      <c r="I133" s="195"/>
    </row>
    <row r="134" spans="1:9" x14ac:dyDescent="0.2">
      <c r="A134" s="62" t="s">
        <v>300</v>
      </c>
      <c r="B134" s="62" t="s">
        <v>115</v>
      </c>
      <c r="C134" s="63">
        <v>3301122.0283116293</v>
      </c>
      <c r="D134" s="63">
        <v>767107.45530542207</v>
      </c>
      <c r="E134" s="63">
        <v>115254324.3838122</v>
      </c>
      <c r="F134" s="63">
        <v>620378.85226864542</v>
      </c>
      <c r="G134" s="63">
        <v>119942932.71969718</v>
      </c>
      <c r="H134" s="195"/>
      <c r="I134" s="195"/>
    </row>
    <row r="135" spans="1:9" x14ac:dyDescent="0.2">
      <c r="A135" s="64" t="s">
        <v>212</v>
      </c>
      <c r="B135" s="65" t="s">
        <v>285</v>
      </c>
      <c r="C135" s="66">
        <v>238618998.39513832</v>
      </c>
      <c r="D135" s="66">
        <v>4253133.3923527598</v>
      </c>
      <c r="E135" s="66">
        <v>87732733.144694552</v>
      </c>
      <c r="F135" s="66">
        <v>172740180.83396575</v>
      </c>
      <c r="G135" s="66">
        <v>503345045.76614928</v>
      </c>
    </row>
    <row r="136" spans="1:9" x14ac:dyDescent="0.2">
      <c r="A136" s="61" t="s">
        <v>301</v>
      </c>
    </row>
    <row r="137" spans="1:9" x14ac:dyDescent="0.2">
      <c r="A137" s="62" t="s">
        <v>302</v>
      </c>
      <c r="B137" s="62" t="s">
        <v>303</v>
      </c>
      <c r="C137" s="63">
        <v>627.69000000000005</v>
      </c>
      <c r="D137" s="63">
        <v>0</v>
      </c>
      <c r="E137" s="63">
        <v>3991825.78</v>
      </c>
      <c r="F137" s="63">
        <v>0</v>
      </c>
      <c r="G137" s="63">
        <v>3992453.47</v>
      </c>
    </row>
    <row r="138" spans="1:9" x14ac:dyDescent="0.2">
      <c r="A138" s="62" t="s">
        <v>304</v>
      </c>
      <c r="B138" s="62" t="s">
        <v>305</v>
      </c>
      <c r="C138" s="63">
        <v>13778.3</v>
      </c>
      <c r="D138" s="63">
        <v>38185.42</v>
      </c>
      <c r="E138" s="63">
        <v>4381955.9000000004</v>
      </c>
      <c r="F138" s="63">
        <v>0</v>
      </c>
      <c r="G138" s="63">
        <v>4433919.62</v>
      </c>
    </row>
    <row r="139" spans="1:9" x14ac:dyDescent="0.2">
      <c r="A139" s="62" t="s">
        <v>306</v>
      </c>
      <c r="B139" s="62" t="s">
        <v>307</v>
      </c>
      <c r="C139" s="63">
        <v>0</v>
      </c>
      <c r="D139" s="63">
        <v>981080.47</v>
      </c>
      <c r="E139" s="63">
        <v>0</v>
      </c>
      <c r="F139" s="63">
        <v>0</v>
      </c>
      <c r="G139" s="63">
        <v>981080.47</v>
      </c>
    </row>
    <row r="140" spans="1:9" x14ac:dyDescent="0.2">
      <c r="A140" s="62" t="s">
        <v>308</v>
      </c>
      <c r="B140" s="62" t="s">
        <v>309</v>
      </c>
      <c r="C140" s="63">
        <v>0</v>
      </c>
      <c r="D140" s="63">
        <v>0</v>
      </c>
      <c r="E140" s="63">
        <v>0</v>
      </c>
      <c r="F140" s="63">
        <v>26316383.640000001</v>
      </c>
      <c r="G140" s="63">
        <v>26316383.640000001</v>
      </c>
    </row>
    <row r="141" spans="1:9" x14ac:dyDescent="0.2">
      <c r="A141" s="64" t="s">
        <v>212</v>
      </c>
      <c r="B141" s="65" t="s">
        <v>301</v>
      </c>
      <c r="C141" s="66">
        <v>14405.99</v>
      </c>
      <c r="D141" s="66">
        <v>1019265.89</v>
      </c>
      <c r="E141" s="66">
        <v>8373781.6799999997</v>
      </c>
      <c r="F141" s="66">
        <v>26316383.640000001</v>
      </c>
      <c r="G141" s="66">
        <v>35723837.200000003</v>
      </c>
      <c r="I141" s="62"/>
    </row>
    <row r="142" spans="1:9" x14ac:dyDescent="0.2">
      <c r="A142" s="61" t="s">
        <v>310</v>
      </c>
      <c r="I142" s="62"/>
    </row>
    <row r="143" spans="1:9" x14ac:dyDescent="0.2">
      <c r="A143" s="62" t="s">
        <v>311</v>
      </c>
      <c r="B143" s="62" t="s">
        <v>312</v>
      </c>
      <c r="C143" s="63">
        <v>21070095.359999999</v>
      </c>
      <c r="D143" s="63">
        <v>13530684.75</v>
      </c>
      <c r="E143" s="63">
        <v>598050435.58000004</v>
      </c>
      <c r="F143" s="63">
        <v>76631162.530000001</v>
      </c>
      <c r="G143" s="63">
        <v>709282378.22000003</v>
      </c>
      <c r="H143" s="204"/>
      <c r="I143" s="62"/>
    </row>
    <row r="144" spans="1:9" x14ac:dyDescent="0.2">
      <c r="A144" s="62" t="s">
        <v>313</v>
      </c>
      <c r="B144" s="62" t="s">
        <v>222</v>
      </c>
      <c r="C144" s="63">
        <v>0</v>
      </c>
      <c r="D144" s="63">
        <v>0</v>
      </c>
      <c r="E144" s="63">
        <v>0</v>
      </c>
      <c r="F144" s="63">
        <v>11040145.449999999</v>
      </c>
      <c r="G144" s="63">
        <v>11040145.449999999</v>
      </c>
    </row>
    <row r="145" spans="1:8" x14ac:dyDescent="0.2">
      <c r="A145" s="62" t="s">
        <v>482</v>
      </c>
      <c r="B145" s="196" t="s">
        <v>115</v>
      </c>
      <c r="C145" s="63">
        <v>1120065.04</v>
      </c>
      <c r="D145" s="63">
        <v>8289.14</v>
      </c>
      <c r="E145" s="63">
        <v>1867.26</v>
      </c>
      <c r="F145" s="63">
        <v>1049006.74</v>
      </c>
      <c r="G145" s="63">
        <v>2179228.1800000002</v>
      </c>
    </row>
    <row r="146" spans="1:8" x14ac:dyDescent="0.2">
      <c r="A146" s="64" t="s">
        <v>212</v>
      </c>
      <c r="B146" s="65" t="s">
        <v>310</v>
      </c>
      <c r="C146" s="66">
        <v>22190160.399999999</v>
      </c>
      <c r="D146" s="66">
        <v>13538973.890000001</v>
      </c>
      <c r="E146" s="66">
        <v>598052302.84000003</v>
      </c>
      <c r="F146" s="66">
        <f>SUM(F143:F145)</f>
        <v>88720314.719999999</v>
      </c>
      <c r="G146" s="66">
        <v>722501751.85000002</v>
      </c>
    </row>
    <row r="147" spans="1:8" x14ac:dyDescent="0.2">
      <c r="A147" s="61" t="s">
        <v>314</v>
      </c>
    </row>
    <row r="148" spans="1:8" x14ac:dyDescent="0.2">
      <c r="A148" s="62" t="s">
        <v>315</v>
      </c>
      <c r="B148" s="62" t="s">
        <v>32</v>
      </c>
      <c r="C148" s="63">
        <v>24229069.969999999</v>
      </c>
      <c r="D148" s="63">
        <v>7853994.1502999961</v>
      </c>
      <c r="E148" s="63">
        <v>1200292.935000001</v>
      </c>
      <c r="F148" s="63">
        <v>7298730.0700000003</v>
      </c>
      <c r="G148" s="63">
        <v>40582087.12530002</v>
      </c>
    </row>
    <row r="149" spans="1:8" x14ac:dyDescent="0.2">
      <c r="A149" s="62" t="s">
        <v>316</v>
      </c>
      <c r="B149" s="62" t="s">
        <v>317</v>
      </c>
      <c r="C149" s="63">
        <v>15762202.274632541</v>
      </c>
      <c r="D149" s="63">
        <v>61328.531238272553</v>
      </c>
      <c r="E149" s="63">
        <v>913487.22432843014</v>
      </c>
      <c r="F149" s="63">
        <v>2522728.3173476104</v>
      </c>
      <c r="G149" s="63">
        <v>19259746.347546864</v>
      </c>
    </row>
    <row r="150" spans="1:8" x14ac:dyDescent="0.2">
      <c r="A150" s="62" t="s">
        <v>318</v>
      </c>
      <c r="B150" s="62" t="s">
        <v>319</v>
      </c>
      <c r="C150" s="63">
        <v>781839.69</v>
      </c>
      <c r="D150" s="63">
        <v>0</v>
      </c>
      <c r="E150" s="63">
        <v>0</v>
      </c>
      <c r="F150" s="63">
        <v>0</v>
      </c>
      <c r="G150" s="63">
        <v>781839.69</v>
      </c>
    </row>
    <row r="151" spans="1:8" x14ac:dyDescent="0.2">
      <c r="A151" s="62" t="s">
        <v>320</v>
      </c>
      <c r="B151" s="62" t="s">
        <v>321</v>
      </c>
      <c r="C151" s="63">
        <v>0</v>
      </c>
      <c r="D151" s="63">
        <v>0</v>
      </c>
      <c r="E151" s="63">
        <v>1726855.56</v>
      </c>
      <c r="F151" s="63">
        <v>0</v>
      </c>
      <c r="G151" s="63">
        <v>1726855.56</v>
      </c>
    </row>
    <row r="152" spans="1:8" x14ac:dyDescent="0.2">
      <c r="A152" s="62" t="s">
        <v>322</v>
      </c>
      <c r="B152" s="62" t="s">
        <v>222</v>
      </c>
      <c r="C152" s="63">
        <v>0</v>
      </c>
      <c r="D152" s="63">
        <v>0</v>
      </c>
      <c r="E152" s="63">
        <v>0</v>
      </c>
      <c r="F152" s="63">
        <v>65454592.953000002</v>
      </c>
      <c r="G152" s="63">
        <v>65454592.953000002</v>
      </c>
    </row>
    <row r="153" spans="1:8" x14ac:dyDescent="0.2">
      <c r="A153" s="173" t="s">
        <v>463</v>
      </c>
      <c r="B153" s="173" t="s">
        <v>342</v>
      </c>
      <c r="C153" s="63">
        <v>0</v>
      </c>
      <c r="D153" s="63">
        <v>0</v>
      </c>
      <c r="E153" s="63">
        <v>0</v>
      </c>
      <c r="F153" s="63">
        <v>571463.99349999998</v>
      </c>
      <c r="G153" s="63">
        <v>571463.99349999998</v>
      </c>
    </row>
    <row r="154" spans="1:8" x14ac:dyDescent="0.2">
      <c r="A154" s="62" t="s">
        <v>323</v>
      </c>
      <c r="B154" s="62" t="s">
        <v>115</v>
      </c>
      <c r="C154" s="63">
        <v>0</v>
      </c>
      <c r="D154" s="63">
        <v>130359.00090000004</v>
      </c>
      <c r="E154" s="63">
        <v>4314497.0149999987</v>
      </c>
      <c r="F154" s="63">
        <v>11613040.210000001</v>
      </c>
      <c r="G154" s="63">
        <v>16057896.225900009</v>
      </c>
    </row>
    <row r="155" spans="1:8" x14ac:dyDescent="0.2">
      <c r="A155" s="64" t="s">
        <v>212</v>
      </c>
      <c r="B155" s="65" t="s">
        <v>314</v>
      </c>
      <c r="C155" s="66">
        <v>40773111.93463254</v>
      </c>
      <c r="D155" s="66">
        <v>8045681.6824382683</v>
      </c>
      <c r="E155" s="66">
        <v>8155132.7343284301</v>
      </c>
      <c r="F155" s="66">
        <v>87460555.54384762</v>
      </c>
      <c r="G155" s="66">
        <v>144434481.89524689</v>
      </c>
    </row>
    <row r="156" spans="1:8" x14ac:dyDescent="0.2">
      <c r="A156" s="64" t="s">
        <v>212</v>
      </c>
      <c r="B156" s="65" t="s">
        <v>75</v>
      </c>
      <c r="C156" s="66">
        <v>1169501355.844856</v>
      </c>
      <c r="D156" s="66">
        <v>1603913669.1541512</v>
      </c>
      <c r="E156" s="66">
        <v>815182670.901196</v>
      </c>
      <c r="F156" s="66">
        <v>935719022.43043065</v>
      </c>
      <c r="G156" s="66">
        <v>4524316718.3306313</v>
      </c>
    </row>
    <row r="157" spans="1:8" x14ac:dyDescent="0.2">
      <c r="A157" s="61" t="s">
        <v>84</v>
      </c>
    </row>
    <row r="158" spans="1:8" x14ac:dyDescent="0.2">
      <c r="A158" s="62" t="s">
        <v>324</v>
      </c>
      <c r="B158" s="62" t="s">
        <v>325</v>
      </c>
      <c r="C158" s="63">
        <v>15367949.292000011</v>
      </c>
      <c r="D158" s="63">
        <v>2157427.6897999994</v>
      </c>
      <c r="E158" s="63">
        <v>21151613.243199997</v>
      </c>
      <c r="F158" s="63">
        <v>89074128.692400068</v>
      </c>
      <c r="G158" s="63">
        <v>127751118.91740009</v>
      </c>
      <c r="H158" s="195"/>
    </row>
    <row r="159" spans="1:8" x14ac:dyDescent="0.2">
      <c r="A159" s="62" t="s">
        <v>326</v>
      </c>
      <c r="B159" s="62" t="s">
        <v>327</v>
      </c>
      <c r="C159" s="63">
        <v>21584154.969999999</v>
      </c>
      <c r="D159" s="63">
        <v>-4140.6000000000004</v>
      </c>
      <c r="E159" s="63">
        <v>2507133.7400000002</v>
      </c>
      <c r="F159" s="63">
        <v>72000980.481200114</v>
      </c>
      <c r="G159" s="63">
        <v>96088128.591200098</v>
      </c>
      <c r="H159" s="195"/>
    </row>
    <row r="160" spans="1:8" x14ac:dyDescent="0.2">
      <c r="A160" s="62" t="s">
        <v>328</v>
      </c>
      <c r="B160" s="62" t="s">
        <v>329</v>
      </c>
      <c r="C160" s="63">
        <v>3526092.26</v>
      </c>
      <c r="D160" s="63">
        <v>315242.08</v>
      </c>
      <c r="E160" s="63">
        <v>191136011.90000001</v>
      </c>
      <c r="F160" s="63">
        <v>1333875.94</v>
      </c>
      <c r="G160" s="63">
        <v>196311222.18000001</v>
      </c>
      <c r="H160" s="195"/>
    </row>
    <row r="161" spans="1:8" x14ac:dyDescent="0.2">
      <c r="A161" s="62" t="s">
        <v>330</v>
      </c>
      <c r="B161" s="62" t="s">
        <v>331</v>
      </c>
      <c r="C161" s="63">
        <v>16945735.850000001</v>
      </c>
      <c r="D161" s="63">
        <v>201.47</v>
      </c>
      <c r="E161" s="63">
        <v>10667268.93</v>
      </c>
      <c r="F161" s="63">
        <v>32606370.126799986</v>
      </c>
      <c r="G161" s="63">
        <v>60219576.376799926</v>
      </c>
      <c r="H161" s="195"/>
    </row>
    <row r="162" spans="1:8" x14ac:dyDescent="0.2">
      <c r="A162" s="62" t="s">
        <v>332</v>
      </c>
      <c r="B162" s="62" t="s">
        <v>333</v>
      </c>
      <c r="C162" s="63">
        <v>19643050.780000001</v>
      </c>
      <c r="D162" s="63">
        <v>5941.36</v>
      </c>
      <c r="E162" s="63">
        <v>515120.28</v>
      </c>
      <c r="F162" s="63">
        <v>4007276.86</v>
      </c>
      <c r="G162" s="63">
        <v>24171389.280000001</v>
      </c>
      <c r="H162" s="195"/>
    </row>
    <row r="163" spans="1:8" x14ac:dyDescent="0.2">
      <c r="A163" s="62" t="s">
        <v>334</v>
      </c>
      <c r="B163" s="62" t="s">
        <v>335</v>
      </c>
      <c r="C163" s="63">
        <v>30963396.02</v>
      </c>
      <c r="D163" s="63">
        <v>24957.51</v>
      </c>
      <c r="E163" s="63">
        <v>-741674.38</v>
      </c>
      <c r="F163" s="63">
        <v>54032296.044399999</v>
      </c>
      <c r="G163" s="63">
        <v>84278975.194399983</v>
      </c>
      <c r="H163" s="195"/>
    </row>
    <row r="164" spans="1:8" x14ac:dyDescent="0.2">
      <c r="A164" s="62" t="s">
        <v>336</v>
      </c>
      <c r="B164" s="62" t="s">
        <v>337</v>
      </c>
      <c r="C164" s="63">
        <v>11504221.59</v>
      </c>
      <c r="D164" s="63">
        <v>30846.400000000001</v>
      </c>
      <c r="E164" s="63">
        <v>76588322.799999997</v>
      </c>
      <c r="F164" s="63">
        <v>86857006.724400029</v>
      </c>
      <c r="G164" s="63">
        <v>174980397.5143998</v>
      </c>
      <c r="H164" s="195"/>
    </row>
    <row r="165" spans="1:8" x14ac:dyDescent="0.2">
      <c r="A165" s="62" t="s">
        <v>338</v>
      </c>
      <c r="B165" s="62" t="s">
        <v>339</v>
      </c>
      <c r="C165" s="63">
        <v>2865725.59</v>
      </c>
      <c r="D165" s="63">
        <v>3305.83</v>
      </c>
      <c r="E165" s="63">
        <v>3146035.58</v>
      </c>
      <c r="F165" s="63">
        <v>88526933.452799991</v>
      </c>
      <c r="G165" s="63">
        <v>94542000.452799991</v>
      </c>
      <c r="H165" s="195"/>
    </row>
    <row r="166" spans="1:8" x14ac:dyDescent="0.2">
      <c r="A166" s="62" t="s">
        <v>340</v>
      </c>
      <c r="B166" s="62" t="s">
        <v>222</v>
      </c>
      <c r="C166" s="63">
        <v>0</v>
      </c>
      <c r="D166" s="63">
        <v>0</v>
      </c>
      <c r="E166" s="63">
        <v>0</v>
      </c>
      <c r="F166" s="63">
        <v>161893902.13099998</v>
      </c>
      <c r="G166" s="63">
        <v>161893902.13099998</v>
      </c>
      <c r="H166" s="195"/>
    </row>
    <row r="167" spans="1:8" x14ac:dyDescent="0.2">
      <c r="A167" s="62" t="s">
        <v>341</v>
      </c>
      <c r="B167" s="62" t="s">
        <v>342</v>
      </c>
      <c r="C167" s="63">
        <v>0</v>
      </c>
      <c r="D167" s="63">
        <v>0</v>
      </c>
      <c r="E167" s="63">
        <v>0</v>
      </c>
      <c r="F167" s="63">
        <v>7514537.7890000138</v>
      </c>
      <c r="G167" s="63">
        <v>7514537.7890000138</v>
      </c>
      <c r="H167" s="195"/>
    </row>
    <row r="168" spans="1:8" x14ac:dyDescent="0.2">
      <c r="A168" s="62" t="s">
        <v>343</v>
      </c>
      <c r="B168" s="62" t="s">
        <v>344</v>
      </c>
      <c r="C168" s="63">
        <v>0</v>
      </c>
      <c r="D168" s="63">
        <v>0</v>
      </c>
      <c r="E168" s="63">
        <v>0</v>
      </c>
      <c r="F168" s="63">
        <v>10341023.439999999</v>
      </c>
      <c r="G168" s="63">
        <v>10341023.439999999</v>
      </c>
      <c r="H168" s="195"/>
    </row>
    <row r="169" spans="1:8" x14ac:dyDescent="0.2">
      <c r="A169" s="114">
        <v>614</v>
      </c>
      <c r="B169" s="62" t="s">
        <v>455</v>
      </c>
      <c r="C169" s="63">
        <v>0</v>
      </c>
      <c r="D169" s="63">
        <v>0</v>
      </c>
      <c r="E169" s="63">
        <v>0</v>
      </c>
      <c r="F169" s="63">
        <v>109239152.69</v>
      </c>
      <c r="G169" s="63">
        <v>109239152.69</v>
      </c>
      <c r="H169" s="195"/>
    </row>
    <row r="170" spans="1:8" x14ac:dyDescent="0.2">
      <c r="A170" s="62" t="s">
        <v>345</v>
      </c>
      <c r="B170" s="62" t="s">
        <v>346</v>
      </c>
      <c r="C170" s="63">
        <v>0</v>
      </c>
      <c r="D170" s="63">
        <v>0</v>
      </c>
      <c r="E170" s="63">
        <v>0</v>
      </c>
      <c r="F170" s="63">
        <v>49247951.810000002</v>
      </c>
      <c r="G170" s="63">
        <v>49247951.810000002</v>
      </c>
      <c r="H170" s="195"/>
    </row>
    <row r="171" spans="1:8" x14ac:dyDescent="0.2">
      <c r="A171" s="62" t="s">
        <v>347</v>
      </c>
      <c r="B171" s="62" t="s">
        <v>115</v>
      </c>
      <c r="C171" s="63">
        <v>69870537.760000005</v>
      </c>
      <c r="D171" s="63">
        <v>20188552.6206</v>
      </c>
      <c r="E171" s="63">
        <v>39661457.727200001</v>
      </c>
      <c r="F171" s="63">
        <v>69320720.569999993</v>
      </c>
      <c r="G171" s="63">
        <v>199041268.67780027</v>
      </c>
      <c r="H171" s="195"/>
    </row>
    <row r="172" spans="1:8" x14ac:dyDescent="0.2">
      <c r="A172" s="64" t="s">
        <v>212</v>
      </c>
      <c r="B172" s="65" t="s">
        <v>84</v>
      </c>
      <c r="C172" s="66">
        <v>192270864.11200002</v>
      </c>
      <c r="D172" s="66">
        <v>22722334.360399999</v>
      </c>
      <c r="E172" s="66">
        <v>344631289.8204</v>
      </c>
      <c r="F172" s="66">
        <v>835996156.75200009</v>
      </c>
      <c r="G172" s="66">
        <v>1395620645.0448</v>
      </c>
      <c r="H172" s="195"/>
    </row>
    <row r="173" spans="1:8" x14ac:dyDescent="0.2">
      <c r="C173" s="67">
        <v>1855039719.8100016</v>
      </c>
      <c r="D173" s="67">
        <v>1904452993.8900001</v>
      </c>
      <c r="E173" s="67">
        <v>1918142382.9000003</v>
      </c>
      <c r="F173" s="67">
        <v>3001258951.5799999</v>
      </c>
      <c r="G173" s="67">
        <v>8678894048.1799984</v>
      </c>
      <c r="H173" s="195"/>
    </row>
    <row r="175" spans="1:8" x14ac:dyDescent="0.2">
      <c r="A175" s="190" t="s">
        <v>483</v>
      </c>
    </row>
  </sheetData>
  <phoneticPr fontId="7" type="noConversion"/>
  <pageMargins left="0.5" right="0.5" top="0.5" bottom="0.5" header="0" footer="0"/>
  <pageSetup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47</vt:lpstr>
      <vt:lpstr>48-51</vt:lpstr>
      <vt:lpstr>Adjustments</vt:lpstr>
      <vt:lpstr>Business Objects Report</vt:lpstr>
      <vt:lpstr>'48-51'!Print_Area</vt:lpstr>
      <vt:lpstr>'Business Objects Report'!Print_Titles</vt:lpstr>
    </vt:vector>
  </TitlesOfParts>
  <Company>CSX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</dc:creator>
  <cp:lastModifiedBy>S9917</cp:lastModifiedBy>
  <cp:lastPrinted>2014-02-07T16:18:05Z</cp:lastPrinted>
  <dcterms:created xsi:type="dcterms:W3CDTF">2005-01-27T15:52:15Z</dcterms:created>
  <dcterms:modified xsi:type="dcterms:W3CDTF">2014-02-21T21:07:36Z</dcterms:modified>
</cp:coreProperties>
</file>