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228" windowWidth="9576" windowHeight="5220" tabRatio="751"/>
  </bookViews>
  <sheets>
    <sheet name="Form RE&amp;I Page 1" sheetId="48" r:id="rId1"/>
    <sheet name="Form RE&amp;I Page 2" sheetId="49" r:id="rId2"/>
    <sheet name="RE&amp;I Report" sheetId="1" state="hidden" r:id="rId3"/>
    <sheet name="other net" sheetId="31" state="hidden" r:id="rId4"/>
    <sheet name="int exp revised" sheetId="45" state="hidden" r:id="rId5"/>
    <sheet name="Adj&amp;elim" sheetId="15" state="hidden" r:id="rId6"/>
    <sheet name="cost to remove" sheetId="43" state="hidden" r:id="rId7"/>
    <sheet name="additives" sheetId="42" state="hidden" r:id="rId8"/>
    <sheet name="416150" sheetId="37" state="hidden" r:id="rId9"/>
    <sheet name="rd 79" sheetId="38" state="hidden" r:id="rId10"/>
    <sheet name="410" sheetId="34" state="hidden" r:id="rId11"/>
    <sheet name="Fringe" sheetId="26" state="hidden" r:id="rId12"/>
    <sheet name="Sheet1" sheetId="46" r:id="rId13"/>
  </sheets>
  <externalReferences>
    <externalReference r:id="rId14"/>
  </externalReferences>
  <definedNames>
    <definedName name="_xlnm.Print_Area" localSheetId="7">additives!#REF!</definedName>
    <definedName name="_xlnm.Print_Area" localSheetId="5">'Adj&amp;elim'!$A$1:$G$41</definedName>
    <definedName name="_xlnm.Print_Area" localSheetId="0">'Form RE&amp;I Page 1'!$A$1:$F$44</definedName>
    <definedName name="_xlnm.Print_Area" localSheetId="3">'other net'!$A$1:$E$50</definedName>
    <definedName name="_xlnm.Print_Area" localSheetId="9">'rd 79'!$A$1:$B$35</definedName>
    <definedName name="_xlnm.Print_Area" localSheetId="2">'RE&amp;I Report'!$A$1:$M$93</definedName>
    <definedName name="_xlnm.Print_Titles" localSheetId="2">'RE&amp;I Report'!$1:$5</definedName>
  </definedNames>
  <calcPr calcId="145621"/>
</workbook>
</file>

<file path=xl/calcChain.xml><?xml version="1.0" encoding="utf-8"?>
<calcChain xmlns="http://schemas.openxmlformats.org/spreadsheetml/2006/main">
  <c r="D27" i="31" l="1"/>
  <c r="D39" i="31" l="1"/>
  <c r="C47" i="31"/>
  <c r="C41" i="31"/>
  <c r="B19" i="43" l="1"/>
  <c r="E13" i="45"/>
  <c r="E6" i="45"/>
  <c r="W40" i="1"/>
  <c r="E15" i="45" l="1"/>
  <c r="D7" i="31"/>
  <c r="C7" i="31" s="1"/>
  <c r="F25" i="31" l="1"/>
  <c r="F21" i="31"/>
  <c r="C27" i="31" l="1"/>
  <c r="M31" i="31" l="1"/>
  <c r="M51" i="31"/>
  <c r="K13" i="31"/>
  <c r="K22" i="31"/>
  <c r="K23" i="31" l="1"/>
  <c r="B17" i="37" l="1"/>
  <c r="B7" i="37"/>
  <c r="B8" i="37" s="1"/>
  <c r="A22" i="38"/>
  <c r="B15" i="42" l="1"/>
  <c r="B28" i="43"/>
  <c r="K69" i="1"/>
  <c r="P69" i="1" s="1"/>
  <c r="Q69" i="1" s="1"/>
  <c r="K57" i="1"/>
  <c r="P57" i="1" s="1"/>
  <c r="F24" i="31"/>
  <c r="F36" i="31"/>
  <c r="F31" i="31"/>
  <c r="F33" i="31" s="1"/>
  <c r="F16" i="31"/>
  <c r="F18" i="31" s="1"/>
  <c r="F16" i="15"/>
  <c r="D13" i="31"/>
  <c r="C13" i="31" s="1"/>
  <c r="F8" i="15"/>
  <c r="J261" i="34"/>
  <c r="A2" i="15"/>
  <c r="G31" i="15"/>
  <c r="G29" i="15"/>
  <c r="G27" i="15"/>
  <c r="F27" i="15"/>
  <c r="F33" i="15" s="1"/>
  <c r="E27" i="15"/>
  <c r="E33" i="15" s="1"/>
  <c r="D27" i="15"/>
  <c r="D29" i="15"/>
  <c r="D31" i="15"/>
  <c r="F22" i="26"/>
  <c r="B22" i="26"/>
  <c r="C10" i="26" s="1"/>
  <c r="D22" i="26"/>
  <c r="H10" i="26"/>
  <c r="H11" i="26"/>
  <c r="H12" i="26"/>
  <c r="H13" i="26"/>
  <c r="H14" i="26"/>
  <c r="H15" i="26"/>
  <c r="H16" i="26"/>
  <c r="H17" i="26"/>
  <c r="H18" i="26"/>
  <c r="H19" i="26"/>
  <c r="H20" i="26"/>
  <c r="H21" i="26"/>
  <c r="I10" i="26"/>
  <c r="B27" i="26" s="1"/>
  <c r="I13" i="26"/>
  <c r="B30" i="26" s="1"/>
  <c r="J30" i="26" s="1"/>
  <c r="I15" i="26"/>
  <c r="B32" i="26" s="1"/>
  <c r="I19" i="26"/>
  <c r="B36" i="26" s="1"/>
  <c r="I42" i="26"/>
  <c r="I43" i="26"/>
  <c r="I44" i="26"/>
  <c r="I45" i="26"/>
  <c r="I46" i="26"/>
  <c r="I40" i="26"/>
  <c r="J10" i="26"/>
  <c r="K22" i="26"/>
  <c r="A2" i="31"/>
  <c r="G60" i="1"/>
  <c r="N60" i="1" s="1"/>
  <c r="G55" i="1"/>
  <c r="N55" i="1" s="1"/>
  <c r="G54" i="1"/>
  <c r="G53" i="1"/>
  <c r="N53" i="1" s="1"/>
  <c r="G51" i="1"/>
  <c r="N51" i="1" s="1"/>
  <c r="G49" i="1"/>
  <c r="N49" i="1" s="1"/>
  <c r="G43" i="1"/>
  <c r="W43" i="1" s="1"/>
  <c r="G42" i="1"/>
  <c r="W42" i="1" s="1"/>
  <c r="G12" i="1"/>
  <c r="N12" i="1" s="1"/>
  <c r="P65" i="1"/>
  <c r="P61" i="1"/>
  <c r="P60" i="1"/>
  <c r="P56" i="1"/>
  <c r="P55" i="1"/>
  <c r="P54" i="1"/>
  <c r="P53" i="1"/>
  <c r="P51" i="1"/>
  <c r="P50" i="1"/>
  <c r="P49" i="1"/>
  <c r="P48" i="1"/>
  <c r="P43" i="1"/>
  <c r="P42" i="1"/>
  <c r="P40" i="1"/>
  <c r="P35" i="1"/>
  <c r="P32" i="1"/>
  <c r="P29" i="1"/>
  <c r="P28" i="1"/>
  <c r="P25" i="1"/>
  <c r="P14" i="1"/>
  <c r="P12" i="1"/>
  <c r="N70" i="1"/>
  <c r="O70" i="1" s="1"/>
  <c r="N69" i="1"/>
  <c r="O69" i="1" s="1"/>
  <c r="N65" i="1"/>
  <c r="N61" i="1"/>
  <c r="N56" i="1"/>
  <c r="N54" i="1"/>
  <c r="N50" i="1"/>
  <c r="N48" i="1"/>
  <c r="N40" i="1"/>
  <c r="N35" i="1"/>
  <c r="N32" i="1"/>
  <c r="N28" i="1"/>
  <c r="N25" i="1"/>
  <c r="N14" i="1"/>
  <c r="C20" i="26"/>
  <c r="E20" i="26" s="1"/>
  <c r="C16" i="26"/>
  <c r="E16" i="26" s="1"/>
  <c r="C12" i="26"/>
  <c r="E12" i="26" s="1"/>
  <c r="G9" i="1"/>
  <c r="G10" i="1"/>
  <c r="G12" i="26"/>
  <c r="G16" i="26"/>
  <c r="G20" i="26"/>
  <c r="M52" i="31"/>
  <c r="F35" i="31"/>
  <c r="F37" i="31" s="1"/>
  <c r="F44" i="31"/>
  <c r="G10" i="26" l="1"/>
  <c r="E10" i="26"/>
  <c r="C13" i="26"/>
  <c r="E13" i="26" s="1"/>
  <c r="C17" i="26"/>
  <c r="E17" i="26" s="1"/>
  <c r="C21" i="26"/>
  <c r="I18" i="26"/>
  <c r="I21" i="26"/>
  <c r="J21" i="26" s="1"/>
  <c r="C14" i="26"/>
  <c r="C18" i="26"/>
  <c r="J13" i="26"/>
  <c r="I17" i="26"/>
  <c r="B34" i="26" s="1"/>
  <c r="J34" i="26" s="1"/>
  <c r="I14" i="26"/>
  <c r="I12" i="26"/>
  <c r="C11" i="26"/>
  <c r="C15" i="26"/>
  <c r="E15" i="26" s="1"/>
  <c r="C19" i="26"/>
  <c r="I20" i="26"/>
  <c r="B37" i="26" s="1"/>
  <c r="J37" i="26" s="1"/>
  <c r="I16" i="26"/>
  <c r="B33" i="26" s="1"/>
  <c r="I11" i="26"/>
  <c r="B28" i="26" s="1"/>
  <c r="J28" i="26" s="1"/>
  <c r="K22" i="1"/>
  <c r="P22" i="1" s="1"/>
  <c r="Q22" i="1" s="1"/>
  <c r="K21" i="1"/>
  <c r="P21" i="1" s="1"/>
  <c r="Q21" i="1" s="1"/>
  <c r="N43" i="1"/>
  <c r="G15" i="26"/>
  <c r="I22" i="26"/>
  <c r="J20" i="26"/>
  <c r="J16" i="26"/>
  <c r="D33" i="15"/>
  <c r="G17" i="26"/>
  <c r="G13" i="26"/>
  <c r="I48" i="26"/>
  <c r="H22" i="26"/>
  <c r="G33" i="15"/>
  <c r="B20" i="43"/>
  <c r="B21" i="43" s="1"/>
  <c r="B29" i="43" s="1"/>
  <c r="N42" i="1"/>
  <c r="G29" i="1"/>
  <c r="N29" i="1" s="1"/>
  <c r="C39" i="31"/>
  <c r="G57" i="1"/>
  <c r="N57" i="1" s="1"/>
  <c r="G21" i="1"/>
  <c r="N21" i="1" s="1"/>
  <c r="O21" i="1" s="1"/>
  <c r="F39" i="31"/>
  <c r="G39" i="31" s="1"/>
  <c r="F27" i="31"/>
  <c r="K23" i="1"/>
  <c r="P23" i="1" s="1"/>
  <c r="Q23" i="1" s="1"/>
  <c r="G23" i="1"/>
  <c r="G22" i="1"/>
  <c r="G15" i="1"/>
  <c r="J32" i="26"/>
  <c r="J27" i="26"/>
  <c r="K46" i="1"/>
  <c r="K16" i="1"/>
  <c r="J36" i="26"/>
  <c r="J45" i="26" s="1"/>
  <c r="B45" i="26"/>
  <c r="J33" i="26"/>
  <c r="K11" i="1"/>
  <c r="F43" i="31"/>
  <c r="F45" i="31" s="1"/>
  <c r="J19" i="26"/>
  <c r="J17" i="26"/>
  <c r="J15" i="26"/>
  <c r="J11" i="26"/>
  <c r="B38" i="26"/>
  <c r="G38" i="1"/>
  <c r="P11" i="1"/>
  <c r="Q11" i="1" s="1"/>
  <c r="K59" i="1" l="1"/>
  <c r="P59" i="1" s="1"/>
  <c r="Q59" i="1" s="1"/>
  <c r="E11" i="26"/>
  <c r="G11" i="26"/>
  <c r="J12" i="26"/>
  <c r="B29" i="26"/>
  <c r="G18" i="26"/>
  <c r="E18" i="26"/>
  <c r="B35" i="26"/>
  <c r="J18" i="26"/>
  <c r="J22" i="26" s="1"/>
  <c r="C22" i="26"/>
  <c r="E19" i="26"/>
  <c r="G19" i="26"/>
  <c r="B31" i="26"/>
  <c r="J14" i="26"/>
  <c r="G14" i="26"/>
  <c r="E14" i="26"/>
  <c r="E21" i="26"/>
  <c r="G21" i="26"/>
  <c r="K45" i="1"/>
  <c r="P45" i="1" s="1"/>
  <c r="Q45" i="1" s="1"/>
  <c r="K18" i="1"/>
  <c r="P18" i="1" s="1"/>
  <c r="Q18" i="1" s="1"/>
  <c r="K37" i="1"/>
  <c r="P37" i="1" s="1"/>
  <c r="Q37" i="1" s="1"/>
  <c r="K36" i="1"/>
  <c r="K30" i="1"/>
  <c r="K33" i="1"/>
  <c r="P33" i="1" s="1"/>
  <c r="Q33" i="1" s="1"/>
  <c r="G22" i="26"/>
  <c r="K38" i="1"/>
  <c r="P38" i="1" s="1"/>
  <c r="Q38" i="1" s="1"/>
  <c r="G18" i="1"/>
  <c r="K70" i="1"/>
  <c r="P70" i="1" s="1"/>
  <c r="Q70" i="1" s="1"/>
  <c r="N38" i="1"/>
  <c r="O38" i="1" s="1"/>
  <c r="W38" i="1"/>
  <c r="N18" i="1"/>
  <c r="O18" i="1" s="1"/>
  <c r="N15" i="1"/>
  <c r="O15" i="1" s="1"/>
  <c r="N22" i="1"/>
  <c r="O22" i="1" s="1"/>
  <c r="N23" i="1"/>
  <c r="O23" i="1" s="1"/>
  <c r="G37" i="1"/>
  <c r="K8" i="1"/>
  <c r="P8" i="1" s="1"/>
  <c r="Q8" i="1" s="1"/>
  <c r="G8" i="1"/>
  <c r="N8" i="1" s="1"/>
  <c r="O8" i="1" s="1"/>
  <c r="G30" i="1"/>
  <c r="J38" i="26"/>
  <c r="J46" i="26" s="1"/>
  <c r="B46" i="26"/>
  <c r="P16" i="1"/>
  <c r="Q16" i="1" s="1"/>
  <c r="G59" i="1"/>
  <c r="N59" i="1" s="1"/>
  <c r="O59" i="1" s="1"/>
  <c r="B40" i="26"/>
  <c r="D43" i="31"/>
  <c r="D44" i="31" s="1"/>
  <c r="K67" i="1"/>
  <c r="P67" i="1" s="1"/>
  <c r="Q67" i="1" s="1"/>
  <c r="P46" i="1"/>
  <c r="Q46" i="1" s="1"/>
  <c r="K68" i="1"/>
  <c r="P68" i="1" s="1"/>
  <c r="Q68" i="1" s="1"/>
  <c r="K13" i="1" l="1"/>
  <c r="P13" i="1" s="1"/>
  <c r="Q13" i="1" s="1"/>
  <c r="J29" i="26"/>
  <c r="J42" i="26" s="1"/>
  <c r="B42" i="26"/>
  <c r="B48" i="26" s="1"/>
  <c r="J35" i="26"/>
  <c r="J44" i="26" s="1"/>
  <c r="B44" i="26"/>
  <c r="J31" i="26"/>
  <c r="J43" i="26" s="1"/>
  <c r="B43" i="26"/>
  <c r="E22" i="26"/>
  <c r="P30" i="1"/>
  <c r="Q30" i="1" s="1"/>
  <c r="K31" i="1"/>
  <c r="P31" i="1" s="1"/>
  <c r="Q31" i="1" s="1"/>
  <c r="K19" i="1"/>
  <c r="K15" i="1"/>
  <c r="J40" i="26"/>
  <c r="N37" i="1"/>
  <c r="O37" i="1" s="1"/>
  <c r="W37" i="1"/>
  <c r="G33" i="1"/>
  <c r="N33" i="1" s="1"/>
  <c r="O33" i="1" s="1"/>
  <c r="G16" i="1"/>
  <c r="N16" i="1" s="1"/>
  <c r="O16" i="1" s="1"/>
  <c r="G11" i="1"/>
  <c r="N11" i="1" s="1"/>
  <c r="O11" i="1" s="1"/>
  <c r="G19" i="1"/>
  <c r="G20" i="1" s="1"/>
  <c r="G46" i="1"/>
  <c r="W46" i="1" s="1"/>
  <c r="G45" i="1"/>
  <c r="N45" i="1" s="1"/>
  <c r="O45" i="1" s="1"/>
  <c r="G31" i="1"/>
  <c r="N31" i="1" s="1"/>
  <c r="O31" i="1" s="1"/>
  <c r="N30" i="1"/>
  <c r="O30" i="1" s="1"/>
  <c r="C43" i="31"/>
  <c r="P36" i="1"/>
  <c r="Q36" i="1" s="1"/>
  <c r="K39" i="1"/>
  <c r="P39" i="1" s="1"/>
  <c r="Q39" i="1" s="1"/>
  <c r="N19" i="1" l="1"/>
  <c r="O19" i="1" s="1"/>
  <c r="G68" i="1"/>
  <c r="N68" i="1" s="1"/>
  <c r="O68" i="1" s="1"/>
  <c r="K64" i="1"/>
  <c r="P64" i="1" s="1"/>
  <c r="Q64" i="1" s="1"/>
  <c r="G13" i="1"/>
  <c r="G64" i="1" s="1"/>
  <c r="N64" i="1" s="1"/>
  <c r="O64" i="1" s="1"/>
  <c r="N46" i="1"/>
  <c r="O46" i="1" s="1"/>
  <c r="G17" i="1"/>
  <c r="N17" i="1" s="1"/>
  <c r="O17" i="1" s="1"/>
  <c r="J48" i="26"/>
  <c r="P19" i="1"/>
  <c r="Q19" i="1" s="1"/>
  <c r="K20" i="1"/>
  <c r="P20" i="1" s="1"/>
  <c r="Q20" i="1" s="1"/>
  <c r="P15" i="1"/>
  <c r="Q15" i="1" s="1"/>
  <c r="K17" i="1"/>
  <c r="K27" i="1"/>
  <c r="P27" i="1" s="1"/>
  <c r="Q27" i="1" s="1"/>
  <c r="G67" i="1"/>
  <c r="N67" i="1" s="1"/>
  <c r="O67" i="1" s="1"/>
  <c r="W45" i="1"/>
  <c r="G36" i="1"/>
  <c r="W36" i="1" s="1"/>
  <c r="G27" i="1"/>
  <c r="N27" i="1" s="1"/>
  <c r="O27" i="1" s="1"/>
  <c r="N13" i="1"/>
  <c r="O13" i="1" s="1"/>
  <c r="G63" i="1"/>
  <c r="N63" i="1" s="1"/>
  <c r="O63" i="1" s="1"/>
  <c r="N20" i="1"/>
  <c r="O20" i="1" s="1"/>
  <c r="G24" i="1"/>
  <c r="N36" i="1" l="1"/>
  <c r="O36" i="1" s="1"/>
  <c r="G39" i="1"/>
  <c r="W39" i="1" s="1"/>
  <c r="P17" i="1"/>
  <c r="Q17" i="1" s="1"/>
  <c r="K24" i="1"/>
  <c r="K63" i="1"/>
  <c r="P63" i="1" s="1"/>
  <c r="Q63" i="1" s="1"/>
  <c r="N39" i="1"/>
  <c r="O39" i="1" s="1"/>
  <c r="G62" i="1"/>
  <c r="N62" i="1" s="1"/>
  <c r="O62" i="1" s="1"/>
  <c r="N24" i="1"/>
  <c r="O24" i="1" s="1"/>
  <c r="G26" i="1"/>
  <c r="P24" i="1" l="1"/>
  <c r="Q24" i="1" s="1"/>
  <c r="K26" i="1"/>
  <c r="K62" i="1"/>
  <c r="P62" i="1" s="1"/>
  <c r="Q62" i="1" s="1"/>
  <c r="N26" i="1"/>
  <c r="O26" i="1" s="1"/>
  <c r="G34" i="1"/>
  <c r="G66" i="1"/>
  <c r="K34" i="1" l="1"/>
  <c r="K66" i="1"/>
  <c r="P26" i="1"/>
  <c r="Q26" i="1" s="1"/>
  <c r="G71" i="1"/>
  <c r="N71" i="1" s="1"/>
  <c r="O71" i="1" s="1"/>
  <c r="N66" i="1"/>
  <c r="O66" i="1" s="1"/>
  <c r="G41" i="1"/>
  <c r="W41" i="1" s="1"/>
  <c r="N34" i="1"/>
  <c r="O34" i="1" s="1"/>
  <c r="P66" i="1" l="1"/>
  <c r="Q66" i="1" s="1"/>
  <c r="K71" i="1"/>
  <c r="P71" i="1" s="1"/>
  <c r="Q71" i="1" s="1"/>
  <c r="P34" i="1"/>
  <c r="Q34" i="1" s="1"/>
  <c r="K41" i="1"/>
  <c r="G44" i="1"/>
  <c r="W44" i="1" s="1"/>
  <c r="N41" i="1"/>
  <c r="O41" i="1" s="1"/>
  <c r="P41" i="1" l="1"/>
  <c r="Q41" i="1" s="1"/>
  <c r="K44" i="1"/>
  <c r="N44" i="1"/>
  <c r="O44" i="1" s="1"/>
  <c r="G47" i="1"/>
  <c r="W47" i="1" s="1"/>
  <c r="P44" i="1" l="1"/>
  <c r="Q44" i="1" s="1"/>
  <c r="K47" i="1"/>
  <c r="G52" i="1"/>
  <c r="N47" i="1"/>
  <c r="O47" i="1" s="1"/>
  <c r="P47" i="1" l="1"/>
  <c r="Q47" i="1" s="1"/>
  <c r="K52" i="1"/>
  <c r="N52" i="1"/>
  <c r="O52" i="1" s="1"/>
  <c r="G58" i="1"/>
  <c r="N58" i="1" s="1"/>
  <c r="O58" i="1" s="1"/>
  <c r="P52" i="1" l="1"/>
  <c r="Q52" i="1" s="1"/>
  <c r="K58" i="1"/>
  <c r="P58" i="1" s="1"/>
  <c r="Q58" i="1" s="1"/>
</calcChain>
</file>

<file path=xl/comments1.xml><?xml version="1.0" encoding="utf-8"?>
<comments xmlns="http://schemas.openxmlformats.org/spreadsheetml/2006/main">
  <authors>
    <author>gne32</author>
  </authors>
  <commentList>
    <comment ref="F5" authorId="0">
      <text>
        <r>
          <rPr>
            <b/>
            <sz val="8"/>
            <color indexed="81"/>
            <rFont val="Tahoma"/>
            <family val="2"/>
          </rPr>
          <t>gne32:</t>
        </r>
        <r>
          <rPr>
            <sz val="8"/>
            <color indexed="81"/>
            <rFont val="Tahoma"/>
            <family val="2"/>
          </rPr>
          <t xml:space="preserve">
635,331.32 a month</t>
        </r>
      </text>
    </comment>
    <comment ref="F13" authorId="0">
      <text>
        <r>
          <rPr>
            <b/>
            <sz val="8"/>
            <color indexed="81"/>
            <rFont val="Tahoma"/>
            <family val="2"/>
          </rPr>
          <t>gne32:</t>
        </r>
        <r>
          <rPr>
            <sz val="8"/>
            <color indexed="81"/>
            <rFont val="Tahoma"/>
            <family val="2"/>
          </rPr>
          <t xml:space="preserve">
Qtr. RE&amp;I WS. cell AF20
Adj &amp; Elim
Net Revenue from Railway Operations</t>
        </r>
      </text>
    </comment>
  </commentList>
</comments>
</file>

<file path=xl/sharedStrings.xml><?xml version="1.0" encoding="utf-8"?>
<sst xmlns="http://schemas.openxmlformats.org/spreadsheetml/2006/main" count="690" uniqueCount="563">
  <si>
    <t>Norfolk Southern Combined Railroad Subsidiaries</t>
  </si>
  <si>
    <t xml:space="preserve">Railroad Report No. RC117100 </t>
  </si>
  <si>
    <t>Figures for the Quarter</t>
  </si>
  <si>
    <t>Cumulative Figures</t>
  </si>
  <si>
    <t>Description (A)</t>
  </si>
  <si>
    <t>This Year</t>
  </si>
  <si>
    <t>Last Year</t>
  </si>
  <si>
    <t>**** Operating Revenues ****</t>
  </si>
  <si>
    <t>(B)</t>
  </si>
  <si>
    <t>(C)</t>
  </si>
  <si>
    <t>(D)</t>
  </si>
  <si>
    <t>(E)</t>
  </si>
  <si>
    <t>Freight (Account 101)</t>
  </si>
  <si>
    <t>Passenger (Account 102)</t>
  </si>
  <si>
    <t>Passenger-Related (Account 103)</t>
  </si>
  <si>
    <t>All Other Operating Revenues (Accounts 104, 105, 106, 110)</t>
  </si>
  <si>
    <t>Joint Facility Account (Acct 120)</t>
  </si>
  <si>
    <t>Railway Operating Revenues (Account 501)</t>
  </si>
  <si>
    <t>**** Operating Expenses ****</t>
  </si>
  <si>
    <t>Depreciation-Road (Accounts 62-11-00, 62-12-00, 62-13-00)</t>
  </si>
  <si>
    <t>All Other Way and Structures Accounts</t>
  </si>
  <si>
    <t>Total Way and Structures</t>
  </si>
  <si>
    <t>Depreciation-Equipment (Accounts 62-21-00, 62-22-00, 62-23-00)</t>
  </si>
  <si>
    <t>All Other Equipment Accounts</t>
  </si>
  <si>
    <t>Total Equipment</t>
  </si>
  <si>
    <t>Transportation-Train, Yard and Train and Yard Common</t>
  </si>
  <si>
    <t>Transportation-Specialized Services, Administrative Support</t>
  </si>
  <si>
    <t>General and Administrative</t>
  </si>
  <si>
    <t>Railway Operating Expenses (Account 531)</t>
  </si>
  <si>
    <t>**** Income Items ****</t>
  </si>
  <si>
    <t>*Net Revenue from Railway Operations (Line 6 Minus 16)</t>
  </si>
  <si>
    <t>Other Income (Account 506, 510-519)</t>
  </si>
  <si>
    <t>Income from Affiliated Companies:</t>
  </si>
  <si>
    <t xml:space="preserve">Dividends </t>
  </si>
  <si>
    <t>Equity in Undistributed Earnings (Losses)</t>
  </si>
  <si>
    <t>Total Income from Affiliated Companies</t>
  </si>
  <si>
    <t xml:space="preserve">Miscellaneous Deductions from Income (Accounts 534, 535, </t>
  </si>
  <si>
    <t>544, 545, 549, 551, 553 and 599)</t>
  </si>
  <si>
    <t>Income Available for Fixed Charges (Lines 17, 18, 21 Minus 22)</t>
  </si>
  <si>
    <t>**** Fixed Charges ****</t>
  </si>
  <si>
    <t>Interest on Funded Debt (Account 546)</t>
  </si>
  <si>
    <t>Interest on Unfunded Debt (Account 547)</t>
  </si>
  <si>
    <t>Amortization of Discount on Funded Debt (Account 548)</t>
  </si>
  <si>
    <t>Total Fixed Charges</t>
  </si>
  <si>
    <t>Income After Fixed Charges</t>
  </si>
  <si>
    <t>Other Deductions (Account 546)</t>
  </si>
  <si>
    <t>Unusual or Infrequent Items (Debit) Credit (Account 555)</t>
  </si>
  <si>
    <t>Income (Loss) from Continuing Operations before Income Taxes</t>
  </si>
  <si>
    <t>Income Taxes on Ordinary Income (Account 556)</t>
  </si>
  <si>
    <t>Provision for Deferred Income Taxes (Account 557)</t>
  </si>
  <si>
    <t>Income (loss) from Continuing Operations</t>
  </si>
  <si>
    <t>Income or (loss) from Operations of Discontinued Segments (less</t>
  </si>
  <si>
    <t>applicable Income Taxes of  (Account 560)</t>
  </si>
  <si>
    <t>Gain or (loss) on Disposal of Discontinued Segments (less</t>
  </si>
  <si>
    <t>applicable Income Taxes of (Account 562)</t>
  </si>
  <si>
    <t>Income (loss) before Extraordinary Items</t>
  </si>
  <si>
    <t>Extraordinary Items (net) (Account 570)</t>
  </si>
  <si>
    <t>Income Taxes of Extraordinary Items (Account 590)</t>
  </si>
  <si>
    <t>Provisions for Deferred Taxes-Extraordinary Items (Account 591)</t>
  </si>
  <si>
    <t>Cumulative effect of changes in Accounting Principles (less</t>
  </si>
  <si>
    <t>applicable Income Taxes of (Account 592)</t>
  </si>
  <si>
    <t>Net Income</t>
  </si>
  <si>
    <t>Dividends on Common Stock (Account 623)</t>
  </si>
  <si>
    <t>Dividends on Preferred Stock (Account 623)</t>
  </si>
  <si>
    <t>**** Ratios ****</t>
  </si>
  <si>
    <t>Expenses to Revenues</t>
  </si>
  <si>
    <t>Total Maintenance to Revenues</t>
  </si>
  <si>
    <t>Transportation to Revenues</t>
  </si>
  <si>
    <t>Note: Reconcilation of Net Railway Operating Income (NROI)</t>
  </si>
  <si>
    <t>Net Revenues from Railway Operations</t>
  </si>
  <si>
    <t>N1</t>
  </si>
  <si>
    <t>[556]</t>
  </si>
  <si>
    <t>Income Taxes on Ordinary Income</t>
  </si>
  <si>
    <t>N2</t>
  </si>
  <si>
    <t>[557]</t>
  </si>
  <si>
    <t>Provision for Deferred Income Taxes</t>
  </si>
  <si>
    <t>N3</t>
  </si>
  <si>
    <t>Income from Lease of Road and Equipment</t>
  </si>
  <si>
    <t>N4</t>
  </si>
  <si>
    <t>Rent for leased Roads and Equipment</t>
  </si>
  <si>
    <t>N5</t>
  </si>
  <si>
    <t>Net Railway Operating Income</t>
  </si>
  <si>
    <t>N6</t>
  </si>
  <si>
    <t>Remarks</t>
  </si>
  <si>
    <t>Certification</t>
  </si>
  <si>
    <t>of</t>
  </si>
  <si>
    <t>Title</t>
  </si>
  <si>
    <t>(Name and Title of Office in charge of Accounts)</t>
  </si>
  <si>
    <t xml:space="preserve">State that this report was prepared by me or under my supervision; that I have carefully examined it; and on the </t>
  </si>
  <si>
    <t>statement of the revenue, expense and income accounts named, and that the various items here reported were de-</t>
  </si>
  <si>
    <t>termined in accordance with effective rules promulgated by the Surface Transportation Board.</t>
  </si>
  <si>
    <t>Date</t>
  </si>
  <si>
    <t xml:space="preserve">Telephone Number </t>
  </si>
  <si>
    <t>(Area Code)  (Number)</t>
  </si>
  <si>
    <t>Note: Dollars are stated in thousands commencing in 1981.</t>
  </si>
  <si>
    <t>Total</t>
  </si>
  <si>
    <t>Three Commercial Place</t>
  </si>
  <si>
    <t>Norfolk, Va. 23510-2191</t>
  </si>
  <si>
    <t>(Full Name of reporting company)</t>
  </si>
  <si>
    <t>Adjustments - Misc. deductions</t>
  </si>
  <si>
    <t xml:space="preserve"> </t>
  </si>
  <si>
    <t xml:space="preserve">      from income</t>
  </si>
  <si>
    <t>Miscellaneous deductions</t>
  </si>
  <si>
    <t>Other income</t>
  </si>
  <si>
    <t>Adjustments  - net revenue from railway operations</t>
  </si>
  <si>
    <t>Adjustments - other income</t>
  </si>
  <si>
    <t>TCS Net income</t>
  </si>
  <si>
    <t>TCV Elim</t>
  </si>
  <si>
    <t>MI - CSX</t>
  </si>
  <si>
    <t>NI * .50</t>
  </si>
  <si>
    <t>NI * .21</t>
  </si>
  <si>
    <t>NI * .29</t>
  </si>
  <si>
    <t>75 - Eq in TCS Net inc.</t>
  </si>
  <si>
    <t>Equipment</t>
  </si>
  <si>
    <t>Transportation</t>
  </si>
  <si>
    <t>Difference</t>
  </si>
  <si>
    <t>Spec. Service / Admin</t>
  </si>
  <si>
    <t>Line 112</t>
  </si>
  <si>
    <t>Line 113</t>
  </si>
  <si>
    <t>Line 114</t>
  </si>
  <si>
    <t>Line 205</t>
  </si>
  <si>
    <t>Line 224</t>
  </si>
  <si>
    <t>Line 414</t>
  </si>
  <si>
    <t>Line 430</t>
  </si>
  <si>
    <t>Line 505</t>
  </si>
  <si>
    <t>Line 512</t>
  </si>
  <si>
    <t>Line 522</t>
  </si>
  <si>
    <t>Line 611</t>
  </si>
  <si>
    <t>Should have been:</t>
  </si>
  <si>
    <t>Rates</t>
  </si>
  <si>
    <t>Line 309</t>
  </si>
  <si>
    <t xml:space="preserve">Way &amp; Structures </t>
  </si>
  <si>
    <t>Gen &amp; Admin</t>
  </si>
  <si>
    <t>YTD - 6/30/01</t>
  </si>
  <si>
    <t>1st Qtr 2001</t>
  </si>
  <si>
    <t>2nd Qtr 2001</t>
  </si>
  <si>
    <t>2002 -2001</t>
  </si>
  <si>
    <t>Based on 2001 rates</t>
  </si>
  <si>
    <t>total</t>
  </si>
  <si>
    <t>2001 YE</t>
  </si>
  <si>
    <t>% of total</t>
  </si>
  <si>
    <t>2002 3rd Qtr</t>
  </si>
  <si>
    <t>2001 3rd Qtr</t>
  </si>
  <si>
    <t>restated</t>
  </si>
  <si>
    <t>basis of my knowledge, belief, and verification (where necessary) I declare it to be a full, true and correct</t>
  </si>
  <si>
    <t>ADJUSTMENTS AND ELIMINATIONS</t>
  </si>
  <si>
    <t>FRINGE ANALYSIS</t>
  </si>
  <si>
    <t>4TH QTR 2003</t>
  </si>
  <si>
    <t>Road 79 Add Back</t>
  </si>
  <si>
    <t>Other Interest Expense</t>
  </si>
  <si>
    <t>Interest Income</t>
  </si>
  <si>
    <t>COLI Interest on Premium Loans</t>
  </si>
  <si>
    <t>Other Income</t>
  </si>
  <si>
    <t>Gain on Disposal of Property</t>
  </si>
  <si>
    <t>Revenue from Non-OPTG Property</t>
  </si>
  <si>
    <t>Rental Income</t>
  </si>
  <si>
    <t>Dividend Income</t>
  </si>
  <si>
    <t>Coal Royalties</t>
  </si>
  <si>
    <t>COLI Excess Growth CSV</t>
  </si>
  <si>
    <t>COLI Insurance Proceeds</t>
  </si>
  <si>
    <t>Other Income Expense:</t>
  </si>
  <si>
    <t>Miscellaneous Deductions</t>
  </si>
  <si>
    <t>Taxes on Non-OPTG Property</t>
  </si>
  <si>
    <t>Minority Interest</t>
  </si>
  <si>
    <t>Depletion and Depreciation</t>
  </si>
  <si>
    <t>Equity Undist Earnings (Prtships)</t>
  </si>
  <si>
    <t>Discount on Sale of Receivables</t>
  </si>
  <si>
    <t>Other Expense</t>
  </si>
  <si>
    <t>OTHER NET SCHEDULE</t>
  </si>
  <si>
    <t>Lease Agreement between NSR and TQ (120)</t>
  </si>
  <si>
    <t>sum of 1's</t>
  </si>
  <si>
    <t>sum of 2's</t>
  </si>
  <si>
    <t>sum of 3's</t>
  </si>
  <si>
    <t>Rental Expense</t>
  </si>
  <si>
    <t>(Dollars in Thousands)</t>
  </si>
  <si>
    <t>FREIGHT</t>
  </si>
  <si>
    <t>GENERATED INTERCOMPANY</t>
  </si>
  <si>
    <t>MGT FEE-CR ASP</t>
  </si>
  <si>
    <t>MGT FEE-CAP ADDIT</t>
  </si>
  <si>
    <t>MGT FEE-IT RESOURCES</t>
  </si>
  <si>
    <t>410. RAILWAY OPERATING EXPENSES</t>
  </si>
  <si>
    <t>Line No.</t>
  </si>
  <si>
    <t>Cross Check</t>
  </si>
  <si>
    <t>Name of railway operating expense account
(a)</t>
  </si>
  <si>
    <t>Salaries and wages
(b)</t>
  </si>
  <si>
    <t>Material, tools, supplies, fuels and lubricants
(c)</t>
  </si>
  <si>
    <t>Purchased services
(d)</t>
  </si>
  <si>
    <t>General
(e)</t>
  </si>
  <si>
    <t>Total freight expense
(f)</t>
  </si>
  <si>
    <t>Passenger
(g)</t>
  </si>
  <si>
    <t>Total
(h)</t>
  </si>
  <si>
    <t>WAY AND STRUCTURES</t>
  </si>
  <si>
    <t>ADMINISTRATION</t>
  </si>
  <si>
    <t xml:space="preserve">Track </t>
  </si>
  <si>
    <t xml:space="preserve">Bridge and Building </t>
  </si>
  <si>
    <t xml:space="preserve">Signal </t>
  </si>
  <si>
    <t xml:space="preserve">Communication </t>
  </si>
  <si>
    <t xml:space="preserve">Other </t>
  </si>
  <si>
    <t>REPAIR AND MAINTENANCE</t>
  </si>
  <si>
    <t xml:space="preserve">Roadway-running </t>
  </si>
  <si>
    <t xml:space="preserve">Roadway-switching </t>
  </si>
  <si>
    <t xml:space="preserve">Tunnels and Subways-running </t>
  </si>
  <si>
    <t xml:space="preserve">Tunnels and Subways-switching </t>
  </si>
  <si>
    <t xml:space="preserve">Bridges and Culverts-running </t>
  </si>
  <si>
    <t xml:space="preserve">Bridges and Culverts-switching </t>
  </si>
  <si>
    <t xml:space="preserve">Ties-running </t>
  </si>
  <si>
    <t xml:space="preserve">Ties-switching </t>
  </si>
  <si>
    <t xml:space="preserve">Rail and Other Track Material-running </t>
  </si>
  <si>
    <t xml:space="preserve">Rail and Other Track Material-switching </t>
  </si>
  <si>
    <t xml:space="preserve">Ballast-running </t>
  </si>
  <si>
    <t xml:space="preserve">Ballast-switching </t>
  </si>
  <si>
    <t xml:space="preserve">Road Property Damaged-running </t>
  </si>
  <si>
    <t xml:space="preserve">Road Property Damaged-switching </t>
  </si>
  <si>
    <t xml:space="preserve">Road Property Damaged-other </t>
  </si>
  <si>
    <t xml:space="preserve">Signals and Interlockers-running </t>
  </si>
  <si>
    <t xml:space="preserve">Signals and Interlockers-switching </t>
  </si>
  <si>
    <t xml:space="preserve">Communications Systems </t>
  </si>
  <si>
    <t xml:space="preserve">Power Systems </t>
  </si>
  <si>
    <t xml:space="preserve">Highway Grade Crossings-running </t>
  </si>
  <si>
    <t xml:space="preserve">Highway Grade Crossings-switching </t>
  </si>
  <si>
    <t xml:space="preserve">Station and Office Buildings </t>
  </si>
  <si>
    <t xml:space="preserve">Shop Buildings-locomotives </t>
  </si>
  <si>
    <t xml:space="preserve">Shop Buildings-freight Cars </t>
  </si>
  <si>
    <t xml:space="preserve">Shop Buildings-other Equipment </t>
  </si>
  <si>
    <t xml:space="preserve">Locomotive Servicing Facilities </t>
  </si>
  <si>
    <t xml:space="preserve">Miscellaneous Buildings and Structures </t>
  </si>
  <si>
    <t xml:space="preserve">Coal Terminals </t>
  </si>
  <si>
    <t xml:space="preserve">Ore Terminals </t>
  </si>
  <si>
    <t xml:space="preserve">Other Marine Terminals </t>
  </si>
  <si>
    <t xml:space="preserve">Tofc/cofc Terminals </t>
  </si>
  <si>
    <t xml:space="preserve">Motor Vehicle Loading and Distribution Faciliti </t>
  </si>
  <si>
    <t xml:space="preserve">Facilities For Other Specialized Service Operat </t>
  </si>
  <si>
    <t xml:space="preserve">Roadway Machines </t>
  </si>
  <si>
    <t xml:space="preserve">Small Tools and Supplies </t>
  </si>
  <si>
    <t xml:space="preserve">Snow Removal </t>
  </si>
  <si>
    <t xml:space="preserve">Fringe Benefits-running </t>
  </si>
  <si>
    <t xml:space="preserve">Fringe Benefits-switching </t>
  </si>
  <si>
    <t xml:space="preserve">Fringe Benefits-other </t>
  </si>
  <si>
    <t xml:space="preserve">Casualities and Insurance-running </t>
  </si>
  <si>
    <t xml:space="preserve">Casualities and Insurance-switching </t>
  </si>
  <si>
    <t xml:space="preserve">Casualities and Insurance-other </t>
  </si>
  <si>
    <t xml:space="preserve">Lease Rentals-debit-running </t>
  </si>
  <si>
    <t xml:space="preserve">Lease Rentals-debit-switching </t>
  </si>
  <si>
    <t xml:space="preserve">Lease Rentals-debit-other </t>
  </si>
  <si>
    <t xml:space="preserve">Lease Rentals-(credit)-running </t>
  </si>
  <si>
    <t xml:space="preserve">Lease Rentals-(credit)-switching </t>
  </si>
  <si>
    <t xml:space="preserve">Lease Rentals-(credit)-other </t>
  </si>
  <si>
    <t xml:space="preserve">Joint Facility Rent-debit-running </t>
  </si>
  <si>
    <t xml:space="preserve">Joint Facility Rent-debit-switching </t>
  </si>
  <si>
    <t xml:space="preserve">Joint Facility Rent-debit-other </t>
  </si>
  <si>
    <t xml:space="preserve">Joint Facility Rent-(credit)-running </t>
  </si>
  <si>
    <t xml:space="preserve">Joint Facility Rent-(credit)-switching </t>
  </si>
  <si>
    <t xml:space="preserve">Joint Facility Rent-(credit)-other </t>
  </si>
  <si>
    <t xml:space="preserve">Other Rents-debit-running </t>
  </si>
  <si>
    <t xml:space="preserve">Other Rents-debit-switching </t>
  </si>
  <si>
    <t xml:space="preserve">Other Rents-debit-other </t>
  </si>
  <si>
    <t xml:space="preserve">Other Rents-(credit)-running </t>
  </si>
  <si>
    <t xml:space="preserve">Other Rents-(credit)-switching </t>
  </si>
  <si>
    <t xml:space="preserve">Other Rents-(credit)-other </t>
  </si>
  <si>
    <t xml:space="preserve">Depreciation-running </t>
  </si>
  <si>
    <t xml:space="preserve">Depreciation-switching </t>
  </si>
  <si>
    <t xml:space="preserve">Depreciation-other </t>
  </si>
  <si>
    <t xml:space="preserve">Joint Facility-debit-running </t>
  </si>
  <si>
    <t xml:space="preserve">Joint Facility-debit-switching </t>
  </si>
  <si>
    <t xml:space="preserve">Joint Facility-debit-other </t>
  </si>
  <si>
    <t xml:space="preserve">Joint Facility-(credit)-running </t>
  </si>
  <si>
    <t xml:space="preserve">Joint Facility-(credit)-switching </t>
  </si>
  <si>
    <t xml:space="preserve">Joint Facility-(credit)-other </t>
  </si>
  <si>
    <t xml:space="preserve">Dismantling Retired Road Property-running </t>
  </si>
  <si>
    <t xml:space="preserve">Dismantling Retired Road Property-switching </t>
  </si>
  <si>
    <t xml:space="preserve">Dismantling Retired Road Property-other </t>
  </si>
  <si>
    <t xml:space="preserve">Other-running </t>
  </si>
  <si>
    <t xml:space="preserve">Other-switching </t>
  </si>
  <si>
    <t xml:space="preserve">Other-other </t>
  </si>
  <si>
    <t xml:space="preserve">Total Way and Structures </t>
  </si>
  <si>
    <t>EQUIPMENT</t>
  </si>
  <si>
    <t>LOCOMOTIVES</t>
  </si>
  <si>
    <t xml:space="preserve">Administration </t>
  </si>
  <si>
    <t xml:space="preserve">Repair and Maintenance </t>
  </si>
  <si>
    <t xml:space="preserve">Machinery Repair </t>
  </si>
  <si>
    <t xml:space="preserve">Equipment Damaged </t>
  </si>
  <si>
    <t xml:space="preserve">Fringe Benefits </t>
  </si>
  <si>
    <t xml:space="preserve">Other Casualities and Insurance </t>
  </si>
  <si>
    <t xml:space="preserve">Lease Rentals-debit </t>
  </si>
  <si>
    <t xml:space="preserve">Lease Rentals-(credit) </t>
  </si>
  <si>
    <t xml:space="preserve">Joint Facility Rent-debit </t>
  </si>
  <si>
    <t xml:space="preserve">Joint Facility Rent-(credit) </t>
  </si>
  <si>
    <t xml:space="preserve">Other Rents-debit </t>
  </si>
  <si>
    <t xml:space="preserve">Other Rents-(credit) </t>
  </si>
  <si>
    <t xml:space="preserve">Depreciation </t>
  </si>
  <si>
    <t xml:space="preserve">Joint Facility-debit </t>
  </si>
  <si>
    <t xml:space="preserve">Joint Facility-(credit) </t>
  </si>
  <si>
    <t xml:space="preserve">Repairs Billed To Others-(credit) </t>
  </si>
  <si>
    <t xml:space="preserve">Dismantling Retired Property </t>
  </si>
  <si>
    <t xml:space="preserve">Total Locomotives </t>
  </si>
  <si>
    <t>FREIGHT CARS</t>
  </si>
  <si>
    <t xml:space="preserve">&lt;repair and Maintenance&gt; </t>
  </si>
  <si>
    <t xml:space="preserve">Total Freight Cars </t>
  </si>
  <si>
    <t>OTHER EQUIPMENT</t>
  </si>
  <si>
    <t xml:space="preserve">Trucks,trailers and Containers-revenue Service </t>
  </si>
  <si>
    <t xml:space="preserve">Floating Equipment-revenue Service </t>
  </si>
  <si>
    <t xml:space="preserve">Passenger and Other Revenue Equipment </t>
  </si>
  <si>
    <t xml:space="preserve">Computer Systems and Word Processing Equipment </t>
  </si>
  <si>
    <t xml:space="preserve">Machinery </t>
  </si>
  <si>
    <t xml:space="preserve">Work and Other Non-revenue Equipment </t>
  </si>
  <si>
    <t xml:space="preserve">Joint Facitity-debit </t>
  </si>
  <si>
    <t xml:space="preserve">Joint Facitity-(credit) </t>
  </si>
  <si>
    <t xml:space="preserve">Total Other Equipment </t>
  </si>
  <si>
    <t xml:space="preserve">Total Equipment </t>
  </si>
  <si>
    <t>TRANSPORTATION</t>
  </si>
  <si>
    <t>TRAIN OPERATIONS</t>
  </si>
  <si>
    <t xml:space="preserve">Engine Crews </t>
  </si>
  <si>
    <t xml:space="preserve">Train Crews </t>
  </si>
  <si>
    <t xml:space="preserve">Dispatching Trains </t>
  </si>
  <si>
    <t xml:space="preserve">Operating Signals and Interlockers </t>
  </si>
  <si>
    <t xml:space="preserve">Operating Drawbridges </t>
  </si>
  <si>
    <t xml:space="preserve">Highway Crossing Protection </t>
  </si>
  <si>
    <t xml:space="preserve">Train Inspection and Lubrication </t>
  </si>
  <si>
    <t xml:space="preserve">Locomotive Fuel </t>
  </si>
  <si>
    <t xml:space="preserve">Servicing Locomotives </t>
  </si>
  <si>
    <t xml:space="preserve">Freight Lost Or Damaged-soley Related </t>
  </si>
  <si>
    <t xml:space="preserve">Clearing Wrecks </t>
  </si>
  <si>
    <t xml:space="preserve">Total Train Operations </t>
  </si>
  <si>
    <t>YARD OPERATIONS</t>
  </si>
  <si>
    <t xml:space="preserve">Switch Crews </t>
  </si>
  <si>
    <t xml:space="preserve">Controlling Operations </t>
  </si>
  <si>
    <t xml:space="preserve">Yard and Terminal Clerical </t>
  </si>
  <si>
    <t xml:space="preserve">Operating Switches,signals,retarders and Humps </t>
  </si>
  <si>
    <t xml:space="preserve">Total Yard Operations </t>
  </si>
  <si>
    <t>TRAIN AND YARD OPERATIONS COMMON</t>
  </si>
  <si>
    <t xml:space="preserve">Cleaning Car Interiors </t>
  </si>
  <si>
    <t xml:space="preserve">Adjusting and Transferring Loads </t>
  </si>
  <si>
    <t xml:space="preserve">Car Loading Devices and Grain Doors </t>
  </si>
  <si>
    <t xml:space="preserve">Freight Lost Or Damaged-all Other </t>
  </si>
  <si>
    <t xml:space="preserve">Total Train and Yard Operations Common </t>
  </si>
  <si>
    <t>SPECIALIZED SERVICES OPERATIONS</t>
  </si>
  <si>
    <t xml:space="preserve">Pickup and Delivery and Marine Line Haul </t>
  </si>
  <si>
    <t xml:space="preserve">Loading and Unloading and Local Marine </t>
  </si>
  <si>
    <t xml:space="preserve">Protective Services </t>
  </si>
  <si>
    <t xml:space="preserve">Casualities and Insurance </t>
  </si>
  <si>
    <t xml:space="preserve">Total Specialized Services Operations </t>
  </si>
  <si>
    <t>ADMINISTRATIVE SUPPORT OPERATIONS</t>
  </si>
  <si>
    <t xml:space="preserve">Employees Performing Clerical and Accounting Fu </t>
  </si>
  <si>
    <t xml:space="preserve">Communications Systems Operation </t>
  </si>
  <si>
    <t xml:space="preserve">Loss and Damage Claims Processing </t>
  </si>
  <si>
    <t xml:space="preserve">Total Administrative Support Operations </t>
  </si>
  <si>
    <t xml:space="preserve">Total Transportation </t>
  </si>
  <si>
    <t>GENERAL</t>
  </si>
  <si>
    <t>ADMINISTRATIVE</t>
  </si>
  <si>
    <t xml:space="preserve">Officers-general Administration </t>
  </si>
  <si>
    <t xml:space="preserve">Accounting,auditing and Finance </t>
  </si>
  <si>
    <t xml:space="preserve">Management Services and Data Processing </t>
  </si>
  <si>
    <t xml:space="preserve">Marketing </t>
  </si>
  <si>
    <t xml:space="preserve">Sales </t>
  </si>
  <si>
    <t xml:space="preserve">Industrial Development </t>
  </si>
  <si>
    <t xml:space="preserve">Personnel and Labor Relations </t>
  </si>
  <si>
    <t xml:space="preserve">Legal and Secretarial </t>
  </si>
  <si>
    <t xml:space="preserve">Public Relations and Advertising </t>
  </si>
  <si>
    <t xml:space="preserve">Research and Development </t>
  </si>
  <si>
    <t xml:space="preserve">Writedown of Uncollectible Accounts </t>
  </si>
  <si>
    <t xml:space="preserve">Property Taxes </t>
  </si>
  <si>
    <t xml:space="preserve">Other Taxes Except On Corporate Income Or Payro </t>
  </si>
  <si>
    <t xml:space="preserve">Total General and Administrative </t>
  </si>
  <si>
    <t xml:space="preserve">Total Carrier Operating Expenses </t>
  </si>
  <si>
    <t>&lt;= Total of detail this spreadsheet</t>
  </si>
  <si>
    <t>&lt;= Expected total (Input Report matched to Report Structure table)</t>
  </si>
  <si>
    <t>AAC 116</t>
  </si>
  <si>
    <t>Road 96</t>
  </si>
  <si>
    <t>0079-311107</t>
  </si>
  <si>
    <t>Mgmt fee</t>
  </si>
  <si>
    <t>Northern Horizons</t>
  </si>
  <si>
    <t>Intangible fee</t>
  </si>
  <si>
    <t>RTI</t>
  </si>
  <si>
    <t>Depreciation</t>
  </si>
  <si>
    <t>Cost to remove expense</t>
  </si>
  <si>
    <t>In compliance with STB requirements, this report does not reflect adoption of FAS 143 (Accounting for Asset Retirement Obligations).</t>
  </si>
  <si>
    <t>Total Other-net</t>
  </si>
  <si>
    <t>Gain on sale of investment</t>
  </si>
  <si>
    <t>Equity in Earnings</t>
  </si>
  <si>
    <t>Additives</t>
  </si>
  <si>
    <t>[----------YTD----------]</t>
  </si>
  <si>
    <t>[----------QTR----------]</t>
  </si>
  <si>
    <t>Interest on Tax Deficiencies</t>
  </si>
  <si>
    <t>Charitable Contributions</t>
  </si>
  <si>
    <t>Analysis of 416150</t>
  </si>
  <si>
    <t>Chrg Amt</t>
  </si>
  <si>
    <t>Usoa Cd</t>
  </si>
  <si>
    <t>Brio:</t>
  </si>
  <si>
    <t>Adt Src =</t>
  </si>
  <si>
    <t>Adt Ref =</t>
  </si>
  <si>
    <t>Chrg Co =</t>
  </si>
  <si>
    <t>0079</t>
  </si>
  <si>
    <t>4th qtr</t>
  </si>
  <si>
    <t>Desc 1</t>
  </si>
  <si>
    <t>Interest on funded Debt*</t>
  </si>
  <si>
    <t>(included in interest on funded debt)</t>
  </si>
  <si>
    <t>Amort Funded Debt*</t>
  </si>
  <si>
    <t>Land Sales</t>
  </si>
  <si>
    <t>gain</t>
  </si>
  <si>
    <t>loss</t>
  </si>
  <si>
    <t>Loss on Disposition of Land</t>
  </si>
  <si>
    <t>Management Fee</t>
  </si>
  <si>
    <t>Sch 210 R-1</t>
  </si>
  <si>
    <t>{514</t>
  </si>
  <si>
    <t>sum of a's</t>
  </si>
  <si>
    <t>{519</t>
  </si>
  <si>
    <t>sum of b's</t>
  </si>
  <si>
    <t>{534</t>
  </si>
  <si>
    <t>sum of c's</t>
  </si>
  <si>
    <t>{551</t>
  </si>
  <si>
    <t>a</t>
  </si>
  <si>
    <t>{506</t>
  </si>
  <si>
    <t>{510</t>
  </si>
  <si>
    <t>{513</t>
  </si>
  <si>
    <t>b</t>
  </si>
  <si>
    <t>c</t>
  </si>
  <si>
    <t>Gain/Loss Disp Property</t>
  </si>
  <si>
    <t>Other Inc (Exp) Net</t>
  </si>
  <si>
    <t>USOA =</t>
  </si>
  <si>
    <t>Charge Co =</t>
  </si>
  <si>
    <t>rounding</t>
  </si>
  <si>
    <t>C</t>
  </si>
  <si>
    <t>Cost to Remove Additives</t>
  </si>
  <si>
    <t>as provided by Cap Acct</t>
  </si>
  <si>
    <t>USOA</t>
  </si>
  <si>
    <t>Cost to Remove Expense</t>
  </si>
  <si>
    <t>Expenses</t>
  </si>
  <si>
    <t>Per Cap Acct</t>
  </si>
  <si>
    <t>Cap Acct 1st qtr</t>
  </si>
  <si>
    <t>Cap Acct 2nd qtr</t>
  </si>
  <si>
    <t>Cap Acct 3rd qtr</t>
  </si>
  <si>
    <t>Cap Acct 4th qtr</t>
  </si>
  <si>
    <t>Proj AFE =</t>
  </si>
  <si>
    <t>101511</t>
  </si>
  <si>
    <t>101531</t>
  </si>
  <si>
    <t>101541</t>
  </si>
  <si>
    <t>111511</t>
  </si>
  <si>
    <t>111541</t>
  </si>
  <si>
    <t>Func Cd =</t>
  </si>
  <si>
    <t>Adt Ref contains</t>
  </si>
  <si>
    <t>Amt</t>
  </si>
  <si>
    <t>Note:  PS Rents Other Than Equipment, Road 79 Income Statement</t>
  </si>
  <si>
    <t>Includes 2011-06 B-122001</t>
  </si>
  <si>
    <t>121541</t>
  </si>
  <si>
    <t>MGMT FEE-CR ASP</t>
  </si>
  <si>
    <t>MGMT FEE-IT RESOURCES</t>
  </si>
  <si>
    <t>B-122001 2011-06</t>
  </si>
  <si>
    <t>D-214001 2011-12</t>
  </si>
  <si>
    <t>Rd 79 Add-back</t>
  </si>
  <si>
    <t>4th qtr 2011</t>
  </si>
  <si>
    <t>B-137001 2011-12</t>
  </si>
  <si>
    <t>B-120001 2011-12</t>
  </si>
  <si>
    <t>Interest NSC Notes</t>
  </si>
  <si>
    <t>Eff Dt</t>
  </si>
  <si>
    <t>Adt Src</t>
  </si>
  <si>
    <t>Adt Ref</t>
  </si>
  <si>
    <t>Chrg Co</t>
  </si>
  <si>
    <t>B</t>
  </si>
  <si>
    <t>INTEREST $400M NOTE NSC</t>
  </si>
  <si>
    <t>INTEREST $100M NOTE NSC</t>
  </si>
  <si>
    <t xml:space="preserve">3rd qtr </t>
  </si>
  <si>
    <t>Revise prior period 3rd qtr</t>
  </si>
  <si>
    <t>April 30, 2012</t>
  </si>
  <si>
    <t>Signature   Terri Grubb</t>
  </si>
  <si>
    <t>540-524-5452</t>
  </si>
  <si>
    <t>Certain prior period amounts have been reclassified to conform to R-1 presentation.</t>
  </si>
  <si>
    <t>Manager Corporate Accounting</t>
  </si>
  <si>
    <t>I, the undersigned, Terri Grubb</t>
  </si>
  <si>
    <t xml:space="preserve">SURFACE  TRANSPORTATION BOARD  - QUARTERLY REPORT OF REVENUES, EXPENSES, AND INCOME - RAILROADS     </t>
  </si>
  <si>
    <t>FORM RE&amp;I</t>
  </si>
  <si>
    <t xml:space="preserve">Washington,  DC 20423                                                                                                                                                                                   </t>
  </si>
  <si>
    <t>OMB Clearance No. 2140-0013</t>
  </si>
  <si>
    <r>
      <rPr>
        <b/>
        <sz val="7"/>
        <rFont val="Arial"/>
        <family val="34"/>
      </rPr>
      <t>Expiration Date 08-31-2015</t>
    </r>
  </si>
  <si>
    <t>Expiration Date 08-31-2015</t>
  </si>
  <si>
    <t>Page 1 of 2</t>
  </si>
  <si>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</si>
  <si>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</si>
  <si>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</si>
  <si>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</si>
  <si>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</si>
  <si>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</si>
  <si>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</si>
  <si>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</si>
  <si>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</si>
  <si>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</si>
  <si>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</si>
  <si>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</si>
  <si>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</si>
  <si>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</si>
  <si>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</si>
  <si>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r>
      <rPr>
        <sz val="7"/>
        <rFont val="Arial"/>
        <family val="34"/>
      </rPr>
      <t>All Other W ay and Structure Accounts</t>
    </r>
  </si>
  <si>
    <r>
      <rPr>
        <sz val="7"/>
        <rFont val="Arial"/>
        <family val="34"/>
      </rPr>
      <t>Total W ay and Structures</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</si>
  <si>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</si>
  <si>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</si>
  <si>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</si>
  <si>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</si>
  <si>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</si>
  <si>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</si>
  <si>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</si>
  <si>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</si>
  <si>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</si>
  <si>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</si>
  <si>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</si>
  <si>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</si>
  <si>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</si>
  <si>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</si>
  <si>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</si>
  <si>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</si>
  <si>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</si>
  <si>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</si>
  <si>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 xml:space="preserve">Income Items
Income After Fixed Charges
</t>
    </r>
    <r>
      <rPr>
        <sz val="7"/>
        <rFont val="Arial"/>
        <family val="34"/>
      </rPr>
      <t>Other Deductions (Account 546)</t>
    </r>
  </si>
  <si>
    <r>
      <rPr>
        <sz val="7"/>
        <rFont val="Arial"/>
        <family val="34"/>
      </rPr>
      <t>28
29</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</si>
  <si>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</si>
  <si>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</si>
  <si>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</si>
  <si>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</si>
  <si>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</si>
  <si>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</si>
  <si>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</si>
  <si>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</si>
  <si>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</si>
  <si>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</si>
  <si>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</si>
  <si>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</si>
  <si>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</si>
  <si>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</si>
  <si>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</si>
  <si>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</si>
  <si>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</si>
  <si>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</si>
  <si>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</si>
  <si>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</si>
  <si>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</si>
  <si>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</si>
  <si>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</si>
  <si>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</si>
  <si>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</si>
  <si>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</si>
  <si>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</si>
  <si>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Taxes on Ordinary Income</t>
    </r>
  </si>
  <si>
    <r>
      <rPr>
        <sz val="7"/>
        <rFont val="Times New Roman"/>
        <family val="1"/>
      </rPr>
      <t>Provision for Deferred Taxes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</si>
  <si>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</si>
  <si>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</si>
  <si>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</si>
  <si>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</si>
  <si>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</si>
  <si>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</si>
  <si>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sz val="6"/>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</si>
  <si>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</si>
  <si>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Quarter 1 Year 2013</t>
  </si>
  <si>
    <t>Date of Report 04/30/13   Report Amended - No</t>
  </si>
  <si>
    <r>
      <t xml:space="preserve">Railroad:  NORFOLK SOUTHERN COMBINED RAILROAD SUBSIDIARIES                                                                                                                                                          Date of Report </t>
    </r>
    <r>
      <rPr>
        <b/>
        <u/>
        <sz val="7"/>
        <rFont val="Arial"/>
        <family val="34"/>
      </rPr>
      <t>                               </t>
    </r>
  </si>
  <si>
    <r>
      <t xml:space="preserve">Year </t>
    </r>
    <r>
      <rPr>
        <u/>
        <sz val="7"/>
        <color rgb="FF000000"/>
        <rFont val="Times New Roman"/>
        <family val="1"/>
      </rPr>
      <t xml:space="preserve">    2013       </t>
    </r>
  </si>
  <si>
    <r>
      <t xml:space="preserve">Amended </t>
    </r>
    <r>
      <rPr>
        <u/>
        <sz val="7"/>
        <color rgb="FF000000"/>
        <rFont val="Times New Roman"/>
        <family val="1"/>
      </rPr>
      <t xml:space="preserve">         No            </t>
    </r>
  </si>
  <si>
    <r>
      <t xml:space="preserve">Year </t>
    </r>
    <r>
      <rPr>
        <u/>
        <sz val="7"/>
        <color rgb="FF000000"/>
        <rFont val="Times New Roman"/>
        <family val="1"/>
      </rPr>
      <t xml:space="preserve">           2013                        </t>
    </r>
  </si>
  <si>
    <r>
      <t xml:space="preserve">Name (Printed) </t>
    </r>
    <r>
      <rPr>
        <u/>
        <sz val="6"/>
        <rFont val="Arial"/>
        <family val="2"/>
      </rPr>
      <t xml:space="preserve">                   Terri H. Grubb                                                                                     </t>
    </r>
  </si>
  <si>
    <r>
      <t xml:space="preserve">Title </t>
    </r>
    <r>
      <rPr>
        <u/>
        <sz val="6"/>
        <rFont val="Arial"/>
        <family val="2"/>
      </rPr>
      <t xml:space="preserve">                               Manager Corporate Accounting                                                                               </t>
    </r>
  </si>
  <si>
    <r>
      <t xml:space="preserve">Form RE&amp;I  Railroad </t>
    </r>
    <r>
      <rPr>
        <b/>
        <u/>
        <sz val="7"/>
        <rFont val="Times New Roman"/>
        <family val="1"/>
      </rPr>
      <t>Norfolk Southern Combined Railroad Subsidiaries</t>
    </r>
  </si>
  <si>
    <r>
      <t>Date of Report October</t>
    </r>
    <r>
      <rPr>
        <u/>
        <sz val="7"/>
        <color rgb="FF000000"/>
        <rFont val="Times New Roman"/>
        <family val="1"/>
      </rPr>
      <t xml:space="preserve"> 30, 2013                   </t>
    </r>
  </si>
  <si>
    <r>
      <t xml:space="preserve">Quarter </t>
    </r>
    <r>
      <rPr>
        <u/>
        <sz val="7"/>
        <color rgb="FF000000"/>
        <rFont val="Times New Roman"/>
        <family val="1"/>
      </rPr>
      <t xml:space="preserve">        3            </t>
    </r>
  </si>
  <si>
    <r>
      <t xml:space="preserve">Quarter </t>
    </r>
    <r>
      <rPr>
        <u/>
        <sz val="7"/>
        <color rgb="FF000000"/>
        <rFont val="Times New Roman"/>
        <family val="1"/>
      </rPr>
      <t xml:space="preserve">         3                          </t>
    </r>
  </si>
  <si>
    <r>
      <t xml:space="preserve">Date </t>
    </r>
    <r>
      <rPr>
        <u/>
        <sz val="6"/>
        <rFont val="Arial"/>
        <family val="2"/>
      </rPr>
      <t xml:space="preserve">                October 30, 2013     </t>
    </r>
    <r>
      <rPr>
        <sz val="6"/>
        <rFont val="Arial"/>
        <family val="34"/>
      </rPr>
      <t xml:space="preserve">     Signature </t>
    </r>
    <r>
      <rPr>
        <u/>
        <sz val="6"/>
        <rFont val="Arial"/>
        <family val="34"/>
      </rPr>
      <t>                                                                           </t>
    </r>
    <r>
      <rPr>
        <sz val="6"/>
        <rFont val="Arial"/>
        <family val="34"/>
      </rPr>
      <t xml:space="preserve">                           </t>
    </r>
  </si>
  <si>
    <r>
      <t xml:space="preserve">Telephone Number </t>
    </r>
    <r>
      <rPr>
        <u/>
        <sz val="7"/>
        <color rgb="FF000000"/>
        <rFont val="Times New Roman"/>
        <family val="1"/>
      </rPr>
      <t xml:space="preserve">                   540-524-5452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</si>
</sst>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8" formatCode="&quot;$&quot;#,##0.00_);[Red]\(&quot;$&quot;#,##0.00\)"/>
    <numFmt numFmtId="41" formatCode="_(* #,##0_);_(* \(#,##0\);_(* &quot;-&quot;_);_(@_)"/>
    <numFmt numFmtId="44" formatCode="_(&quot;$&quot;* #,##0.00_);_(&quot;$&quot;* \(#,##0.00\);_(&quot;$&quot;* &quot;-&quot;??_);_(@_)"/>
    <numFmt numFmtId="43" formatCode="_(* #,##0.00_);_(* \(#,##0.00\);_(* &quot;-&quot;??_);_(@_)"/>
    <numFmt numFmtId="164" formatCode="#,##0\ ;\(#,##0\)"/>
    <numFmt numFmtId="166" formatCode="_(&quot;$&quot;* #,##0_);_(&quot;$&quot;* \(#,##0\);_(&quot;$&quot;* &quot;-&quot;??_);_(@_)"/>
    <numFmt numFmtId="167" formatCode="_(* #,##0_);_(* \(#,##0\);_(* &quot;-&quot;??_);_(@_)"/>
    <numFmt numFmtId="168" formatCode="#,###;\(#,###\);"/>
    <numFmt numFmtId="169" formatCode="0.000000%"/>
    <numFmt numFmtId="171" formatCode="0.00_);\(0.00\)"/>
    <numFmt numFmtId="172" formatCode="000000"/>
    <numFmt numFmtId="173" formatCode="###0;###0"/>
  </numFmts>
  <fonts count="42">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Geneva"/>
    </font>
    <font>
      <i/>
      <sz val="10"/>
      <name val="Geneva"/>
    </font>
    <font>
      <sz val="10"/>
      <name val="N Helvetica Narrow"/>
    </font>
    <font>
      <sz val="10"/>
      <name val="Arial"/>
      <family val="2"/>
    </font>
    <font>
      <b/>
      <sz val="10"/>
      <name val="Arial"/>
      <family val="2"/>
    </font>
    <font>
      <b/>
      <u/>
      <sz val="10"/>
      <name val="Geneva"/>
    </font>
    <font>
      <sz val="10"/>
      <name val="Geneva"/>
    </font>
    <font>
      <sz val="10"/>
      <name val="Arial"/>
      <family val="2"/>
    </font>
    <font>
      <u/>
      <sz val="10"/>
      <color indexed="12"/>
      <name val="Arial"/>
      <family val="2"/>
    </font>
    <font>
      <sz val="8"/>
      <color indexed="81"/>
      <name val="Tahoma"/>
      <family val="2"/>
    </font>
    <font>
      <b/>
      <sz val="8"/>
      <color indexed="81"/>
      <name val="Tahoma"/>
      <family val="2"/>
    </font>
    <font>
      <sz val="9"/>
      <name val="Arial"/>
      <family val="2"/>
    </font>
    <font>
      <b/>
      <sz val="9"/>
      <name val="Arial"/>
      <family val="2"/>
    </font>
    <font>
      <sz val="6"/>
      <name val="Arial"/>
      <family val="2"/>
    </font>
    <font>
      <sz val="10"/>
      <name val="Arial"/>
      <family val="2"/>
    </font>
    <font>
      <sz val="10"/>
      <color rgb="FF000000"/>
      <name val="Times New Roman"/>
      <family val="1"/>
    </font>
    <font>
      <b/>
      <sz val="7"/>
      <name val="Arial"/>
      <family val="34"/>
    </font>
    <font>
      <b/>
      <sz val="7"/>
      <color rgb="FF000000"/>
      <name val="Times New Roman"/>
      <family val="1"/>
    </font>
    <font>
      <b/>
      <sz val="10"/>
      <color rgb="FF000000"/>
      <name val="Times New Roman"/>
      <family val="1"/>
    </font>
    <font>
      <sz val="7"/>
      <color rgb="FF000000"/>
      <name val="Times New Roman"/>
      <family val="1"/>
    </font>
    <font>
      <b/>
      <u/>
      <sz val="7"/>
      <name val="Arial"/>
      <family val="34"/>
    </font>
    <font>
      <sz val="7"/>
      <name val="Arial"/>
      <family val="34"/>
    </font>
    <font>
      <sz val="7"/>
      <color rgb="FF000000"/>
      <name val="Arial"/>
      <family val="2"/>
    </font>
    <font>
      <b/>
      <sz val="7"/>
      <name val="Times New Roman"/>
      <family val="1"/>
    </font>
    <font>
      <b/>
      <u/>
      <sz val="7"/>
      <name val="Times New Roman"/>
      <family val="1"/>
    </font>
    <font>
      <sz val="10"/>
      <color rgb="FF000000"/>
      <name val="Times New Roman"/>
      <family val="1"/>
    </font>
    <font>
      <sz val="7"/>
      <name val="Times New Roman"/>
      <family val="1"/>
    </font>
    <font>
      <b/>
      <sz val="6"/>
      <name val="Arial"/>
      <family val="34"/>
    </font>
    <font>
      <sz val="6"/>
      <name val="Arial"/>
      <family val="34"/>
    </font>
    <font>
      <sz val="6"/>
      <name val="Times New Roman"/>
      <family val="1"/>
    </font>
    <font>
      <sz val="6"/>
      <name val="Calibri"/>
      <family val="34"/>
    </font>
    <font>
      <u/>
      <sz val="6"/>
      <name val="Arial"/>
      <family val="34"/>
    </font>
    <font>
      <u/>
      <sz val="7"/>
      <color rgb="FF000000"/>
      <name val="Times New Roman"/>
      <family val="1"/>
    </font>
    <font>
      <u/>
      <sz val="6"/>
      <name val="Arial"/>
      <family val="2"/>
    </font>
  </fonts>
  <fills count="4">
    <fill>
      <patternFill patternType="none"/>
    </fill>
    <fill>
      <patternFill patternType="gray125"/>
    </fill>
    <fill>
      <patternFill patternType="solid">
        <fgColor rgb="FFFFFF00"/>
        <bgColor indexed="64"/>
      </patternFill>
    </fill>
    <fill>
      <patternFill patternType="solid">
        <fgColor rgb="FFFFFFFF"/>
      </patternFill>
    </fill>
  </fills>
  <borders count="34">
    <border>
      <left/>
      <right/>
      <top/>
      <bottom/>
      <diagonal/>
    </border>
    <border>
      <left/>
      <right/>
      <top style="thin">
        <color indexed="64"/>
      </top>
      <bottom/>
      <diagonal/>
    </border>
    <border>
      <left/>
      <right/>
      <top/>
      <bottom style="thin">
        <color indexed="64"/>
      </bottom>
      <diagonal/>
    </border>
    <border>
      <left/>
      <right/>
      <top/>
      <bottom style="dashed">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0">
    <xf numFmtId="0" fontId="0" fillId="0" borderId="0"/>
    <xf numFmtId="43" fontId="10" fillId="0" borderId="0" applyFont="0" applyFill="0" applyBorder="0" applyAlignment="0" applyProtection="0"/>
    <xf numFmtId="43" fontId="22" fillId="0" borderId="0" applyFont="0" applyFill="0" applyBorder="0" applyAlignment="0" applyProtection="0"/>
    <xf numFmtId="44" fontId="10" fillId="0" borderId="0" applyFont="0" applyFill="0" applyBorder="0" applyAlignment="0" applyProtection="0"/>
    <xf numFmtId="44" fontId="22" fillId="0" borderId="0" applyFont="0" applyFill="0" applyBorder="0" applyAlignment="0" applyProtection="0"/>
    <xf numFmtId="0" fontId="16" fillId="0" borderId="0" applyNumberFormat="0" applyFill="0" applyBorder="0" applyAlignment="0" applyProtection="0">
      <alignment vertical="top"/>
      <protection locked="0"/>
    </xf>
    <xf numFmtId="0" fontId="22" fillId="0" borderId="0"/>
    <xf numFmtId="0" fontId="15" fillId="0" borderId="0"/>
    <xf numFmtId="0" fontId="7" fillId="0" borderId="0"/>
    <xf numFmtId="0" fontId="23"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9" fontId="1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0" fontId="1" fillId="0" borderId="0"/>
  </cellStyleXfs>
  <cellXfs count="281">
    <xf numFmtId="0" fontId="0" fillId="0" borderId="0" xfId="0"/>
    <xf numFmtId="0" fontId="11" fillId="0" borderId="0" xfId="0" applyFont="1" applyAlignment="1"/>
    <xf numFmtId="0" fontId="11" fillId="0" borderId="0" xfId="0" applyFont="1"/>
    <xf numFmtId="0" fontId="11" fillId="0" borderId="0" xfId="0" applyNumberFormat="1" applyFont="1" applyAlignment="1" applyProtection="1">
      <protection locked="0"/>
    </xf>
    <xf numFmtId="164" fontId="11" fillId="0" borderId="0" xfId="0" applyNumberFormat="1" applyFont="1" applyAlignment="1" applyProtection="1">
      <protection locked="0"/>
    </xf>
    <xf numFmtId="0" fontId="12" fillId="0" borderId="0" xfId="0" applyFont="1" applyAlignment="1">
      <alignment horizontal="centerContinuous"/>
    </xf>
    <xf numFmtId="0" fontId="11" fillId="0" borderId="0" xfId="0" applyFont="1" applyAlignment="1">
      <alignment horizontal="centerContinuous"/>
    </xf>
    <xf numFmtId="0" fontId="11" fillId="0" borderId="0" xfId="0" applyFont="1" applyAlignment="1">
      <alignment horizontal="center"/>
    </xf>
    <xf numFmtId="0" fontId="12" fillId="0" borderId="0" xfId="0" applyFont="1" applyAlignment="1">
      <alignment horizontal="left"/>
    </xf>
    <xf numFmtId="0" fontId="12" fillId="0" borderId="0" xfId="0" applyNumberFormat="1" applyFont="1" applyAlignment="1" applyProtection="1">
      <protection locked="0"/>
    </xf>
    <xf numFmtId="0" fontId="11" fillId="0" borderId="0" xfId="0" applyNumberFormat="1" applyFont="1" applyAlignment="1" applyProtection="1">
      <alignment horizontal="center"/>
      <protection locked="0"/>
    </xf>
    <xf numFmtId="0" fontId="12" fillId="0" borderId="0" xfId="0" applyNumberFormat="1" applyFont="1" applyAlignment="1" applyProtection="1">
      <alignment horizontal="centerContinuous"/>
      <protection locked="0"/>
    </xf>
    <xf numFmtId="0" fontId="11" fillId="0" borderId="0" xfId="0" applyNumberFormat="1" applyFont="1" applyAlignment="1" applyProtection="1">
      <alignment horizontal="centerContinuous"/>
      <protection locked="0"/>
    </xf>
    <xf numFmtId="0" fontId="12" fillId="0" borderId="0" xfId="0" applyNumberFormat="1" applyFont="1" applyAlignment="1" applyProtection="1">
      <alignment horizontal="center"/>
      <protection locked="0"/>
    </xf>
    <xf numFmtId="0" fontId="12" fillId="0" borderId="0" xfId="0" applyNumberFormat="1" applyFont="1" applyBorder="1" applyAlignment="1" applyProtection="1">
      <alignment horizontal="center"/>
      <protection locked="0"/>
    </xf>
    <xf numFmtId="0" fontId="12" fillId="0" borderId="0" xfId="0" applyFont="1" applyAlignment="1">
      <alignment horizontal="center"/>
    </xf>
    <xf numFmtId="164" fontId="11" fillId="0" borderId="0" xfId="0" applyNumberFormat="1" applyFont="1" applyBorder="1" applyAlignment="1" applyProtection="1">
      <protection locked="0"/>
    </xf>
    <xf numFmtId="0" fontId="11" fillId="0" borderId="0" xfId="0" applyFont="1" applyBorder="1" applyAlignment="1"/>
    <xf numFmtId="0" fontId="11" fillId="0" borderId="0" xfId="0" applyNumberFormat="1" applyFont="1" applyBorder="1" applyAlignment="1" applyProtection="1">
      <protection locked="0"/>
    </xf>
    <xf numFmtId="10" fontId="11" fillId="0" borderId="0" xfId="0" applyNumberFormat="1" applyFont="1" applyAlignment="1" applyProtection="1">
      <protection locked="0"/>
    </xf>
    <xf numFmtId="0" fontId="11" fillId="0" borderId="3" xfId="0" applyNumberFormat="1" applyFont="1" applyBorder="1" applyAlignment="1" applyProtection="1">
      <protection locked="0"/>
    </xf>
    <xf numFmtId="0" fontId="11" fillId="0" borderId="3" xfId="0" applyNumberFormat="1" applyFont="1" applyBorder="1" applyAlignment="1" applyProtection="1">
      <alignment horizontal="center"/>
      <protection locked="0"/>
    </xf>
    <xf numFmtId="0" fontId="12" fillId="0" borderId="0" xfId="0" applyFont="1"/>
    <xf numFmtId="0" fontId="11" fillId="0" borderId="3" xfId="0" applyFont="1" applyBorder="1"/>
    <xf numFmtId="0" fontId="11" fillId="0" borderId="3" xfId="0" applyFont="1" applyBorder="1" applyAlignment="1">
      <alignment horizontal="center"/>
    </xf>
    <xf numFmtId="0" fontId="11" fillId="0" borderId="0" xfId="0" applyFont="1" applyBorder="1" applyAlignment="1">
      <alignment horizontal="left"/>
    </xf>
    <xf numFmtId="0" fontId="11" fillId="0" borderId="0" xfId="0" applyFont="1" applyAlignment="1">
      <alignment horizontal="left"/>
    </xf>
    <xf numFmtId="0" fontId="11" fillId="0" borderId="0" xfId="0" applyFont="1" applyBorder="1"/>
    <xf numFmtId="0" fontId="0" fillId="0" borderId="0" xfId="0" applyAlignment="1">
      <alignment horizontal="center"/>
    </xf>
    <xf numFmtId="0" fontId="8" fillId="0" borderId="0" xfId="0" applyFont="1"/>
    <xf numFmtId="167" fontId="0" fillId="0" borderId="0" xfId="1" applyNumberFormat="1" applyFont="1"/>
    <xf numFmtId="0" fontId="13" fillId="0" borderId="0" xfId="0" applyFont="1"/>
    <xf numFmtId="0" fontId="0" fillId="0" borderId="2" xfId="0" applyBorder="1"/>
    <xf numFmtId="0" fontId="0" fillId="0" borderId="2" xfId="0" applyBorder="1" applyAlignment="1">
      <alignment horizontal="center"/>
    </xf>
    <xf numFmtId="14" fontId="0" fillId="0" borderId="2" xfId="0" applyNumberFormat="1" applyBorder="1" applyAlignment="1">
      <alignment horizontal="center"/>
    </xf>
    <xf numFmtId="167" fontId="0" fillId="0" borderId="0" xfId="0" applyNumberFormat="1" applyAlignment="1">
      <alignment horizontal="center"/>
    </xf>
    <xf numFmtId="167" fontId="0" fillId="0" borderId="0" xfId="0" applyNumberFormat="1"/>
    <xf numFmtId="167" fontId="0" fillId="0" borderId="2" xfId="0" applyNumberFormat="1" applyBorder="1" applyAlignment="1">
      <alignment horizontal="center"/>
    </xf>
    <xf numFmtId="167" fontId="0" fillId="0" borderId="2" xfId="1" applyNumberFormat="1" applyFont="1" applyBorder="1"/>
    <xf numFmtId="167" fontId="0" fillId="0" borderId="2" xfId="0" applyNumberFormat="1" applyBorder="1"/>
    <xf numFmtId="167" fontId="0" fillId="0" borderId="5" xfId="0" applyNumberFormat="1" applyBorder="1"/>
    <xf numFmtId="43" fontId="0" fillId="0" borderId="0" xfId="1" applyFont="1" applyBorder="1"/>
    <xf numFmtId="38" fontId="0" fillId="0" borderId="0" xfId="0" applyNumberFormat="1"/>
    <xf numFmtId="167" fontId="0" fillId="0" borderId="0" xfId="0" applyNumberFormat="1" applyBorder="1"/>
    <xf numFmtId="0" fontId="0" fillId="0" borderId="0" xfId="0" applyBorder="1"/>
    <xf numFmtId="0" fontId="0" fillId="0" borderId="0" xfId="0" applyBorder="1" applyAlignment="1">
      <alignment horizontal="center"/>
    </xf>
    <xf numFmtId="167" fontId="0" fillId="0" borderId="0" xfId="1" applyNumberFormat="1" applyFont="1" applyBorder="1"/>
    <xf numFmtId="167" fontId="0" fillId="0" borderId="4" xfId="1" applyNumberFormat="1" applyFont="1" applyBorder="1"/>
    <xf numFmtId="0" fontId="0" fillId="0" borderId="1"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167" fontId="0" fillId="0" borderId="5" xfId="0" applyNumberFormat="1" applyFill="1" applyBorder="1"/>
    <xf numFmtId="167" fontId="0" fillId="0" borderId="5" xfId="1" applyNumberFormat="1" applyFont="1" applyFill="1" applyBorder="1"/>
    <xf numFmtId="164" fontId="11" fillId="0" borderId="0" xfId="0" applyNumberFormat="1" applyFont="1" applyFill="1" applyAlignment="1" applyProtection="1">
      <protection locked="0"/>
    </xf>
    <xf numFmtId="0" fontId="11" fillId="0" borderId="0" xfId="0" applyFont="1" applyFill="1"/>
    <xf numFmtId="43" fontId="0" fillId="0" borderId="0" xfId="0" applyNumberFormat="1" applyBorder="1"/>
    <xf numFmtId="0" fontId="0" fillId="0" borderId="1" xfId="0" applyBorder="1" applyAlignment="1">
      <alignment horizontal="center"/>
    </xf>
    <xf numFmtId="0" fontId="0" fillId="0" borderId="10" xfId="0" applyBorder="1" applyAlignment="1">
      <alignment horizontal="center"/>
    </xf>
    <xf numFmtId="169" fontId="0" fillId="0" borderId="12" xfId="1" applyNumberFormat="1" applyFont="1" applyBorder="1"/>
    <xf numFmtId="4" fontId="0" fillId="0" borderId="0" xfId="0" applyNumberFormat="1"/>
    <xf numFmtId="164" fontId="11" fillId="0" borderId="0" xfId="0" applyNumberFormat="1" applyFont="1" applyFill="1" applyBorder="1" applyAlignment="1" applyProtection="1">
      <protection locked="0"/>
    </xf>
    <xf numFmtId="9" fontId="0" fillId="0" borderId="1" xfId="0" applyNumberFormat="1" applyBorder="1" applyAlignment="1">
      <alignment horizontal="center"/>
    </xf>
    <xf numFmtId="0" fontId="0" fillId="0" borderId="0" xfId="0" applyFill="1" applyBorder="1"/>
    <xf numFmtId="43" fontId="0" fillId="0" borderId="0" xfId="0" applyNumberFormat="1"/>
    <xf numFmtId="167" fontId="0" fillId="0" borderId="0" xfId="0" applyNumberFormat="1" applyFill="1" applyBorder="1"/>
    <xf numFmtId="0" fontId="0" fillId="0" borderId="8" xfId="0" applyBorder="1" applyAlignment="1">
      <alignment horizontal="center"/>
    </xf>
    <xf numFmtId="0" fontId="0" fillId="0" borderId="9" xfId="0" applyBorder="1" applyAlignment="1">
      <alignment horizontal="center"/>
    </xf>
    <xf numFmtId="0" fontId="0" fillId="0" borderId="7" xfId="0" applyBorder="1" applyAlignment="1">
      <alignment horizontal="center"/>
    </xf>
    <xf numFmtId="167" fontId="0" fillId="0" borderId="13" xfId="1" applyNumberFormat="1" applyFont="1" applyBorder="1"/>
    <xf numFmtId="167" fontId="0" fillId="0" borderId="12" xfId="1" applyNumberFormat="1" applyFont="1" applyBorder="1"/>
    <xf numFmtId="9" fontId="0" fillId="0" borderId="6" xfId="0" applyNumberFormat="1" applyBorder="1" applyAlignment="1">
      <alignment horizontal="center"/>
    </xf>
    <xf numFmtId="167" fontId="0" fillId="0" borderId="14" xfId="1" applyNumberFormat="1" applyFont="1" applyBorder="1"/>
    <xf numFmtId="169" fontId="0" fillId="0" borderId="14" xfId="1" applyNumberFormat="1" applyFont="1" applyBorder="1"/>
    <xf numFmtId="169" fontId="0" fillId="0" borderId="15" xfId="1" applyNumberFormat="1" applyFont="1" applyFill="1" applyBorder="1" applyAlignment="1" applyProtection="1">
      <alignment vertical="top"/>
      <protection locked="0"/>
    </xf>
    <xf numFmtId="167" fontId="0" fillId="0" borderId="16" xfId="1" applyNumberFormat="1" applyFont="1" applyBorder="1"/>
    <xf numFmtId="169" fontId="0" fillId="0" borderId="16" xfId="1" applyNumberFormat="1" applyFont="1" applyBorder="1"/>
    <xf numFmtId="169" fontId="0" fillId="0" borderId="17" xfId="1" applyNumberFormat="1" applyFont="1" applyFill="1" applyBorder="1" applyAlignment="1" applyProtection="1">
      <alignment vertical="top"/>
      <protection locked="0"/>
    </xf>
    <xf numFmtId="169" fontId="0" fillId="0" borderId="18" xfId="1" applyNumberFormat="1" applyFont="1" applyBorder="1"/>
    <xf numFmtId="167" fontId="0" fillId="0" borderId="18" xfId="1" applyNumberFormat="1" applyFont="1" applyBorder="1"/>
    <xf numFmtId="169" fontId="0" fillId="0" borderId="19" xfId="1" applyNumberFormat="1" applyFont="1" applyFill="1" applyBorder="1" applyAlignment="1" applyProtection="1">
      <alignment vertical="top"/>
      <protection locked="0"/>
    </xf>
    <xf numFmtId="167" fontId="0" fillId="0" borderId="20" xfId="1" applyNumberFormat="1" applyFont="1" applyBorder="1"/>
    <xf numFmtId="167" fontId="0" fillId="0" borderId="21" xfId="1" applyNumberFormat="1" applyFont="1" applyBorder="1"/>
    <xf numFmtId="167" fontId="0" fillId="0" borderId="22" xfId="1" applyNumberFormat="1" applyFont="1" applyBorder="1"/>
    <xf numFmtId="0" fontId="0" fillId="0" borderId="23" xfId="0" applyBorder="1" applyAlignment="1">
      <alignment horizontal="right"/>
    </xf>
    <xf numFmtId="0" fontId="0" fillId="0" borderId="23" xfId="0" applyBorder="1"/>
    <xf numFmtId="0" fontId="0" fillId="0" borderId="24" xfId="0" applyBorder="1" applyAlignment="1">
      <alignment horizontal="right"/>
    </xf>
    <xf numFmtId="0" fontId="0" fillId="0" borderId="25" xfId="0" applyBorder="1" applyAlignment="1">
      <alignment horizontal="right"/>
    </xf>
    <xf numFmtId="0" fontId="0" fillId="0" borderId="26" xfId="0" applyBorder="1" applyAlignment="1">
      <alignment horizontal="right"/>
    </xf>
    <xf numFmtId="0" fontId="0" fillId="0" borderId="0" xfId="0" applyFill="1"/>
    <xf numFmtId="38" fontId="8" fillId="0" borderId="0" xfId="0" applyNumberFormat="1" applyFont="1"/>
    <xf numFmtId="167" fontId="0" fillId="0" borderId="0" xfId="1" applyNumberFormat="1" applyFont="1" applyFill="1"/>
    <xf numFmtId="38" fontId="0" fillId="0" borderId="0" xfId="0" applyNumberFormat="1" applyFill="1"/>
    <xf numFmtId="38" fontId="0" fillId="0" borderId="4" xfId="0" applyNumberFormat="1" applyFill="1" applyBorder="1"/>
    <xf numFmtId="0" fontId="8" fillId="0" borderId="0" xfId="0" applyFont="1" applyFill="1" applyAlignment="1">
      <alignment horizontal="center"/>
    </xf>
    <xf numFmtId="167" fontId="14" fillId="0" borderId="0" xfId="1" applyNumberFormat="1" applyFont="1" applyFill="1"/>
    <xf numFmtId="0" fontId="0" fillId="0" borderId="2" xfId="0" applyFill="1" applyBorder="1"/>
    <xf numFmtId="14" fontId="0" fillId="0" borderId="2" xfId="0" applyNumberFormat="1" applyFill="1" applyBorder="1" applyAlignment="1">
      <alignment horizontal="center"/>
    </xf>
    <xf numFmtId="167" fontId="0" fillId="0" borderId="2" xfId="1" applyNumberFormat="1" applyFont="1" applyFill="1" applyBorder="1"/>
    <xf numFmtId="167" fontId="8" fillId="0" borderId="5" xfId="0" applyNumberFormat="1" applyFont="1" applyFill="1" applyBorder="1"/>
    <xf numFmtId="0" fontId="11" fillId="0" borderId="0" xfId="0" applyNumberFormat="1" applyFont="1" applyFill="1" applyAlignment="1" applyProtection="1">
      <protection locked="0"/>
    </xf>
    <xf numFmtId="14" fontId="0" fillId="0" borderId="0" xfId="0" applyNumberFormat="1"/>
    <xf numFmtId="44" fontId="0" fillId="0" borderId="0" xfId="0" applyNumberFormat="1" applyBorder="1"/>
    <xf numFmtId="166" fontId="0" fillId="0" borderId="4" xfId="0" applyNumberFormat="1" applyFill="1" applyBorder="1"/>
    <xf numFmtId="0" fontId="21" fillId="0" borderId="0" xfId="0" applyFont="1" applyAlignment="1">
      <alignment horizontal="center" wrapText="1"/>
    </xf>
    <xf numFmtId="168" fontId="0" fillId="0" borderId="0" xfId="0" applyNumberFormat="1"/>
    <xf numFmtId="0" fontId="16" fillId="0" borderId="0" xfId="5" applyAlignment="1" applyProtection="1"/>
    <xf numFmtId="168" fontId="19" fillId="0" borderId="0" xfId="0" applyNumberFormat="1" applyFont="1"/>
    <xf numFmtId="168" fontId="20" fillId="0" borderId="0" xfId="0" applyNumberFormat="1" applyFont="1"/>
    <xf numFmtId="168" fontId="0" fillId="0" borderId="0" xfId="0" applyNumberFormat="1" applyAlignment="1">
      <alignment horizontal="left"/>
    </xf>
    <xf numFmtId="0" fontId="0" fillId="0" borderId="0" xfId="0" applyAlignment="1"/>
    <xf numFmtId="0" fontId="11" fillId="0" borderId="0" xfId="0" applyNumberFormat="1" applyFont="1" applyFill="1" applyBorder="1" applyAlignment="1" applyProtection="1">
      <protection locked="0"/>
    </xf>
    <xf numFmtId="38" fontId="0" fillId="0" borderId="2" xfId="0" applyNumberFormat="1" applyFill="1" applyBorder="1"/>
    <xf numFmtId="38" fontId="0" fillId="0" borderId="5" xfId="0" applyNumberFormat="1" applyFill="1" applyBorder="1"/>
    <xf numFmtId="0" fontId="14" fillId="0" borderId="0" xfId="0" applyFont="1" applyFill="1"/>
    <xf numFmtId="166" fontId="14" fillId="0" borderId="4" xfId="3" applyNumberFormat="1" applyFont="1" applyFill="1" applyBorder="1"/>
    <xf numFmtId="166" fontId="0" fillId="0" borderId="0" xfId="0" applyNumberFormat="1" applyAlignment="1">
      <alignment horizontal="center"/>
    </xf>
    <xf numFmtId="166" fontId="0" fillId="0" borderId="0" xfId="0" applyNumberFormat="1"/>
    <xf numFmtId="164" fontId="11" fillId="0" borderId="0" xfId="0" applyNumberFormat="1" applyFont="1"/>
    <xf numFmtId="10" fontId="11" fillId="0" borderId="0" xfId="0" applyNumberFormat="1" applyFont="1"/>
    <xf numFmtId="166" fontId="14" fillId="0" borderId="0" xfId="3" applyNumberFormat="1" applyFont="1" applyFill="1"/>
    <xf numFmtId="0" fontId="11" fillId="0" borderId="0" xfId="0" quotePrefix="1" applyFont="1"/>
    <xf numFmtId="8" fontId="0" fillId="0" borderId="0" xfId="0" applyNumberFormat="1"/>
    <xf numFmtId="0" fontId="15" fillId="0" borderId="0" xfId="7"/>
    <xf numFmtId="0" fontId="15" fillId="0" borderId="0" xfId="7" applyAlignment="1">
      <alignment horizontal="center"/>
    </xf>
    <xf numFmtId="0" fontId="15" fillId="0" borderId="0" xfId="7" applyAlignment="1">
      <alignment horizontal="left"/>
    </xf>
    <xf numFmtId="0" fontId="15" fillId="0" borderId="0" xfId="7" quotePrefix="1" applyAlignment="1">
      <alignment horizontal="left"/>
    </xf>
    <xf numFmtId="0" fontId="12" fillId="0" borderId="0" xfId="0" applyFont="1" applyFill="1" applyAlignment="1">
      <alignment horizontal="centerContinuous"/>
    </xf>
    <xf numFmtId="0" fontId="11" fillId="0" borderId="0" xfId="0" applyFont="1" applyFill="1" applyAlignment="1">
      <alignment horizontal="centerContinuous"/>
    </xf>
    <xf numFmtId="15" fontId="11" fillId="0" borderId="3" xfId="0" quotePrefix="1" applyNumberFormat="1" applyFont="1" applyFill="1" applyBorder="1"/>
    <xf numFmtId="0" fontId="11" fillId="0" borderId="3" xfId="0" applyFont="1" applyFill="1" applyBorder="1"/>
    <xf numFmtId="38" fontId="0" fillId="0" borderId="0" xfId="1" applyNumberFormat="1" applyFont="1" applyBorder="1"/>
    <xf numFmtId="38" fontId="0" fillId="0" borderId="0" xfId="0" applyNumberFormat="1" applyFill="1" applyBorder="1"/>
    <xf numFmtId="0" fontId="15" fillId="0" borderId="0" xfId="7" applyNumberFormat="1"/>
    <xf numFmtId="39" fontId="0" fillId="0" borderId="0" xfId="0" applyNumberFormat="1"/>
    <xf numFmtId="39" fontId="15" fillId="0" borderId="0" xfId="7" applyNumberFormat="1"/>
    <xf numFmtId="171" fontId="11" fillId="0" borderId="0" xfId="0" applyNumberFormat="1" applyFont="1" applyAlignment="1" applyProtection="1">
      <protection locked="0"/>
    </xf>
    <xf numFmtId="39" fontId="15" fillId="0" borderId="0" xfId="7" applyNumberFormat="1" applyAlignment="1">
      <alignment horizontal="center"/>
    </xf>
    <xf numFmtId="0" fontId="15" fillId="0" borderId="0" xfId="7" applyFont="1" applyAlignment="1">
      <alignment horizontal="left"/>
    </xf>
    <xf numFmtId="8" fontId="15" fillId="0" borderId="0" xfId="7" applyNumberFormat="1" applyBorder="1"/>
    <xf numFmtId="8" fontId="0" fillId="0" borderId="0" xfId="0" applyNumberFormat="1" applyBorder="1"/>
    <xf numFmtId="8" fontId="15" fillId="0" borderId="0" xfId="7" applyNumberFormat="1" applyFont="1" applyBorder="1"/>
    <xf numFmtId="0" fontId="15" fillId="0" borderId="0" xfId="7" applyBorder="1"/>
    <xf numFmtId="40" fontId="15" fillId="0" borderId="0" xfId="7" applyNumberFormat="1" applyAlignment="1"/>
    <xf numFmtId="40" fontId="0" fillId="0" borderId="0" xfId="0" applyNumberFormat="1" applyAlignment="1"/>
    <xf numFmtId="14" fontId="0" fillId="0" borderId="0" xfId="0" applyNumberFormat="1" applyBorder="1" applyAlignment="1">
      <alignment horizontal="center"/>
    </xf>
    <xf numFmtId="0" fontId="15" fillId="0" borderId="0" xfId="7" applyBorder="1" applyAlignment="1">
      <alignment horizontal="center"/>
    </xf>
    <xf numFmtId="40" fontId="15" fillId="0" borderId="0" xfId="7" applyNumberFormat="1" applyBorder="1" applyAlignment="1"/>
    <xf numFmtId="14" fontId="15" fillId="0" borderId="0" xfId="7" applyNumberFormat="1" applyBorder="1" applyAlignment="1">
      <alignment horizontal="center"/>
    </xf>
    <xf numFmtId="40" fontId="0" fillId="0" borderId="0" xfId="0" applyNumberFormat="1" applyBorder="1" applyAlignment="1"/>
    <xf numFmtId="14" fontId="15" fillId="0" borderId="0" xfId="7" applyNumberFormat="1" applyBorder="1"/>
    <xf numFmtId="40" fontId="15" fillId="0" borderId="0" xfId="7" applyNumberFormat="1" applyBorder="1" applyAlignment="1">
      <alignment horizontal="center"/>
    </xf>
    <xf numFmtId="0" fontId="15" fillId="0" borderId="0" xfId="7" applyFont="1" applyBorder="1" applyAlignment="1">
      <alignment horizontal="left"/>
    </xf>
    <xf numFmtId="40" fontId="15" fillId="0" borderId="0" xfId="7" applyNumberFormat="1" applyFont="1" applyBorder="1" applyAlignment="1"/>
    <xf numFmtId="0" fontId="15" fillId="0" borderId="0" xfId="7" applyFont="1" applyBorder="1" applyAlignment="1">
      <alignment horizontal="center"/>
    </xf>
    <xf numFmtId="0" fontId="15" fillId="0" borderId="0" xfId="7" applyNumberFormat="1" applyBorder="1" applyAlignment="1"/>
    <xf numFmtId="0" fontId="0" fillId="0" borderId="0" xfId="0" applyNumberFormat="1" applyBorder="1" applyAlignment="1"/>
    <xf numFmtId="40" fontId="0" fillId="0" borderId="0" xfId="0" applyNumberFormat="1" applyBorder="1" applyAlignment="1">
      <alignment horizontal="center"/>
    </xf>
    <xf numFmtId="1" fontId="15" fillId="0" borderId="0" xfId="7" applyNumberFormat="1" applyBorder="1" applyAlignment="1">
      <alignment horizontal="center"/>
    </xf>
    <xf numFmtId="1" fontId="0" fillId="0" borderId="0" xfId="0" applyNumberFormat="1" applyBorder="1" applyAlignment="1">
      <alignment horizontal="center"/>
    </xf>
    <xf numFmtId="0" fontId="12" fillId="0" borderId="0" xfId="7" applyFont="1" applyFill="1" applyAlignment="1"/>
    <xf numFmtId="0" fontId="12" fillId="0" borderId="0" xfId="7" applyFont="1" applyAlignment="1"/>
    <xf numFmtId="8" fontId="0" fillId="0" borderId="2" xfId="0" applyNumberFormat="1" applyBorder="1"/>
    <xf numFmtId="0" fontId="0" fillId="0" borderId="0" xfId="0" applyAlignment="1">
      <alignment horizontal="left"/>
    </xf>
    <xf numFmtId="38" fontId="0" fillId="0" borderId="2" xfId="0" applyNumberFormat="1" applyBorder="1"/>
    <xf numFmtId="0" fontId="0" fillId="0" borderId="0" xfId="0" applyFont="1"/>
    <xf numFmtId="38" fontId="0" fillId="0" borderId="0" xfId="0" applyNumberFormat="1" applyFont="1"/>
    <xf numFmtId="41" fontId="0" fillId="0" borderId="0" xfId="0" applyNumberFormat="1" applyFont="1"/>
    <xf numFmtId="0" fontId="9" fillId="0" borderId="0" xfId="0" applyFont="1"/>
    <xf numFmtId="0" fontId="9" fillId="0" borderId="0" xfId="0" applyFont="1" applyAlignment="1">
      <alignment horizontal="left"/>
    </xf>
    <xf numFmtId="38" fontId="9" fillId="0" borderId="0" xfId="0" applyNumberFormat="1" applyFont="1"/>
    <xf numFmtId="38" fontId="9" fillId="0" borderId="2" xfId="0" applyNumberFormat="1" applyFont="1" applyBorder="1"/>
    <xf numFmtId="0" fontId="8" fillId="0" borderId="0" xfId="0" applyFont="1" applyAlignment="1">
      <alignment horizontal="center"/>
    </xf>
    <xf numFmtId="0" fontId="0" fillId="2" borderId="0" xfId="0" applyFill="1"/>
    <xf numFmtId="14" fontId="0" fillId="0" borderId="0" xfId="0" applyNumberFormat="1" applyBorder="1" applyAlignment="1">
      <alignment horizontal="right"/>
    </xf>
    <xf numFmtId="14" fontId="11" fillId="0" borderId="0" xfId="7" applyNumberFormat="1" applyFont="1" applyBorder="1" applyAlignment="1">
      <alignment horizontal="right"/>
    </xf>
    <xf numFmtId="0" fontId="0" fillId="0" borderId="0" xfId="0" applyBorder="1" applyAlignment="1">
      <alignment horizontal="left"/>
    </xf>
    <xf numFmtId="0" fontId="11" fillId="0" borderId="0" xfId="7" quotePrefix="1" applyFont="1" applyBorder="1" applyAlignment="1">
      <alignment horizontal="left"/>
    </xf>
    <xf numFmtId="0" fontId="11" fillId="0" borderId="0" xfId="7" applyFont="1" applyAlignment="1">
      <alignment horizontal="left"/>
    </xf>
    <xf numFmtId="41" fontId="0" fillId="0" borderId="0" xfId="0" applyNumberFormat="1" applyFill="1"/>
    <xf numFmtId="1" fontId="11" fillId="0" borderId="0" xfId="7" applyNumberFormat="1" applyFont="1" applyBorder="1" applyAlignment="1">
      <alignment horizontal="center"/>
    </xf>
    <xf numFmtId="0" fontId="22" fillId="0" borderId="0" xfId="6" applyBorder="1" applyAlignment="1">
      <alignment horizontal="center"/>
    </xf>
    <xf numFmtId="0" fontId="22" fillId="0" borderId="0" xfId="6"/>
    <xf numFmtId="0" fontId="12" fillId="0" borderId="0" xfId="6" applyFont="1" applyBorder="1" applyAlignment="1">
      <alignment horizontal="center"/>
    </xf>
    <xf numFmtId="40" fontId="22" fillId="0" borderId="0" xfId="6" applyNumberFormat="1" applyBorder="1" applyAlignment="1">
      <alignment horizontal="center"/>
    </xf>
    <xf numFmtId="0" fontId="22" fillId="0" borderId="0" xfId="6" applyAlignment="1">
      <alignment horizontal="center"/>
    </xf>
    <xf numFmtId="40" fontId="22" fillId="0" borderId="0" xfId="6" applyNumberFormat="1"/>
    <xf numFmtId="0" fontId="22" fillId="0" borderId="0" xfId="6" applyBorder="1"/>
    <xf numFmtId="40" fontId="22" fillId="0" borderId="4" xfId="6" applyNumberFormat="1" applyBorder="1"/>
    <xf numFmtId="0" fontId="22" fillId="0" borderId="2" xfId="6" applyBorder="1" applyAlignment="1">
      <alignment horizontal="center"/>
    </xf>
    <xf numFmtId="8" fontId="22" fillId="0" borderId="0" xfId="6" applyNumberFormat="1"/>
    <xf numFmtId="40" fontId="22" fillId="0" borderId="2" xfId="6" applyNumberFormat="1" applyBorder="1"/>
    <xf numFmtId="39" fontId="22" fillId="0" borderId="0" xfId="6" applyNumberFormat="1" applyFill="1" applyBorder="1"/>
    <xf numFmtId="39" fontId="22" fillId="0" borderId="2" xfId="6" applyNumberFormat="1" applyFill="1" applyBorder="1"/>
    <xf numFmtId="39" fontId="22" fillId="0" borderId="0" xfId="6" applyNumberFormat="1"/>
    <xf numFmtId="0" fontId="22" fillId="0" borderId="0" xfId="6" applyAlignment="1">
      <alignment horizontal="right"/>
    </xf>
    <xf numFmtId="39" fontId="11" fillId="0" borderId="0" xfId="6" quotePrefix="1" applyNumberFormat="1" applyFont="1"/>
    <xf numFmtId="39" fontId="22" fillId="0" borderId="0" xfId="6" quotePrefix="1" applyNumberFormat="1" applyAlignment="1">
      <alignment horizontal="left"/>
    </xf>
    <xf numFmtId="0" fontId="22" fillId="0" borderId="0" xfId="6" quotePrefix="1" applyNumberFormat="1" applyAlignment="1">
      <alignment horizontal="left"/>
    </xf>
    <xf numFmtId="0" fontId="22" fillId="0" borderId="0" xfId="6" applyNumberFormat="1" applyAlignment="1">
      <alignment horizontal="left"/>
    </xf>
    <xf numFmtId="39" fontId="22" fillId="0" borderId="0" xfId="6" applyNumberFormat="1" applyAlignment="1">
      <alignment horizontal="left"/>
    </xf>
    <xf numFmtId="40" fontId="22" fillId="0" borderId="0" xfId="6" applyNumberFormat="1" applyBorder="1"/>
    <xf numFmtId="40" fontId="22" fillId="0" borderId="0" xfId="6" applyNumberFormat="1" applyBorder="1" applyAlignment="1">
      <alignment horizontal="right"/>
    </xf>
    <xf numFmtId="0" fontId="22" fillId="0" borderId="0" xfId="6" applyBorder="1" applyAlignment="1"/>
    <xf numFmtId="43" fontId="22" fillId="0" borderId="0" xfId="6" applyNumberFormat="1"/>
    <xf numFmtId="8" fontId="15" fillId="0" borderId="0" xfId="7" applyNumberFormat="1" applyBorder="1" applyAlignment="1">
      <alignment horizontal="center"/>
    </xf>
    <xf numFmtId="8" fontId="0" fillId="0" borderId="0" xfId="0" applyNumberFormat="1" applyBorder="1" applyAlignment="1">
      <alignment horizontal="center"/>
    </xf>
    <xf numFmtId="8" fontId="15" fillId="0" borderId="0" xfId="7" applyNumberFormat="1"/>
    <xf numFmtId="49" fontId="0" fillId="0" borderId="0" xfId="0" applyNumberFormat="1"/>
    <xf numFmtId="0" fontId="11" fillId="0" borderId="0" xfId="7" applyFont="1"/>
    <xf numFmtId="172" fontId="0" fillId="0" borderId="0" xfId="0" applyNumberFormat="1" applyAlignment="1">
      <alignment horizontal="center"/>
    </xf>
    <xf numFmtId="39" fontId="11" fillId="0" borderId="0" xfId="6" quotePrefix="1" applyNumberFormat="1" applyFont="1" applyAlignment="1">
      <alignment horizontal="left"/>
    </xf>
    <xf numFmtId="8" fontId="11" fillId="0" borderId="0" xfId="7" applyNumberFormat="1" applyFont="1" applyFill="1" applyBorder="1" applyAlignment="1">
      <alignment horizontal="center"/>
    </xf>
    <xf numFmtId="0" fontId="11" fillId="0" borderId="0" xfId="7" applyFont="1" applyBorder="1" applyAlignment="1">
      <alignment horizontal="center"/>
    </xf>
    <xf numFmtId="8" fontId="15" fillId="0" borderId="4" xfId="7" applyNumberFormat="1" applyBorder="1"/>
    <xf numFmtId="8" fontId="0" fillId="0" borderId="4" xfId="0" applyNumberFormat="1" applyBorder="1"/>
    <xf numFmtId="38" fontId="9" fillId="0" borderId="0" xfId="0" applyNumberFormat="1" applyFont="1" applyBorder="1"/>
    <xf numFmtId="0" fontId="12" fillId="0" borderId="0" xfId="7" applyFont="1" applyAlignment="1">
      <alignment horizontal="center"/>
    </xf>
    <xf numFmtId="0" fontId="23" fillId="3" borderId="0" xfId="9" applyFill="1" applyBorder="1" applyAlignment="1">
      <alignment horizontal="left" vertical="top"/>
    </xf>
    <xf numFmtId="0" fontId="27" fillId="3" borderId="0" xfId="9" applyFont="1" applyFill="1" applyBorder="1" applyAlignment="1">
      <alignment horizontal="right" vertical="top"/>
    </xf>
    <xf numFmtId="0" fontId="27" fillId="3" borderId="0" xfId="9" applyFont="1" applyFill="1" applyBorder="1" applyAlignment="1">
      <alignment horizontal="left" vertical="top"/>
    </xf>
    <xf numFmtId="0" fontId="25" fillId="3" borderId="0" xfId="9" applyFont="1" applyFill="1" applyBorder="1" applyAlignment="1">
      <alignment horizontal="left" vertical="top"/>
    </xf>
    <xf numFmtId="0" fontId="27" fillId="3" borderId="31" xfId="9" applyFont="1" applyFill="1" applyBorder="1" applyAlignment="1">
      <alignment horizontal="center" vertical="top" wrapText="1"/>
    </xf>
    <xf numFmtId="0" fontId="27" fillId="3" borderId="32" xfId="9" applyFont="1" applyFill="1" applyBorder="1" applyAlignment="1">
      <alignment horizontal="left" vertical="top" wrapText="1"/>
    </xf>
    <xf numFmtId="173" fontId="30" fillId="3" borderId="32" xfId="9" applyNumberFormat="1" applyFont="1" applyFill="1" applyBorder="1" applyAlignment="1">
      <alignment horizontal="center" vertical="center" wrapText="1"/>
    </xf>
    <xf numFmtId="173" fontId="30" fillId="3" borderId="32" xfId="9" applyNumberFormat="1" applyFont="1" applyFill="1" applyBorder="1" applyAlignment="1">
      <alignment horizontal="center" vertical="top" wrapText="1"/>
    </xf>
    <xf numFmtId="0" fontId="29" fillId="3" borderId="32" xfId="9" applyFont="1" applyFill="1" applyBorder="1" applyAlignment="1">
      <alignment horizontal="left" vertical="top" wrapText="1"/>
    </xf>
    <xf numFmtId="0" fontId="24" fillId="3" borderId="32" xfId="9" applyFont="1" applyFill="1" applyBorder="1" applyAlignment="1">
      <alignment horizontal="left" vertical="top" wrapText="1"/>
    </xf>
    <xf numFmtId="0" fontId="27" fillId="3" borderId="32" xfId="9" applyFont="1" applyFill="1" applyBorder="1" applyAlignment="1">
      <alignment horizontal="center" vertical="center" wrapText="1"/>
    </xf>
    <xf numFmtId="0" fontId="31" fillId="3" borderId="0" xfId="9" applyFont="1" applyFill="1" applyBorder="1" applyAlignment="1">
      <alignment horizontal="left" vertical="top"/>
    </xf>
    <xf numFmtId="0" fontId="33" fillId="3" borderId="0" xfId="9" applyFont="1" applyFill="1" applyBorder="1" applyAlignment="1">
      <alignment horizontal="left" vertical="top"/>
    </xf>
    <xf numFmtId="173" fontId="27" fillId="3" borderId="32" xfId="9" applyNumberFormat="1" applyFont="1" applyFill="1" applyBorder="1" applyAlignment="1">
      <alignment horizontal="center" vertical="center" wrapText="1"/>
    </xf>
    <xf numFmtId="173" fontId="27" fillId="3" borderId="32" xfId="9" applyNumberFormat="1" applyFont="1" applyFill="1" applyBorder="1" applyAlignment="1">
      <alignment horizontal="center" vertical="top" wrapText="1"/>
    </xf>
    <xf numFmtId="0" fontId="36" fillId="3" borderId="7" xfId="9" applyFont="1" applyFill="1" applyBorder="1" applyAlignment="1">
      <alignment horizontal="left" vertical="top"/>
    </xf>
    <xf numFmtId="0" fontId="23" fillId="3" borderId="8" xfId="9" applyFill="1" applyBorder="1" applyAlignment="1">
      <alignment horizontal="left" vertical="top"/>
    </xf>
    <xf numFmtId="0" fontId="36" fillId="3" borderId="9" xfId="9" applyFont="1" applyFill="1" applyBorder="1" applyAlignment="1">
      <alignment horizontal="left" vertical="top"/>
    </xf>
    <xf numFmtId="0" fontId="27" fillId="3" borderId="0" xfId="9" applyFont="1" applyFill="1" applyBorder="1" applyAlignment="1">
      <alignment horizontal="left" vertical="top"/>
    </xf>
    <xf numFmtId="0" fontId="23" fillId="3" borderId="0" xfId="9" applyFill="1" applyBorder="1" applyAlignment="1">
      <alignment horizontal="left" vertical="top"/>
    </xf>
    <xf numFmtId="0" fontId="24" fillId="3" borderId="0" xfId="9" applyFont="1" applyFill="1" applyBorder="1" applyAlignment="1">
      <alignment horizontal="left" vertical="top"/>
    </xf>
    <xf numFmtId="167" fontId="27" fillId="3" borderId="32" xfId="1" applyNumberFormat="1" applyFont="1" applyFill="1" applyBorder="1" applyAlignment="1">
      <alignment horizontal="center" wrapText="1"/>
    </xf>
    <xf numFmtId="167" fontId="27" fillId="3" borderId="32" xfId="1" applyNumberFormat="1" applyFont="1" applyFill="1" applyBorder="1" applyAlignment="1">
      <alignment horizontal="right" wrapText="1"/>
    </xf>
    <xf numFmtId="10" fontId="27" fillId="3" borderId="32" xfId="14" applyNumberFormat="1" applyFont="1" applyFill="1" applyBorder="1" applyAlignment="1">
      <alignment horizontal="right" wrapText="1"/>
    </xf>
    <xf numFmtId="0" fontId="24" fillId="3" borderId="0" xfId="9" applyFont="1" applyFill="1" applyBorder="1" applyAlignment="1">
      <alignment horizontal="left" vertical="top"/>
    </xf>
    <xf numFmtId="0" fontId="23" fillId="3" borderId="0" xfId="9" applyFill="1" applyBorder="1" applyAlignment="1">
      <alignment horizontal="left" vertical="top"/>
    </xf>
    <xf numFmtId="0" fontId="25" fillId="3" borderId="0" xfId="9" applyFont="1" applyFill="1" applyBorder="1" applyAlignment="1">
      <alignment horizontal="left" vertical="top"/>
    </xf>
    <xf numFmtId="0" fontId="26" fillId="3" borderId="0" xfId="9" applyFont="1" applyFill="1" applyBorder="1" applyAlignment="1">
      <alignment horizontal="left" vertical="top"/>
    </xf>
    <xf numFmtId="0" fontId="27" fillId="3" borderId="27" xfId="9" applyFont="1" applyFill="1" applyBorder="1" applyAlignment="1">
      <alignment horizontal="left" vertical="top"/>
    </xf>
    <xf numFmtId="0" fontId="23" fillId="3" borderId="27" xfId="9" applyFill="1" applyBorder="1" applyAlignment="1">
      <alignment horizontal="left" vertical="top"/>
    </xf>
    <xf numFmtId="0" fontId="27" fillId="3" borderId="28" xfId="9" applyFont="1" applyFill="1" applyBorder="1" applyAlignment="1">
      <alignment horizontal="center" wrapText="1"/>
    </xf>
    <xf numFmtId="0" fontId="27" fillId="3" borderId="31" xfId="9" applyFont="1" applyFill="1" applyBorder="1" applyAlignment="1">
      <alignment horizontal="center" wrapText="1"/>
    </xf>
    <xf numFmtId="0" fontId="27" fillId="3" borderId="28" xfId="9" applyFont="1" applyFill="1" applyBorder="1" applyAlignment="1">
      <alignment horizontal="center" vertical="center" wrapText="1"/>
    </xf>
    <xf numFmtId="0" fontId="27" fillId="3" borderId="31" xfId="9" applyFont="1" applyFill="1" applyBorder="1" applyAlignment="1">
      <alignment horizontal="center" vertical="center" wrapText="1"/>
    </xf>
    <xf numFmtId="0" fontId="27" fillId="3" borderId="29" xfId="9" applyFont="1" applyFill="1" applyBorder="1" applyAlignment="1">
      <alignment horizontal="center" vertical="top" wrapText="1"/>
    </xf>
    <xf numFmtId="0" fontId="27" fillId="3" borderId="30" xfId="9" applyFont="1" applyFill="1" applyBorder="1" applyAlignment="1">
      <alignment horizontal="center" vertical="top" wrapText="1"/>
    </xf>
    <xf numFmtId="0" fontId="27" fillId="3" borderId="2" xfId="9" applyFont="1" applyFill="1" applyBorder="1" applyAlignment="1">
      <alignment horizontal="left" vertical="top"/>
    </xf>
    <xf numFmtId="0" fontId="27" fillId="3" borderId="10" xfId="9" applyFont="1" applyFill="1" applyBorder="1" applyAlignment="1">
      <alignment horizontal="left" vertical="top"/>
    </xf>
    <xf numFmtId="0" fontId="33" fillId="3" borderId="27" xfId="9" applyFont="1" applyFill="1" applyBorder="1" applyAlignment="1">
      <alignment horizontal="left" vertical="top"/>
    </xf>
    <xf numFmtId="0" fontId="27" fillId="3" borderId="28" xfId="9" applyFont="1" applyFill="1" applyBorder="1" applyAlignment="1">
      <alignment horizontal="left" vertical="top" wrapText="1"/>
    </xf>
    <xf numFmtId="0" fontId="27" fillId="3" borderId="31" xfId="9" applyFont="1" applyFill="1" applyBorder="1" applyAlignment="1">
      <alignment horizontal="left" vertical="top" wrapText="1"/>
    </xf>
    <xf numFmtId="0" fontId="27" fillId="3" borderId="29" xfId="9" applyFont="1" applyFill="1" applyBorder="1" applyAlignment="1">
      <alignment horizontal="left" vertical="top" wrapText="1"/>
    </xf>
    <xf numFmtId="0" fontId="27" fillId="3" borderId="30" xfId="9" applyFont="1" applyFill="1" applyBorder="1" applyAlignment="1">
      <alignment horizontal="left" vertical="top" wrapText="1"/>
    </xf>
    <xf numFmtId="0" fontId="35" fillId="3" borderId="33" xfId="9" applyFont="1" applyFill="1" applyBorder="1" applyAlignment="1">
      <alignment horizontal="left" vertical="center"/>
    </xf>
    <xf numFmtId="0" fontId="23" fillId="3" borderId="33" xfId="9" applyFill="1" applyBorder="1" applyAlignment="1">
      <alignment horizontal="left" vertical="top"/>
    </xf>
    <xf numFmtId="0" fontId="36" fillId="3" borderId="0" xfId="9" applyFont="1" applyFill="1" applyBorder="1" applyAlignment="1">
      <alignment horizontal="left" vertical="top"/>
    </xf>
    <xf numFmtId="0" fontId="37" fillId="3" borderId="0" xfId="9" applyFont="1" applyFill="1" applyBorder="1" applyAlignment="1">
      <alignment horizontal="left" vertical="top" wrapText="1"/>
    </xf>
    <xf numFmtId="0" fontId="23" fillId="3" borderId="0" xfId="9" applyFill="1" applyBorder="1" applyAlignment="1">
      <alignment horizontal="left" vertical="top" wrapText="1"/>
    </xf>
    <xf numFmtId="0" fontId="23" fillId="3" borderId="11" xfId="9" applyFill="1" applyBorder="1" applyAlignment="1">
      <alignment horizontal="left" vertical="top"/>
    </xf>
    <xf numFmtId="0" fontId="23" fillId="3" borderId="1" xfId="9" applyFill="1" applyBorder="1" applyAlignment="1">
      <alignment horizontal="left" vertical="top"/>
    </xf>
    <xf numFmtId="0" fontId="23" fillId="3" borderId="6" xfId="9" applyFill="1" applyBorder="1" applyAlignment="1">
      <alignment horizontal="left" vertical="top"/>
    </xf>
    <xf numFmtId="0" fontId="36" fillId="3" borderId="7" xfId="9" applyFont="1" applyFill="1" applyBorder="1" applyAlignment="1">
      <alignment horizontal="left" vertical="top" wrapText="1"/>
    </xf>
    <xf numFmtId="0" fontId="23" fillId="3" borderId="8" xfId="9" applyFill="1" applyBorder="1" applyAlignment="1">
      <alignment horizontal="left" vertical="top" wrapText="1"/>
    </xf>
    <xf numFmtId="0" fontId="11" fillId="0" borderId="0" xfId="0" applyFont="1" applyAlignment="1">
      <alignment horizontal="center"/>
    </xf>
    <xf numFmtId="0" fontId="8" fillId="0" borderId="0" xfId="0" applyFont="1" applyFill="1" applyAlignment="1">
      <alignment horizontal="center"/>
    </xf>
    <xf numFmtId="0" fontId="0" fillId="0" borderId="0" xfId="0" applyAlignment="1">
      <alignment horizontal="center"/>
    </xf>
    <xf numFmtId="0" fontId="8" fillId="0" borderId="0" xfId="0" applyFont="1" applyAlignment="1">
      <alignment horizontal="center"/>
    </xf>
    <xf numFmtId="0" fontId="12" fillId="0" borderId="0" xfId="6" applyFont="1" applyAlignment="1">
      <alignment horizontal="center"/>
    </xf>
    <xf numFmtId="0" fontId="12" fillId="0" borderId="0" xfId="6" applyFont="1" applyBorder="1" applyAlignment="1">
      <alignment horizontal="center"/>
    </xf>
    <xf numFmtId="0" fontId="12" fillId="0" borderId="0" xfId="7" applyFont="1" applyFill="1" applyAlignment="1">
      <alignment horizontal="center"/>
    </xf>
  </cellXfs>
  <cellStyles count="20">
    <cellStyle name="Comma" xfId="1" builtinId="3"/>
    <cellStyle name="Comma 2" xfId="2"/>
    <cellStyle name="Comma 3" xfId="11"/>
    <cellStyle name="Comma 4" xfId="13"/>
    <cellStyle name="Comma 5" xfId="17"/>
    <cellStyle name="Currency" xfId="3" builtinId="4"/>
    <cellStyle name="Currency 2" xfId="4"/>
    <cellStyle name="Hyperlink" xfId="5" builtinId="8"/>
    <cellStyle name="Normal" xfId="0" builtinId="0"/>
    <cellStyle name="Normal 10" xfId="19"/>
    <cellStyle name="Normal 2" xfId="6"/>
    <cellStyle name="Normal 3" xfId="8"/>
    <cellStyle name="Normal 4" xfId="9"/>
    <cellStyle name="Normal 5" xfId="10"/>
    <cellStyle name="Normal 6" xfId="12"/>
    <cellStyle name="Normal 7" xfId="15"/>
    <cellStyle name="Normal 8" xfId="16"/>
    <cellStyle name="Normal 9" xfId="18"/>
    <cellStyle name="Normal_rd 79 1st 05" xfId="7"/>
    <cellStyle name="Percent" xfId="1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porate%20Accounting/STB%20FIN200/ICC/REI/2010/RE&amp;I%20reports%20-2010%201st%20qt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mp;I Report"/>
      <sheetName val="Qtr. RE&amp;I WS."/>
      <sheetName val="2009 - Quarterly"/>
      <sheetName val="RE&amp;I Recon"/>
      <sheetName val="Form D"/>
      <sheetName val="Adj&amp;elim"/>
      <sheetName val="Line N5"/>
      <sheetName val="410 Recon"/>
      <sheetName val="other net"/>
      <sheetName val="CTR Summary"/>
      <sheetName val="416150"/>
      <sheetName val="rd 79"/>
      <sheetName val="410"/>
      <sheetName val="Dividends"/>
      <sheetName val="Fringe"/>
    </sheetNames>
    <sheetDataSet>
      <sheetData sheetId="0"/>
      <sheetData sheetId="1"/>
      <sheetData sheetId="2">
        <row r="53">
          <cell r="G53">
            <v>0</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77"/>
  <sheetViews>
    <sheetView tabSelected="1" workbookViewId="0">
      <selection activeCell="D9" sqref="D9"/>
    </sheetView>
  </sheetViews>
  <sheetFormatPr defaultColWidth="9.109375" defaultRowHeight="13.2"/>
  <cols>
    <col min="1" max="1" width="65.6640625" style="221" customWidth="1"/>
    <col min="2" max="2" width="5.33203125" style="221" customWidth="1"/>
    <col min="3" max="3" width="11.88671875" style="221" customWidth="1"/>
    <col min="4" max="4" width="12" style="221" customWidth="1"/>
    <col min="5" max="6" width="12.109375" style="221" customWidth="1"/>
    <col min="7" max="7" width="12.6640625" style="221" customWidth="1"/>
    <col min="8" max="16384" width="9.109375" style="221"/>
  </cols>
  <sheetData>
    <row r="1" spans="1:6" ht="12" customHeight="1">
      <c r="A1" s="245" t="s">
        <v>468</v>
      </c>
      <c r="B1" s="246"/>
      <c r="C1" s="246"/>
      <c r="D1" s="246"/>
      <c r="E1" s="247" t="s">
        <v>469</v>
      </c>
      <c r="F1" s="246"/>
    </row>
    <row r="2" spans="1:6" ht="12" customHeight="1">
      <c r="A2" s="245" t="s">
        <v>470</v>
      </c>
      <c r="B2" s="246"/>
      <c r="C2" s="246"/>
      <c r="D2" s="246"/>
      <c r="E2" s="247" t="s">
        <v>471</v>
      </c>
      <c r="F2" s="248"/>
    </row>
    <row r="3" spans="1:6" ht="17.25" customHeight="1">
      <c r="A3" s="222" t="s">
        <v>472</v>
      </c>
      <c r="B3" s="223"/>
      <c r="C3" s="223"/>
      <c r="D3" s="223"/>
      <c r="E3" s="247" t="s">
        <v>473</v>
      </c>
      <c r="F3" s="248"/>
    </row>
    <row r="4" spans="1:6" ht="21" customHeight="1">
      <c r="A4" s="223"/>
      <c r="B4" s="223"/>
      <c r="C4" s="223"/>
      <c r="D4" s="223"/>
      <c r="E4" s="224" t="s">
        <v>474</v>
      </c>
      <c r="F4" s="223"/>
    </row>
    <row r="5" spans="1:6" ht="17.25" customHeight="1">
      <c r="A5" s="241" t="s">
        <v>551</v>
      </c>
      <c r="B5" s="223"/>
      <c r="C5" s="239" t="s">
        <v>558</v>
      </c>
      <c r="D5" s="240"/>
      <c r="E5" s="240"/>
      <c r="F5" s="240"/>
    </row>
    <row r="6" spans="1:6" ht="12" customHeight="1">
      <c r="A6" s="223"/>
      <c r="B6" s="223"/>
      <c r="C6" s="223" t="s">
        <v>559</v>
      </c>
      <c r="D6" s="223" t="s">
        <v>552</v>
      </c>
      <c r="E6" s="249" t="s">
        <v>553</v>
      </c>
      <c r="F6" s="250"/>
    </row>
    <row r="7" spans="1:6" ht="12" customHeight="1">
      <c r="A7" s="251" t="s">
        <v>475</v>
      </c>
      <c r="B7" s="253" t="s">
        <v>476</v>
      </c>
      <c r="C7" s="255" t="s">
        <v>477</v>
      </c>
      <c r="D7" s="256"/>
      <c r="E7" s="255" t="s">
        <v>478</v>
      </c>
      <c r="F7" s="256"/>
    </row>
    <row r="8" spans="1:6" ht="20.25" customHeight="1">
      <c r="A8" s="252"/>
      <c r="B8" s="254"/>
      <c r="C8" s="225" t="s">
        <v>479</v>
      </c>
      <c r="D8" s="225" t="s">
        <v>480</v>
      </c>
      <c r="E8" s="225" t="s">
        <v>481</v>
      </c>
      <c r="F8" s="225" t="s">
        <v>482</v>
      </c>
    </row>
    <row r="9" spans="1:6" ht="18.75" customHeight="1">
      <c r="A9" s="226" t="s">
        <v>483</v>
      </c>
      <c r="B9" s="227">
        <v>1</v>
      </c>
      <c r="C9" s="242">
        <v>2744030</v>
      </c>
      <c r="D9" s="242">
        <v>2592315</v>
      </c>
      <c r="E9" s="242">
        <v>8119707</v>
      </c>
      <c r="F9" s="242">
        <v>8029618</v>
      </c>
    </row>
    <row r="10" spans="1:6" ht="12" customHeight="1">
      <c r="A10" s="226" t="s">
        <v>484</v>
      </c>
      <c r="B10" s="228">
        <v>2</v>
      </c>
      <c r="C10" s="242"/>
      <c r="D10" s="242"/>
      <c r="E10" s="242"/>
      <c r="F10" s="242"/>
    </row>
    <row r="11" spans="1:6" ht="12" customHeight="1">
      <c r="A11" s="226" t="s">
        <v>485</v>
      </c>
      <c r="B11" s="228">
        <v>3</v>
      </c>
      <c r="C11" s="242"/>
      <c r="D11" s="242"/>
      <c r="E11" s="242"/>
      <c r="F11" s="242"/>
    </row>
    <row r="12" spans="1:6" ht="12" customHeight="1">
      <c r="A12" s="226" t="s">
        <v>486</v>
      </c>
      <c r="B12" s="228">
        <v>4</v>
      </c>
      <c r="C12" s="242">
        <v>80077</v>
      </c>
      <c r="D12" s="242">
        <v>101129</v>
      </c>
      <c r="E12" s="242">
        <v>243989</v>
      </c>
      <c r="F12" s="242">
        <v>326462</v>
      </c>
    </row>
    <row r="13" spans="1:6" ht="12" customHeight="1">
      <c r="A13" s="226" t="s">
        <v>487</v>
      </c>
      <c r="B13" s="228">
        <v>5</v>
      </c>
      <c r="C13" s="242"/>
      <c r="D13" s="242"/>
      <c r="E13" s="242"/>
      <c r="F13" s="242"/>
    </row>
    <row r="14" spans="1:6" ht="12" customHeight="1">
      <c r="A14" s="226" t="s">
        <v>488</v>
      </c>
      <c r="B14" s="228">
        <v>6</v>
      </c>
      <c r="C14" s="242">
        <v>2824107</v>
      </c>
      <c r="D14" s="242">
        <v>2693444</v>
      </c>
      <c r="E14" s="242">
        <v>8363696</v>
      </c>
      <c r="F14" s="242">
        <v>8356080</v>
      </c>
    </row>
    <row r="15" spans="1:6" ht="18.75" customHeight="1">
      <c r="A15" s="229" t="s">
        <v>489</v>
      </c>
      <c r="B15" s="227">
        <v>7</v>
      </c>
      <c r="C15" s="242">
        <v>168079</v>
      </c>
      <c r="D15" s="242">
        <v>164314</v>
      </c>
      <c r="E15" s="242">
        <v>500331</v>
      </c>
      <c r="F15" s="242">
        <v>490074</v>
      </c>
    </row>
    <row r="16" spans="1:6" ht="12" customHeight="1">
      <c r="A16" s="226" t="s">
        <v>490</v>
      </c>
      <c r="B16" s="228">
        <v>8</v>
      </c>
      <c r="C16" s="242">
        <v>243497</v>
      </c>
      <c r="D16" s="242">
        <v>318934</v>
      </c>
      <c r="E16" s="242">
        <v>726157</v>
      </c>
      <c r="F16" s="242">
        <v>816542</v>
      </c>
    </row>
    <row r="17" spans="1:6" ht="12" customHeight="1">
      <c r="A17" s="226" t="s">
        <v>491</v>
      </c>
      <c r="B17" s="228">
        <v>9</v>
      </c>
      <c r="C17" s="242">
        <v>411576</v>
      </c>
      <c r="D17" s="242">
        <v>483248</v>
      </c>
      <c r="E17" s="242">
        <v>1226488</v>
      </c>
      <c r="F17" s="242">
        <v>1306616</v>
      </c>
    </row>
    <row r="18" spans="1:6" ht="12" customHeight="1">
      <c r="A18" s="226" t="s">
        <v>492</v>
      </c>
      <c r="B18" s="228">
        <v>10</v>
      </c>
      <c r="C18" s="242">
        <v>72128</v>
      </c>
      <c r="D18" s="242">
        <v>79645</v>
      </c>
      <c r="E18" s="242">
        <v>213868</v>
      </c>
      <c r="F18" s="242">
        <v>233674</v>
      </c>
    </row>
    <row r="19" spans="1:6" ht="12" customHeight="1">
      <c r="A19" s="226" t="s">
        <v>493</v>
      </c>
      <c r="B19" s="228">
        <v>11</v>
      </c>
      <c r="C19" s="242">
        <v>262618</v>
      </c>
      <c r="D19" s="242">
        <v>263948</v>
      </c>
      <c r="E19" s="242">
        <v>780778</v>
      </c>
      <c r="F19" s="242">
        <v>800795</v>
      </c>
    </row>
    <row r="20" spans="1:6" ht="12" customHeight="1">
      <c r="A20" s="226" t="s">
        <v>494</v>
      </c>
      <c r="B20" s="228">
        <v>12</v>
      </c>
      <c r="C20" s="242">
        <v>334746</v>
      </c>
      <c r="D20" s="242">
        <v>343593</v>
      </c>
      <c r="E20" s="242">
        <v>994646</v>
      </c>
      <c r="F20" s="242">
        <v>1034469</v>
      </c>
    </row>
    <row r="21" spans="1:6" ht="12" customHeight="1">
      <c r="A21" s="226" t="s">
        <v>495</v>
      </c>
      <c r="B21" s="228">
        <v>13</v>
      </c>
      <c r="C21" s="242">
        <v>812189</v>
      </c>
      <c r="D21" s="242">
        <v>798653</v>
      </c>
      <c r="E21" s="242">
        <v>2455878</v>
      </c>
      <c r="F21" s="242">
        <v>2453317</v>
      </c>
    </row>
    <row r="22" spans="1:6" ht="12" customHeight="1">
      <c r="A22" s="226" t="s">
        <v>496</v>
      </c>
      <c r="B22" s="228">
        <v>14</v>
      </c>
      <c r="C22" s="242">
        <v>148863</v>
      </c>
      <c r="D22" s="242">
        <v>156190</v>
      </c>
      <c r="E22" s="242">
        <v>454877</v>
      </c>
      <c r="F22" s="242">
        <v>477919</v>
      </c>
    </row>
    <row r="23" spans="1:6" ht="12" customHeight="1">
      <c r="A23" s="226" t="s">
        <v>497</v>
      </c>
      <c r="B23" s="228">
        <v>15</v>
      </c>
      <c r="C23" s="242">
        <v>325175</v>
      </c>
      <c r="D23" s="242">
        <v>233350</v>
      </c>
      <c r="E23" s="242">
        <v>1026639</v>
      </c>
      <c r="F23" s="242">
        <v>836990</v>
      </c>
    </row>
    <row r="24" spans="1:6" ht="12" customHeight="1">
      <c r="A24" s="226" t="s">
        <v>498</v>
      </c>
      <c r="B24" s="228">
        <v>16</v>
      </c>
      <c r="C24" s="242">
        <v>2032549</v>
      </c>
      <c r="D24" s="242">
        <v>2015034</v>
      </c>
      <c r="E24" s="242">
        <v>6158528</v>
      </c>
      <c r="F24" s="242">
        <v>6109311</v>
      </c>
    </row>
    <row r="25" spans="1:6" ht="21" customHeight="1">
      <c r="A25" s="230" t="s">
        <v>499</v>
      </c>
      <c r="B25" s="227">
        <v>17</v>
      </c>
      <c r="C25" s="242">
        <v>791558</v>
      </c>
      <c r="D25" s="242">
        <v>678410</v>
      </c>
      <c r="E25" s="242">
        <v>2205168</v>
      </c>
      <c r="F25" s="242">
        <v>2246769</v>
      </c>
    </row>
    <row r="26" spans="1:6" ht="12" customHeight="1">
      <c r="A26" s="226" t="s">
        <v>500</v>
      </c>
      <c r="B26" s="228">
        <v>18</v>
      </c>
      <c r="C26" s="242">
        <v>61434</v>
      </c>
      <c r="D26" s="242">
        <v>61207</v>
      </c>
      <c r="E26" s="242">
        <v>268829</v>
      </c>
      <c r="F26" s="242">
        <v>168176</v>
      </c>
    </row>
    <row r="27" spans="1:6" ht="12" customHeight="1">
      <c r="A27" s="226" t="s">
        <v>501</v>
      </c>
      <c r="B27" s="227">
        <v>19</v>
      </c>
      <c r="C27" s="242"/>
      <c r="D27" s="242"/>
      <c r="E27" s="242"/>
      <c r="F27" s="242"/>
    </row>
    <row r="28" spans="1:6" ht="12" customHeight="1">
      <c r="A28" s="226" t="s">
        <v>502</v>
      </c>
      <c r="B28" s="228">
        <v>20</v>
      </c>
      <c r="C28" s="242">
        <v>-1191</v>
      </c>
      <c r="D28" s="242">
        <v>-1549</v>
      </c>
      <c r="E28" s="242">
        <v>-2966</v>
      </c>
      <c r="F28" s="242">
        <v>-4389</v>
      </c>
    </row>
    <row r="29" spans="1:6" ht="12" customHeight="1">
      <c r="A29" s="226" t="s">
        <v>503</v>
      </c>
      <c r="B29" s="228">
        <v>21</v>
      </c>
      <c r="C29" s="242">
        <v>-1191</v>
      </c>
      <c r="D29" s="242">
        <v>-1549</v>
      </c>
      <c r="E29" s="242">
        <v>-2966</v>
      </c>
      <c r="F29" s="242">
        <v>-4389</v>
      </c>
    </row>
    <row r="30" spans="1:6" ht="12.75" customHeight="1">
      <c r="A30" s="229" t="s">
        <v>504</v>
      </c>
      <c r="B30" s="227">
        <v>22</v>
      </c>
      <c r="C30" s="242">
        <v>10267</v>
      </c>
      <c r="D30" s="242">
        <v>9729</v>
      </c>
      <c r="E30" s="242">
        <v>29222</v>
      </c>
      <c r="F30" s="242">
        <v>27537</v>
      </c>
    </row>
    <row r="31" spans="1:6" ht="12" customHeight="1">
      <c r="A31" s="226" t="s">
        <v>505</v>
      </c>
      <c r="B31" s="228">
        <v>23</v>
      </c>
      <c r="C31" s="242">
        <v>841534</v>
      </c>
      <c r="D31" s="242">
        <v>728339</v>
      </c>
      <c r="E31" s="242">
        <v>2441809</v>
      </c>
      <c r="F31" s="242">
        <v>2383019</v>
      </c>
    </row>
    <row r="32" spans="1:6" ht="18.75" customHeight="1">
      <c r="A32" s="229" t="s">
        <v>506</v>
      </c>
      <c r="B32" s="227">
        <v>24</v>
      </c>
      <c r="C32" s="242">
        <v>30930</v>
      </c>
      <c r="D32" s="242">
        <v>23729</v>
      </c>
      <c r="E32" s="242">
        <v>87581</v>
      </c>
      <c r="F32" s="242">
        <v>64091</v>
      </c>
    </row>
    <row r="33" spans="1:6" ht="12" customHeight="1">
      <c r="A33" s="226" t="s">
        <v>507</v>
      </c>
      <c r="B33" s="228">
        <v>25</v>
      </c>
      <c r="C33" s="242">
        <v>24140</v>
      </c>
      <c r="D33" s="242">
        <v>25128</v>
      </c>
      <c r="E33" s="242">
        <v>76977</v>
      </c>
      <c r="F33" s="242">
        <v>77955</v>
      </c>
    </row>
    <row r="34" spans="1:6" ht="12" customHeight="1">
      <c r="A34" s="226" t="s">
        <v>508</v>
      </c>
      <c r="B34" s="228">
        <v>26</v>
      </c>
      <c r="C34" s="242">
        <v>7</v>
      </c>
      <c r="D34" s="242">
        <v>10</v>
      </c>
      <c r="E34" s="242">
        <v>26</v>
      </c>
      <c r="F34" s="242">
        <v>29</v>
      </c>
    </row>
    <row r="35" spans="1:6" ht="12" customHeight="1">
      <c r="A35" s="226" t="s">
        <v>509</v>
      </c>
      <c r="B35" s="228">
        <v>27</v>
      </c>
      <c r="C35" s="242">
        <v>55077</v>
      </c>
      <c r="D35" s="242">
        <v>48867</v>
      </c>
      <c r="E35" s="242">
        <v>164584</v>
      </c>
      <c r="F35" s="242">
        <v>142075</v>
      </c>
    </row>
    <row r="36" spans="1:6" ht="18" customHeight="1">
      <c r="A36" s="226" t="s">
        <v>510</v>
      </c>
      <c r="B36" s="231" t="s">
        <v>511</v>
      </c>
      <c r="C36" s="242">
        <v>786457</v>
      </c>
      <c r="D36" s="242">
        <v>679472</v>
      </c>
      <c r="E36" s="242">
        <v>2277225</v>
      </c>
      <c r="F36" s="242">
        <v>2240944</v>
      </c>
    </row>
    <row r="37" spans="1:6" ht="12" customHeight="1">
      <c r="A37" s="226" t="s">
        <v>512</v>
      </c>
      <c r="B37" s="228">
        <v>30</v>
      </c>
      <c r="C37" s="242"/>
      <c r="D37" s="242"/>
      <c r="E37" s="242"/>
      <c r="F37" s="242"/>
    </row>
    <row r="38" spans="1:6" ht="12" customHeight="1">
      <c r="A38" s="226" t="s">
        <v>513</v>
      </c>
      <c r="B38" s="228">
        <v>31</v>
      </c>
      <c r="C38" s="242">
        <v>786457</v>
      </c>
      <c r="D38" s="242">
        <v>679472</v>
      </c>
      <c r="E38" s="242">
        <v>2277225</v>
      </c>
      <c r="F38" s="242">
        <v>2240944</v>
      </c>
    </row>
    <row r="39" spans="1:6" ht="12" customHeight="1">
      <c r="A39" s="226" t="s">
        <v>514</v>
      </c>
      <c r="B39" s="228">
        <v>32</v>
      </c>
      <c r="C39" s="242">
        <v>199247</v>
      </c>
      <c r="D39" s="242">
        <v>165297</v>
      </c>
      <c r="E39" s="242">
        <v>583238</v>
      </c>
      <c r="F39" s="242">
        <v>605697</v>
      </c>
    </row>
    <row r="40" spans="1:6" ht="12" customHeight="1">
      <c r="A40" s="226" t="s">
        <v>515</v>
      </c>
      <c r="B40" s="228">
        <v>33</v>
      </c>
      <c r="C40" s="242">
        <v>82015</v>
      </c>
      <c r="D40" s="242">
        <v>90402</v>
      </c>
      <c r="E40" s="242">
        <v>240383</v>
      </c>
      <c r="F40" s="242">
        <v>238404</v>
      </c>
    </row>
    <row r="41" spans="1:6" ht="12" customHeight="1">
      <c r="A41" s="226" t="s">
        <v>516</v>
      </c>
      <c r="B41" s="228">
        <v>34</v>
      </c>
      <c r="C41" s="242">
        <v>505195</v>
      </c>
      <c r="D41" s="242">
        <v>423773</v>
      </c>
      <c r="E41" s="242">
        <v>1453604</v>
      </c>
      <c r="F41" s="242">
        <v>1396843</v>
      </c>
    </row>
    <row r="42" spans="1:6" ht="6.9" customHeight="1"/>
    <row r="43" spans="1:6" ht="6.9" customHeight="1"/>
    <row r="44" spans="1:6" ht="15.9" customHeight="1"/>
    <row r="45" spans="1:6" ht="17.100000000000001" customHeight="1"/>
    <row r="46" spans="1:6" ht="6.9" customHeight="1"/>
    <row r="47" spans="1:6" ht="6.9" customHeight="1"/>
    <row r="48" spans="1:6" ht="6.9" customHeight="1"/>
    <row r="49" ht="6.9" customHeight="1"/>
    <row r="50" ht="6.9" customHeight="1"/>
    <row r="51" ht="6.9" customHeight="1"/>
    <row r="52" ht="6.9" customHeight="1"/>
    <row r="53" ht="6.9" customHeight="1"/>
    <row r="54" ht="6.9" customHeight="1"/>
    <row r="55" ht="6.9" customHeight="1"/>
    <row r="56" ht="6.9" customHeight="1"/>
    <row r="57" ht="8.1" customHeight="1"/>
    <row r="58" ht="17.100000000000001" customHeight="1"/>
    <row r="59" ht="6.9" customHeight="1"/>
    <row r="60" ht="6.9" customHeight="1"/>
    <row r="61" ht="6.9" customHeight="1"/>
    <row r="62" ht="6.9" customHeight="1"/>
    <row r="63" ht="6.9" customHeight="1"/>
    <row r="64" ht="6.9" customHeight="1"/>
    <row r="65" ht="6.9" customHeight="1"/>
    <row r="66" ht="6.9" customHeight="1"/>
    <row r="67" ht="8.1" customHeight="1"/>
    <row r="68" ht="8.1" customHeight="1"/>
    <row r="69" ht="8.1" customHeight="1"/>
    <row r="70" ht="8.1" customHeight="1"/>
    <row r="71" ht="8.1" customHeight="1"/>
    <row r="72" ht="6.9" customHeight="1"/>
    <row r="73" ht="6.9" customHeight="1"/>
    <row r="74" ht="6.9" customHeight="1"/>
    <row r="75" ht="6.9" customHeight="1"/>
    <row r="76" ht="6.9" customHeight="1"/>
    <row r="77" ht="6.9" customHeight="1"/>
  </sheetData>
  <mergeCells count="10">
    <mergeCell ref="E6:F6"/>
    <mergeCell ref="A7:A8"/>
    <mergeCell ref="B7:B8"/>
    <mergeCell ref="C7:D7"/>
    <mergeCell ref="E7:F7"/>
    <mergeCell ref="A1:D1"/>
    <mergeCell ref="E1:F1"/>
    <mergeCell ref="A2:D2"/>
    <mergeCell ref="E2:F2"/>
    <mergeCell ref="E3:F3"/>
  </mergeCells>
  <pageMargins left="0.45" right="0.4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31"/>
  <sheetViews>
    <sheetView workbookViewId="0">
      <selection activeCell="C6" sqref="C6:F22"/>
    </sheetView>
  </sheetViews>
  <sheetFormatPr defaultColWidth="9.109375" defaultRowHeight="13.2"/>
  <cols>
    <col min="1" max="1" width="53.33203125" style="221" customWidth="1"/>
    <col min="2" max="2" width="9.109375" style="221"/>
    <col min="3" max="3" width="12.44140625" style="221" customWidth="1"/>
    <col min="4" max="4" width="13.44140625" style="221" customWidth="1"/>
    <col min="5" max="6" width="14" style="221" customWidth="1"/>
    <col min="7" max="16384" width="9.109375" style="221"/>
  </cols>
  <sheetData>
    <row r="1" spans="1:6" s="233" customFormat="1" ht="12" customHeight="1">
      <c r="A1" s="232" t="s">
        <v>557</v>
      </c>
      <c r="B1" s="249" t="s">
        <v>560</v>
      </c>
      <c r="C1" s="259"/>
      <c r="D1" s="249" t="s">
        <v>554</v>
      </c>
      <c r="E1" s="259"/>
      <c r="F1" s="223" t="s">
        <v>517</v>
      </c>
    </row>
    <row r="2" spans="1:6" s="233" customFormat="1" ht="12" customHeight="1">
      <c r="A2" s="251" t="s">
        <v>518</v>
      </c>
      <c r="B2" s="260" t="s">
        <v>519</v>
      </c>
      <c r="C2" s="262"/>
      <c r="D2" s="263"/>
      <c r="E2" s="262" t="s">
        <v>520</v>
      </c>
      <c r="F2" s="263"/>
    </row>
    <row r="3" spans="1:6" s="233" customFormat="1" ht="12" customHeight="1">
      <c r="A3" s="252"/>
      <c r="B3" s="261"/>
      <c r="C3" s="225" t="s">
        <v>521</v>
      </c>
      <c r="D3" s="225" t="s">
        <v>522</v>
      </c>
      <c r="E3" s="225" t="s">
        <v>523</v>
      </c>
      <c r="F3" s="225" t="s">
        <v>524</v>
      </c>
    </row>
    <row r="4" spans="1:6" s="233" customFormat="1" ht="18" customHeight="1">
      <c r="A4" s="226" t="s">
        <v>525</v>
      </c>
      <c r="B4" s="234">
        <v>35</v>
      </c>
      <c r="C4" s="243"/>
      <c r="D4" s="243"/>
      <c r="E4" s="243"/>
      <c r="F4" s="243"/>
    </row>
    <row r="5" spans="1:6" s="233" customFormat="1" ht="21" customHeight="1">
      <c r="A5" s="226" t="s">
        <v>526</v>
      </c>
      <c r="B5" s="235">
        <v>36</v>
      </c>
      <c r="C5" s="243"/>
      <c r="D5" s="243"/>
      <c r="E5" s="243"/>
      <c r="F5" s="243"/>
    </row>
    <row r="6" spans="1:6" s="233" customFormat="1" ht="12" customHeight="1">
      <c r="A6" s="226" t="s">
        <v>527</v>
      </c>
      <c r="B6" s="235">
        <v>37</v>
      </c>
      <c r="C6" s="243">
        <v>505195</v>
      </c>
      <c r="D6" s="243">
        <v>423773</v>
      </c>
      <c r="E6" s="243">
        <v>1453604</v>
      </c>
      <c r="F6" s="243">
        <v>1396843</v>
      </c>
    </row>
    <row r="7" spans="1:6" s="233" customFormat="1" ht="12" customHeight="1">
      <c r="A7" s="226" t="s">
        <v>528</v>
      </c>
      <c r="B7" s="235">
        <v>38</v>
      </c>
      <c r="C7" s="243">
        <v>0</v>
      </c>
      <c r="D7" s="243">
        <v>0</v>
      </c>
      <c r="E7" s="243">
        <v>0</v>
      </c>
      <c r="F7" s="243"/>
    </row>
    <row r="8" spans="1:6" s="233" customFormat="1" ht="12" customHeight="1">
      <c r="A8" s="226" t="s">
        <v>529</v>
      </c>
      <c r="B8" s="235">
        <v>39</v>
      </c>
      <c r="C8" s="243">
        <v>0</v>
      </c>
      <c r="D8" s="243">
        <v>0</v>
      </c>
      <c r="E8" s="243">
        <v>0</v>
      </c>
      <c r="F8" s="243"/>
    </row>
    <row r="9" spans="1:6" s="233" customFormat="1" ht="12" customHeight="1">
      <c r="A9" s="226" t="s">
        <v>530</v>
      </c>
      <c r="B9" s="235">
        <v>40</v>
      </c>
      <c r="C9" s="243">
        <v>0</v>
      </c>
      <c r="D9" s="243">
        <v>0</v>
      </c>
      <c r="E9" s="243">
        <v>0</v>
      </c>
      <c r="F9" s="243"/>
    </row>
    <row r="10" spans="1:6" s="233" customFormat="1" ht="12" customHeight="1">
      <c r="A10" s="226" t="s">
        <v>531</v>
      </c>
      <c r="B10" s="235">
        <v>41</v>
      </c>
      <c r="C10" s="243">
        <v>0</v>
      </c>
      <c r="D10" s="243">
        <v>0</v>
      </c>
      <c r="E10" s="243">
        <v>0</v>
      </c>
      <c r="F10" s="243"/>
    </row>
    <row r="11" spans="1:6" s="233" customFormat="1" ht="12" customHeight="1">
      <c r="A11" s="226" t="s">
        <v>532</v>
      </c>
      <c r="B11" s="235">
        <v>42</v>
      </c>
      <c r="C11" s="243">
        <v>505195</v>
      </c>
      <c r="D11" s="243">
        <v>423773</v>
      </c>
      <c r="E11" s="243">
        <v>1453604</v>
      </c>
      <c r="F11" s="243">
        <v>1396843</v>
      </c>
    </row>
    <row r="12" spans="1:6" s="233" customFormat="1" ht="12" customHeight="1">
      <c r="A12" s="226" t="s">
        <v>533</v>
      </c>
      <c r="B12" s="235">
        <v>43</v>
      </c>
      <c r="C12" s="243"/>
      <c r="D12" s="243"/>
      <c r="E12" s="243"/>
      <c r="F12" s="243"/>
    </row>
    <row r="13" spans="1:6" s="233" customFormat="1" ht="12" customHeight="1">
      <c r="A13" s="226" t="s">
        <v>534</v>
      </c>
      <c r="B13" s="235">
        <v>44</v>
      </c>
      <c r="C13" s="243"/>
      <c r="D13" s="243"/>
      <c r="E13" s="243"/>
      <c r="F13" s="243"/>
    </row>
    <row r="14" spans="1:6" s="233" customFormat="1" ht="12" customHeight="1">
      <c r="A14" s="226" t="s">
        <v>535</v>
      </c>
      <c r="B14" s="235">
        <v>45</v>
      </c>
      <c r="C14" s="244">
        <v>0.71971387769656037</v>
      </c>
      <c r="D14" s="244">
        <v>0.7481254483107872</v>
      </c>
      <c r="E14" s="244">
        <v>0.73634048870260227</v>
      </c>
      <c r="F14" s="244">
        <v>0.73112165034322318</v>
      </c>
    </row>
    <row r="15" spans="1:6" s="233" customFormat="1" ht="12" customHeight="1">
      <c r="A15" s="226" t="s">
        <v>536</v>
      </c>
      <c r="B15" s="235">
        <v>46</v>
      </c>
      <c r="C15" s="244">
        <v>0.26426831561268749</v>
      </c>
      <c r="D15" s="244">
        <v>0.30698280714208276</v>
      </c>
      <c r="E15" s="244">
        <v>0.26556847594651933</v>
      </c>
      <c r="F15" s="244">
        <v>0.28016546035940298</v>
      </c>
    </row>
    <row r="16" spans="1:6" s="233" customFormat="1" ht="12" customHeight="1">
      <c r="A16" s="226" t="s">
        <v>537</v>
      </c>
      <c r="B16" s="235">
        <v>47</v>
      </c>
      <c r="C16" s="244">
        <v>0.34030297010701083</v>
      </c>
      <c r="D16" s="244">
        <v>0.35450634949158027</v>
      </c>
      <c r="E16" s="244">
        <v>0.34802257279556792</v>
      </c>
      <c r="F16" s="244">
        <v>0.35079080142842101</v>
      </c>
    </row>
    <row r="17" spans="1:6" s="233" customFormat="1" ht="20.25" customHeight="1">
      <c r="A17" s="226" t="s">
        <v>538</v>
      </c>
      <c r="B17" s="234">
        <v>48</v>
      </c>
      <c r="C17" s="243">
        <v>791558</v>
      </c>
      <c r="D17" s="243">
        <v>678410</v>
      </c>
      <c r="E17" s="243">
        <v>2205168</v>
      </c>
      <c r="F17" s="243">
        <v>2246769</v>
      </c>
    </row>
    <row r="18" spans="1:6" s="233" customFormat="1" ht="12" customHeight="1">
      <c r="A18" s="226" t="s">
        <v>539</v>
      </c>
      <c r="B18" s="235">
        <v>49</v>
      </c>
      <c r="C18" s="243">
        <v>-199247</v>
      </c>
      <c r="D18" s="243">
        <v>-165297</v>
      </c>
      <c r="E18" s="243">
        <v>-583238</v>
      </c>
      <c r="F18" s="243">
        <v>-605697</v>
      </c>
    </row>
    <row r="19" spans="1:6" s="233" customFormat="1" ht="12" customHeight="1">
      <c r="A19" s="226" t="s">
        <v>540</v>
      </c>
      <c r="B19" s="235">
        <v>50</v>
      </c>
      <c r="C19" s="243">
        <v>-82015</v>
      </c>
      <c r="D19" s="243">
        <v>-90402</v>
      </c>
      <c r="E19" s="243">
        <v>-240383</v>
      </c>
      <c r="F19" s="243">
        <v>-238404</v>
      </c>
    </row>
    <row r="20" spans="1:6" s="233" customFormat="1" ht="12" customHeight="1">
      <c r="A20" s="226" t="s">
        <v>541</v>
      </c>
      <c r="B20" s="235">
        <v>51</v>
      </c>
      <c r="C20" s="243">
        <v>-2454</v>
      </c>
      <c r="D20" s="243">
        <v>-2408</v>
      </c>
      <c r="E20" s="243">
        <v>-7882</v>
      </c>
      <c r="F20" s="243">
        <v>-7063</v>
      </c>
    </row>
    <row r="21" spans="1:6" s="233" customFormat="1" ht="12" customHeight="1">
      <c r="A21" s="226" t="s">
        <v>542</v>
      </c>
      <c r="B21" s="235">
        <v>52</v>
      </c>
      <c r="C21" s="243">
        <v>6214</v>
      </c>
      <c r="D21" s="243">
        <v>5904</v>
      </c>
      <c r="E21" s="243">
        <v>18588</v>
      </c>
      <c r="F21" s="243">
        <v>18073</v>
      </c>
    </row>
    <row r="22" spans="1:6" s="233" customFormat="1" ht="12" customHeight="1">
      <c r="A22" s="226" t="s">
        <v>543</v>
      </c>
      <c r="B22" s="235">
        <v>53</v>
      </c>
      <c r="C22" s="243">
        <v>514056</v>
      </c>
      <c r="D22" s="243">
        <v>426207</v>
      </c>
      <c r="E22" s="243">
        <v>1392253</v>
      </c>
      <c r="F22" s="243">
        <v>1413678</v>
      </c>
    </row>
    <row r="23" spans="1:6" ht="25.5" customHeight="1">
      <c r="A23" s="264" t="s">
        <v>544</v>
      </c>
      <c r="B23" s="265"/>
      <c r="C23" s="265"/>
      <c r="D23" s="265"/>
      <c r="E23" s="265"/>
      <c r="F23" s="265"/>
    </row>
    <row r="24" spans="1:6" ht="18" customHeight="1">
      <c r="A24" s="266" t="s">
        <v>545</v>
      </c>
      <c r="B24" s="246"/>
      <c r="C24" s="246"/>
      <c r="D24" s="246"/>
      <c r="E24" s="246"/>
      <c r="F24" s="246"/>
    </row>
    <row r="25" spans="1:6" ht="66" customHeight="1">
      <c r="A25" s="267" t="s">
        <v>546</v>
      </c>
      <c r="B25" s="268"/>
      <c r="C25" s="268"/>
      <c r="D25" s="268"/>
      <c r="E25" s="268"/>
      <c r="F25" s="268"/>
    </row>
    <row r="27" spans="1:6">
      <c r="A27" s="269" t="s">
        <v>547</v>
      </c>
      <c r="B27" s="270"/>
      <c r="C27" s="270"/>
      <c r="D27" s="270"/>
      <c r="E27" s="270"/>
      <c r="F27" s="271"/>
    </row>
    <row r="28" spans="1:6" ht="27" customHeight="1">
      <c r="A28" s="272" t="s">
        <v>548</v>
      </c>
      <c r="B28" s="268"/>
      <c r="C28" s="268"/>
      <c r="D28" s="268"/>
      <c r="E28" s="268"/>
      <c r="F28" s="273"/>
    </row>
    <row r="29" spans="1:6" ht="16.5" customHeight="1">
      <c r="A29" s="236" t="s">
        <v>555</v>
      </c>
      <c r="F29" s="237"/>
    </row>
    <row r="30" spans="1:6" ht="15.75" customHeight="1">
      <c r="A30" s="236" t="s">
        <v>556</v>
      </c>
      <c r="F30" s="237"/>
    </row>
    <row r="31" spans="1:6">
      <c r="A31" s="238" t="s">
        <v>561</v>
      </c>
      <c r="B31" s="257" t="s">
        <v>562</v>
      </c>
      <c r="C31" s="257"/>
      <c r="D31" s="257"/>
      <c r="E31" s="257"/>
      <c r="F31" s="258"/>
    </row>
  </sheetData>
  <mergeCells count="12">
    <mergeCell ref="B31:F31"/>
    <mergeCell ref="B1:C1"/>
    <mergeCell ref="D1:E1"/>
    <mergeCell ref="A2:A3"/>
    <mergeCell ref="B2:B3"/>
    <mergeCell ref="C2:D2"/>
    <mergeCell ref="E2:F2"/>
    <mergeCell ref="A23:F23"/>
    <mergeCell ref="A24:F24"/>
    <mergeCell ref="A25:F25"/>
    <mergeCell ref="A27:F27"/>
    <mergeCell ref="A28:F28"/>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93"/>
  <sheetViews>
    <sheetView showZeros="0" topLeftCell="A40" zoomScale="75" workbookViewId="0">
      <selection activeCell="E47" sqref="E47"/>
    </sheetView>
  </sheetViews>
  <sheetFormatPr defaultColWidth="9.109375" defaultRowHeight="13.2"/>
  <cols>
    <col min="1" max="1" width="5.109375" style="2" customWidth="1"/>
    <col min="2" max="2" width="4" style="2" customWidth="1"/>
    <col min="3" max="4" width="9.109375" style="2"/>
    <col min="5" max="5" width="33.88671875" style="2" customWidth="1"/>
    <col min="6" max="6" width="4" style="7" customWidth="1"/>
    <col min="7" max="7" width="12.33203125" style="2" customWidth="1"/>
    <col min="8" max="8" width="3.109375" style="2" customWidth="1"/>
    <col min="9" max="9" width="12.109375" style="2" customWidth="1"/>
    <col min="10" max="10" width="4.33203125" style="2" customWidth="1"/>
    <col min="11" max="11" width="11.33203125" style="2" customWidth="1"/>
    <col min="12" max="12" width="3.6640625" style="2" customWidth="1"/>
    <col min="13" max="13" width="12.44140625" style="2" customWidth="1"/>
    <col min="14" max="14" width="9.109375" style="2" hidden="1" customWidth="1"/>
    <col min="15" max="15" width="9.109375" style="122" hidden="1" customWidth="1"/>
    <col min="16" max="16" width="9.109375" style="2" hidden="1" customWidth="1"/>
    <col min="17" max="17" width="9.109375" style="122" hidden="1" customWidth="1"/>
    <col min="18" max="18" width="2.109375" style="2" customWidth="1"/>
    <col min="19" max="19" width="10.88671875" style="2" bestFit="1" customWidth="1"/>
    <col min="20" max="20" width="3.33203125" style="2" customWidth="1"/>
    <col min="21" max="21" width="10.88671875" style="2" bestFit="1" customWidth="1"/>
    <col min="22" max="22" width="2.44140625" style="2" customWidth="1"/>
    <col min="23" max="23" width="10.88671875" style="2" bestFit="1" customWidth="1"/>
    <col min="24" max="24" width="6.6640625" style="2" bestFit="1" customWidth="1"/>
    <col min="25" max="25" width="10.88671875" style="2" bestFit="1" customWidth="1"/>
    <col min="26" max="26" width="2.33203125" style="2" customWidth="1"/>
    <col min="27" max="16384" width="9.109375" style="2"/>
  </cols>
  <sheetData>
    <row r="1" spans="1:26">
      <c r="A1" s="5" t="s">
        <v>0</v>
      </c>
      <c r="B1" s="6"/>
      <c r="C1" s="6"/>
      <c r="D1" s="6"/>
      <c r="E1" s="6"/>
      <c r="G1" s="8" t="s">
        <v>1</v>
      </c>
      <c r="H1" s="6"/>
      <c r="I1" s="6"/>
      <c r="J1" s="6"/>
      <c r="K1" s="5" t="s">
        <v>549</v>
      </c>
      <c r="L1" s="6"/>
      <c r="M1" s="6"/>
    </row>
    <row r="2" spans="1:26">
      <c r="A2" s="5" t="s">
        <v>96</v>
      </c>
      <c r="B2" s="6"/>
      <c r="C2" s="6"/>
      <c r="D2" s="6"/>
      <c r="E2" s="6"/>
      <c r="G2" s="130" t="s">
        <v>550</v>
      </c>
      <c r="H2" s="131"/>
      <c r="I2" s="131"/>
      <c r="J2" s="131"/>
      <c r="K2" s="6"/>
      <c r="L2" s="6"/>
      <c r="M2" s="6"/>
    </row>
    <row r="3" spans="1:26">
      <c r="A3" s="5" t="s">
        <v>97</v>
      </c>
      <c r="B3" s="6"/>
      <c r="C3" s="6"/>
      <c r="D3" s="6"/>
      <c r="E3" s="6"/>
      <c r="G3" s="58"/>
      <c r="H3" s="58"/>
      <c r="I3" s="58"/>
      <c r="J3" s="58"/>
      <c r="S3" s="274"/>
      <c r="T3" s="274"/>
      <c r="U3" s="274"/>
      <c r="V3" s="274"/>
      <c r="W3" s="274"/>
      <c r="X3" s="274"/>
      <c r="Y3" s="274"/>
    </row>
    <row r="4" spans="1:26" ht="21" customHeight="1">
      <c r="A4" s="9"/>
      <c r="B4" s="3"/>
      <c r="C4" s="9"/>
      <c r="D4" s="3"/>
      <c r="E4" s="3"/>
      <c r="F4" s="10"/>
      <c r="G4" s="11" t="s">
        <v>2</v>
      </c>
      <c r="H4" s="12"/>
      <c r="I4" s="12"/>
      <c r="J4" s="3"/>
      <c r="K4" s="11" t="s">
        <v>3</v>
      </c>
      <c r="L4" s="6"/>
      <c r="M4" s="6"/>
      <c r="S4" s="11"/>
      <c r="T4" s="12"/>
      <c r="U4" s="12"/>
      <c r="V4" s="3"/>
      <c r="W4" s="11"/>
      <c r="X4" s="6"/>
      <c r="Y4" s="6"/>
    </row>
    <row r="5" spans="1:26" ht="18.75" customHeight="1">
      <c r="A5" s="11" t="s">
        <v>4</v>
      </c>
      <c r="B5" s="12"/>
      <c r="C5" s="12"/>
      <c r="D5" s="12"/>
      <c r="E5" s="12"/>
      <c r="F5" s="10"/>
      <c r="G5" s="13" t="s">
        <v>5</v>
      </c>
      <c r="H5" s="13"/>
      <c r="I5" s="13" t="s">
        <v>6</v>
      </c>
      <c r="J5" s="3"/>
      <c r="K5" s="14" t="s">
        <v>5</v>
      </c>
      <c r="M5" s="13" t="s">
        <v>6</v>
      </c>
      <c r="S5" s="13"/>
      <c r="T5" s="13"/>
      <c r="U5" s="13"/>
      <c r="V5" s="3"/>
      <c r="W5" s="14"/>
      <c r="Y5" s="13"/>
    </row>
    <row r="6" spans="1:26">
      <c r="A6" s="11" t="s">
        <v>7</v>
      </c>
      <c r="B6" s="12"/>
      <c r="C6" s="12"/>
      <c r="D6" s="12"/>
      <c r="E6" s="12"/>
      <c r="F6" s="10"/>
      <c r="G6" s="14" t="s">
        <v>8</v>
      </c>
      <c r="H6" s="14"/>
      <c r="I6" s="14" t="s">
        <v>9</v>
      </c>
      <c r="J6" s="3"/>
      <c r="K6" s="15" t="s">
        <v>10</v>
      </c>
      <c r="M6" s="15" t="s">
        <v>11</v>
      </c>
      <c r="S6" s="14"/>
      <c r="T6" s="14"/>
      <c r="U6" s="14"/>
      <c r="V6" s="3"/>
      <c r="W6" s="15"/>
      <c r="Y6" s="15"/>
    </row>
    <row r="7" spans="1:26" ht="18.75" customHeight="1">
      <c r="A7" s="3"/>
      <c r="B7" s="3"/>
      <c r="C7" s="3"/>
      <c r="E7" s="3"/>
      <c r="F7" s="10"/>
      <c r="G7" s="3"/>
      <c r="H7" s="3"/>
      <c r="I7" s="3"/>
      <c r="J7" s="3"/>
      <c r="K7" s="3"/>
      <c r="N7" s="274" t="s">
        <v>381</v>
      </c>
      <c r="O7" s="274"/>
      <c r="P7" s="274" t="s">
        <v>380</v>
      </c>
      <c r="Q7" s="274"/>
      <c r="S7" s="3"/>
      <c r="T7" s="3"/>
      <c r="U7" s="3"/>
      <c r="V7" s="3"/>
      <c r="W7" s="3"/>
    </row>
    <row r="8" spans="1:26">
      <c r="A8" s="3" t="s">
        <v>12</v>
      </c>
      <c r="B8" s="3"/>
      <c r="C8" s="3"/>
      <c r="D8" s="3"/>
      <c r="E8" s="3"/>
      <c r="F8" s="10">
        <v>1</v>
      </c>
      <c r="G8" s="4" t="e">
        <f>#REF!</f>
        <v>#REF!</v>
      </c>
      <c r="H8" s="4"/>
      <c r="I8" s="4">
        <v>2672433</v>
      </c>
      <c r="J8" s="3"/>
      <c r="K8" s="4" t="e">
        <f>#REF!</f>
        <v>#REF!</v>
      </c>
      <c r="L8" s="4"/>
      <c r="M8" s="4">
        <v>2672433</v>
      </c>
      <c r="N8" s="121" t="e">
        <f>I8-G8</f>
        <v>#REF!</v>
      </c>
      <c r="O8" s="122" t="e">
        <f>ABS(N8)/I8</f>
        <v>#REF!</v>
      </c>
      <c r="P8" s="121" t="e">
        <f>M8-K8</f>
        <v>#REF!</v>
      </c>
      <c r="Q8" s="122" t="e">
        <f>ABS(P8)/M8</f>
        <v>#REF!</v>
      </c>
      <c r="S8" s="139"/>
      <c r="T8" s="4"/>
      <c r="U8" s="4"/>
      <c r="V8" s="4"/>
      <c r="W8" s="4"/>
      <c r="X8" s="4"/>
      <c r="Y8" s="4"/>
      <c r="Z8" s="121"/>
    </row>
    <row r="9" spans="1:26">
      <c r="A9" s="3" t="s">
        <v>13</v>
      </c>
      <c r="B9" s="3"/>
      <c r="C9" s="3"/>
      <c r="D9" s="3"/>
      <c r="E9" s="3"/>
      <c r="F9" s="10">
        <v>2</v>
      </c>
      <c r="G9" s="4" t="e">
        <f>#REF!</f>
        <v>#REF!</v>
      </c>
      <c r="H9" s="4"/>
      <c r="I9" s="4">
        <v>0</v>
      </c>
      <c r="J9" s="3"/>
      <c r="K9" s="4">
        <v>0</v>
      </c>
      <c r="L9" s="4"/>
      <c r="M9" s="4">
        <v>0</v>
      </c>
      <c r="S9" s="139"/>
      <c r="T9" s="4"/>
      <c r="U9" s="4"/>
      <c r="V9" s="4"/>
      <c r="W9" s="4"/>
      <c r="X9" s="4"/>
      <c r="Y9" s="4"/>
      <c r="Z9" s="121"/>
    </row>
    <row r="10" spans="1:26">
      <c r="A10" s="3" t="s">
        <v>14</v>
      </c>
      <c r="B10" s="3"/>
      <c r="C10" s="3"/>
      <c r="D10" s="3"/>
      <c r="E10" s="3"/>
      <c r="F10" s="10">
        <v>3</v>
      </c>
      <c r="G10" s="4" t="e">
        <f>#REF!</f>
        <v>#REF!</v>
      </c>
      <c r="H10" s="4"/>
      <c r="I10" s="4">
        <v>0</v>
      </c>
      <c r="J10" s="3"/>
      <c r="K10" s="4">
        <v>0</v>
      </c>
      <c r="L10" s="4"/>
      <c r="M10" s="4">
        <v>0</v>
      </c>
      <c r="S10" s="139"/>
      <c r="T10" s="4"/>
      <c r="U10" s="4"/>
      <c r="V10" s="4"/>
      <c r="W10" s="4"/>
      <c r="X10" s="4"/>
      <c r="Y10" s="4"/>
      <c r="Z10" s="121"/>
    </row>
    <row r="11" spans="1:26">
      <c r="A11" s="3" t="s">
        <v>15</v>
      </c>
      <c r="B11" s="3"/>
      <c r="C11" s="3"/>
      <c r="D11" s="3"/>
      <c r="E11" s="3"/>
      <c r="F11" s="10">
        <v>4</v>
      </c>
      <c r="G11" s="4" t="e">
        <f>#REF!</f>
        <v>#REF!</v>
      </c>
      <c r="H11" s="4"/>
      <c r="I11" s="4">
        <v>116266</v>
      </c>
      <c r="J11" s="3"/>
      <c r="K11" s="4" t="e">
        <f>#REF!</f>
        <v>#REF!</v>
      </c>
      <c r="L11" s="4"/>
      <c r="M11" s="4">
        <v>116266</v>
      </c>
      <c r="N11" s="121" t="e">
        <f t="shared" ref="N11:N71" si="0">I11-G11</f>
        <v>#REF!</v>
      </c>
      <c r="O11" s="122" t="e">
        <f t="shared" ref="O11:O71" si="1">ABS(N11)/I11</f>
        <v>#REF!</v>
      </c>
      <c r="P11" s="121" t="e">
        <f t="shared" ref="P11:P71" si="2">M11-K11</f>
        <v>#REF!</v>
      </c>
      <c r="Q11" s="122" t="e">
        <f t="shared" ref="Q11:Q71" si="3">ABS(P11)/M11</f>
        <v>#REF!</v>
      </c>
      <c r="S11" s="139"/>
      <c r="T11" s="4"/>
      <c r="U11" s="4"/>
      <c r="V11" s="4"/>
      <c r="W11" s="4"/>
      <c r="X11" s="4"/>
      <c r="Y11" s="4"/>
      <c r="Z11" s="121"/>
    </row>
    <row r="12" spans="1:26">
      <c r="A12" s="3" t="s">
        <v>16</v>
      </c>
      <c r="B12" s="3"/>
      <c r="C12" s="3"/>
      <c r="D12" s="3"/>
      <c r="E12" s="3"/>
      <c r="F12" s="10">
        <v>5</v>
      </c>
      <c r="G12" s="4" t="e">
        <f>#REF!</f>
        <v>#REF!</v>
      </c>
      <c r="H12" s="4"/>
      <c r="I12" s="4">
        <v>0</v>
      </c>
      <c r="J12" s="3"/>
      <c r="K12" s="4">
        <v>0</v>
      </c>
      <c r="M12" s="4">
        <v>0</v>
      </c>
      <c r="N12" s="121" t="e">
        <f t="shared" si="0"/>
        <v>#REF!</v>
      </c>
      <c r="P12" s="121">
        <f t="shared" si="2"/>
        <v>0</v>
      </c>
      <c r="S12" s="139"/>
      <c r="T12" s="4"/>
      <c r="U12" s="4"/>
      <c r="V12" s="4"/>
      <c r="W12" s="4"/>
      <c r="X12" s="4"/>
      <c r="Y12" s="4"/>
      <c r="Z12" s="121"/>
    </row>
    <row r="13" spans="1:26">
      <c r="A13" s="3"/>
      <c r="B13" s="3" t="s">
        <v>17</v>
      </c>
      <c r="C13" s="3"/>
      <c r="D13" s="3"/>
      <c r="E13" s="3"/>
      <c r="F13" s="10">
        <v>6</v>
      </c>
      <c r="G13" s="16" t="e">
        <f>SUM(G8:G12)</f>
        <v>#REF!</v>
      </c>
      <c r="H13" s="16"/>
      <c r="I13" s="16">
        <v>2788699</v>
      </c>
      <c r="J13" s="3"/>
      <c r="K13" s="16" t="e">
        <f>SUM(K8:K12)</f>
        <v>#REF!</v>
      </c>
      <c r="L13" s="16"/>
      <c r="M13" s="16">
        <v>2788699</v>
      </c>
      <c r="N13" s="121" t="e">
        <f t="shared" si="0"/>
        <v>#REF!</v>
      </c>
      <c r="O13" s="122" t="e">
        <f t="shared" si="1"/>
        <v>#REF!</v>
      </c>
      <c r="P13" s="121" t="e">
        <f t="shared" si="2"/>
        <v>#REF!</v>
      </c>
      <c r="Q13" s="122" t="e">
        <f t="shared" si="3"/>
        <v>#REF!</v>
      </c>
      <c r="S13" s="139"/>
      <c r="T13" s="4"/>
      <c r="U13" s="16"/>
      <c r="V13" s="4"/>
      <c r="W13" s="16"/>
      <c r="X13" s="4"/>
      <c r="Y13" s="16"/>
      <c r="Z13" s="121"/>
    </row>
    <row r="14" spans="1:26" ht="18.75" customHeight="1">
      <c r="A14" s="11" t="s">
        <v>18</v>
      </c>
      <c r="B14" s="12"/>
      <c r="C14" s="12"/>
      <c r="D14" s="6"/>
      <c r="E14" s="12"/>
      <c r="F14" s="10"/>
      <c r="G14" s="4">
        <v>0</v>
      </c>
      <c r="H14" s="4"/>
      <c r="I14" s="4">
        <v>0</v>
      </c>
      <c r="J14" s="3"/>
      <c r="K14" s="1"/>
      <c r="M14" s="4"/>
      <c r="N14" s="121">
        <f t="shared" si="0"/>
        <v>0</v>
      </c>
      <c r="P14" s="121">
        <f t="shared" si="2"/>
        <v>0</v>
      </c>
      <c r="S14" s="139"/>
      <c r="T14" s="4"/>
      <c r="U14" s="4"/>
      <c r="V14" s="4"/>
      <c r="W14" s="1"/>
      <c r="X14" s="4"/>
      <c r="Y14" s="4"/>
      <c r="Z14" s="121"/>
    </row>
    <row r="15" spans="1:26">
      <c r="A15" s="3" t="s">
        <v>19</v>
      </c>
      <c r="B15" s="3"/>
      <c r="C15" s="3"/>
      <c r="D15" s="3"/>
      <c r="E15" s="3"/>
      <c r="F15" s="10">
        <v>7</v>
      </c>
      <c r="G15" s="4" t="e">
        <f>#REF!</f>
        <v>#REF!</v>
      </c>
      <c r="H15" s="4"/>
      <c r="I15" s="4">
        <v>162162</v>
      </c>
      <c r="J15" s="3"/>
      <c r="K15" s="4" t="e">
        <f>#REF!</f>
        <v>#REF!</v>
      </c>
      <c r="L15" s="4"/>
      <c r="M15" s="4">
        <v>162162</v>
      </c>
      <c r="N15" s="121" t="e">
        <f t="shared" si="0"/>
        <v>#REF!</v>
      </c>
      <c r="O15" s="122" t="e">
        <f t="shared" si="1"/>
        <v>#REF!</v>
      </c>
      <c r="P15" s="121" t="e">
        <f t="shared" si="2"/>
        <v>#REF!</v>
      </c>
      <c r="Q15" s="122" t="e">
        <f t="shared" si="3"/>
        <v>#REF!</v>
      </c>
      <c r="S15" s="139"/>
      <c r="T15" s="4"/>
      <c r="U15" s="4"/>
      <c r="V15" s="4"/>
      <c r="W15" s="4"/>
      <c r="X15" s="4"/>
      <c r="Y15" s="4"/>
      <c r="Z15" s="121"/>
    </row>
    <row r="16" spans="1:26">
      <c r="A16" s="3" t="s">
        <v>20</v>
      </c>
      <c r="B16" s="3"/>
      <c r="C16" s="3"/>
      <c r="D16" s="3"/>
      <c r="E16" s="3"/>
      <c r="F16" s="10">
        <v>8</v>
      </c>
      <c r="G16" s="4" t="e">
        <f>#REF!</f>
        <v>#REF!</v>
      </c>
      <c r="H16" s="4"/>
      <c r="I16" s="4">
        <v>260354</v>
      </c>
      <c r="J16" s="3"/>
      <c r="K16" s="4" t="e">
        <f>#REF!</f>
        <v>#REF!</v>
      </c>
      <c r="L16" s="4"/>
      <c r="M16" s="4">
        <v>260354</v>
      </c>
      <c r="N16" s="121" t="e">
        <f t="shared" si="0"/>
        <v>#REF!</v>
      </c>
      <c r="O16" s="122" t="e">
        <f t="shared" si="1"/>
        <v>#REF!</v>
      </c>
      <c r="P16" s="121" t="e">
        <f t="shared" si="2"/>
        <v>#REF!</v>
      </c>
      <c r="Q16" s="122" t="e">
        <f t="shared" si="3"/>
        <v>#REF!</v>
      </c>
      <c r="S16" s="139"/>
      <c r="T16" s="4"/>
      <c r="U16" s="4"/>
      <c r="V16" s="4"/>
      <c r="W16" s="4"/>
      <c r="X16" s="4"/>
      <c r="Y16" s="4"/>
      <c r="Z16" s="121"/>
    </row>
    <row r="17" spans="1:26">
      <c r="A17" s="3"/>
      <c r="B17" s="3" t="s">
        <v>21</v>
      </c>
      <c r="C17" s="3"/>
      <c r="D17" s="3"/>
      <c r="E17" s="3"/>
      <c r="F17" s="10">
        <v>9</v>
      </c>
      <c r="G17" s="16" t="e">
        <f>SUM(G14:G16)</f>
        <v>#REF!</v>
      </c>
      <c r="H17" s="16"/>
      <c r="I17" s="16">
        <v>422516</v>
      </c>
      <c r="J17" s="3"/>
      <c r="K17" s="16" t="e">
        <f>SUM(K14:K16)</f>
        <v>#REF!</v>
      </c>
      <c r="L17" s="16"/>
      <c r="M17" s="16">
        <v>422516</v>
      </c>
      <c r="N17" s="121" t="e">
        <f t="shared" si="0"/>
        <v>#REF!</v>
      </c>
      <c r="O17" s="122" t="e">
        <f t="shared" si="1"/>
        <v>#REF!</v>
      </c>
      <c r="P17" s="121" t="e">
        <f t="shared" si="2"/>
        <v>#REF!</v>
      </c>
      <c r="Q17" s="122" t="e">
        <f t="shared" si="3"/>
        <v>#REF!</v>
      </c>
      <c r="S17" s="139"/>
      <c r="T17" s="4"/>
      <c r="U17" s="16"/>
      <c r="V17" s="4"/>
      <c r="W17" s="4"/>
      <c r="X17" s="4"/>
      <c r="Y17" s="16"/>
      <c r="Z17" s="121"/>
    </row>
    <row r="18" spans="1:26">
      <c r="A18" s="3" t="s">
        <v>22</v>
      </c>
      <c r="B18" s="3"/>
      <c r="C18" s="3"/>
      <c r="D18" s="3"/>
      <c r="E18" s="3"/>
      <c r="F18" s="10">
        <v>10</v>
      </c>
      <c r="G18" s="4" t="e">
        <f>#REF!</f>
        <v>#REF!</v>
      </c>
      <c r="H18" s="4"/>
      <c r="I18" s="4">
        <v>75721</v>
      </c>
      <c r="J18" s="3"/>
      <c r="K18" s="4" t="e">
        <f>#REF!</f>
        <v>#REF!</v>
      </c>
      <c r="L18" s="4"/>
      <c r="M18" s="4">
        <v>75721</v>
      </c>
      <c r="N18" s="121" t="e">
        <f t="shared" si="0"/>
        <v>#REF!</v>
      </c>
      <c r="O18" s="122" t="e">
        <f t="shared" si="1"/>
        <v>#REF!</v>
      </c>
      <c r="P18" s="121" t="e">
        <f t="shared" si="2"/>
        <v>#REF!</v>
      </c>
      <c r="Q18" s="122" t="e">
        <f t="shared" si="3"/>
        <v>#REF!</v>
      </c>
      <c r="S18" s="139"/>
      <c r="T18" s="4"/>
      <c r="U18" s="4"/>
      <c r="V18" s="4"/>
      <c r="W18" s="4"/>
      <c r="X18" s="4"/>
      <c r="Y18" s="4"/>
      <c r="Z18" s="121"/>
    </row>
    <row r="19" spans="1:26">
      <c r="A19" s="3" t="s">
        <v>23</v>
      </c>
      <c r="B19" s="3"/>
      <c r="C19" s="3"/>
      <c r="D19" s="3"/>
      <c r="E19" s="3"/>
      <c r="F19" s="10">
        <v>11</v>
      </c>
      <c r="G19" s="4" t="e">
        <f>#REF!</f>
        <v>#REF!</v>
      </c>
      <c r="H19" s="4"/>
      <c r="I19" s="4">
        <v>268160</v>
      </c>
      <c r="J19" s="3"/>
      <c r="K19" s="4" t="e">
        <f>#REF!</f>
        <v>#REF!</v>
      </c>
      <c r="L19" s="4"/>
      <c r="M19" s="4">
        <v>268160</v>
      </c>
      <c r="N19" s="121" t="e">
        <f t="shared" si="0"/>
        <v>#REF!</v>
      </c>
      <c r="O19" s="122" t="e">
        <f t="shared" si="1"/>
        <v>#REF!</v>
      </c>
      <c r="P19" s="121" t="e">
        <f t="shared" si="2"/>
        <v>#REF!</v>
      </c>
      <c r="Q19" s="122" t="e">
        <f t="shared" si="3"/>
        <v>#REF!</v>
      </c>
      <c r="S19" s="139"/>
      <c r="T19" s="4"/>
      <c r="U19" s="4"/>
      <c r="V19" s="4"/>
      <c r="W19" s="4"/>
      <c r="X19" s="4"/>
      <c r="Y19" s="4"/>
      <c r="Z19" s="121"/>
    </row>
    <row r="20" spans="1:26">
      <c r="A20" s="3"/>
      <c r="B20" s="3" t="s">
        <v>24</v>
      </c>
      <c r="C20" s="3"/>
      <c r="D20" s="3"/>
      <c r="E20" s="3"/>
      <c r="F20" s="10">
        <v>12</v>
      </c>
      <c r="G20" s="16" t="e">
        <f>SUM(G18:G19)</f>
        <v>#REF!</v>
      </c>
      <c r="H20" s="16"/>
      <c r="I20" s="16">
        <v>343881</v>
      </c>
      <c r="J20" s="3"/>
      <c r="K20" s="16" t="e">
        <f>SUM(K18:K19)</f>
        <v>#REF!</v>
      </c>
      <c r="L20" s="16"/>
      <c r="M20" s="16">
        <v>343881</v>
      </c>
      <c r="N20" s="121" t="e">
        <f t="shared" si="0"/>
        <v>#REF!</v>
      </c>
      <c r="O20" s="122" t="e">
        <f t="shared" si="1"/>
        <v>#REF!</v>
      </c>
      <c r="P20" s="121" t="e">
        <f t="shared" si="2"/>
        <v>#REF!</v>
      </c>
      <c r="Q20" s="122" t="e">
        <f t="shared" si="3"/>
        <v>#REF!</v>
      </c>
      <c r="S20" s="139"/>
      <c r="T20" s="4"/>
      <c r="U20" s="16"/>
      <c r="V20" s="4"/>
      <c r="W20" s="4"/>
      <c r="X20" s="4"/>
      <c r="Y20" s="16"/>
      <c r="Z20" s="121"/>
    </row>
    <row r="21" spans="1:26">
      <c r="A21" s="3" t="s">
        <v>25</v>
      </c>
      <c r="B21" s="3"/>
      <c r="C21" s="3"/>
      <c r="D21" s="3"/>
      <c r="E21" s="3"/>
      <c r="F21" s="10">
        <v>13</v>
      </c>
      <c r="G21" s="4" t="e">
        <f>#REF!</f>
        <v>#REF!</v>
      </c>
      <c r="H21" s="4"/>
      <c r="I21" s="4">
        <v>842337</v>
      </c>
      <c r="J21" s="3"/>
      <c r="K21" s="4" t="e">
        <f>#REF!</f>
        <v>#REF!</v>
      </c>
      <c r="L21" s="4"/>
      <c r="M21" s="4">
        <v>842337</v>
      </c>
      <c r="N21" s="121" t="e">
        <f t="shared" si="0"/>
        <v>#REF!</v>
      </c>
      <c r="O21" s="122" t="e">
        <f t="shared" si="1"/>
        <v>#REF!</v>
      </c>
      <c r="P21" s="121" t="e">
        <f t="shared" si="2"/>
        <v>#REF!</v>
      </c>
      <c r="Q21" s="122" t="e">
        <f t="shared" si="3"/>
        <v>#REF!</v>
      </c>
      <c r="S21" s="139"/>
      <c r="T21" s="4"/>
      <c r="U21" s="4"/>
      <c r="V21" s="4"/>
      <c r="W21" s="4"/>
      <c r="X21" s="4"/>
      <c r="Y21" s="4"/>
      <c r="Z21" s="121"/>
    </row>
    <row r="22" spans="1:26">
      <c r="A22" s="3" t="s">
        <v>26</v>
      </c>
      <c r="B22" s="3"/>
      <c r="C22" s="3"/>
      <c r="D22" s="3"/>
      <c r="E22" s="3"/>
      <c r="F22" s="10">
        <v>14</v>
      </c>
      <c r="G22" s="4" t="e">
        <f>#REF!</f>
        <v>#REF!</v>
      </c>
      <c r="H22" s="4"/>
      <c r="I22" s="4">
        <v>160312</v>
      </c>
      <c r="J22" s="3"/>
      <c r="K22" s="4" t="e">
        <f>#REF!</f>
        <v>#REF!</v>
      </c>
      <c r="L22" s="4"/>
      <c r="M22" s="4">
        <v>160312</v>
      </c>
      <c r="N22" s="121" t="e">
        <f t="shared" si="0"/>
        <v>#REF!</v>
      </c>
      <c r="O22" s="122" t="e">
        <f t="shared" si="1"/>
        <v>#REF!</v>
      </c>
      <c r="P22" s="121" t="e">
        <f t="shared" si="2"/>
        <v>#REF!</v>
      </c>
      <c r="Q22" s="122" t="e">
        <f t="shared" si="3"/>
        <v>#REF!</v>
      </c>
      <c r="S22" s="139"/>
      <c r="T22" s="4"/>
      <c r="U22" s="4"/>
      <c r="V22" s="4"/>
      <c r="W22" s="4"/>
      <c r="X22" s="4"/>
      <c r="Y22" s="4"/>
      <c r="Z22" s="121"/>
    </row>
    <row r="23" spans="1:26">
      <c r="A23" s="3" t="s">
        <v>27</v>
      </c>
      <c r="B23" s="3"/>
      <c r="C23" s="3"/>
      <c r="D23" s="3"/>
      <c r="E23" s="3"/>
      <c r="F23" s="10">
        <v>15</v>
      </c>
      <c r="G23" s="4" t="e">
        <f>#REF!</f>
        <v>#REF!</v>
      </c>
      <c r="H23" s="4"/>
      <c r="I23" s="4">
        <v>331617</v>
      </c>
      <c r="J23" s="3"/>
      <c r="K23" s="4" t="e">
        <f>#REF!</f>
        <v>#REF!</v>
      </c>
      <c r="L23" s="4"/>
      <c r="M23" s="4">
        <v>331617</v>
      </c>
      <c r="N23" s="121" t="e">
        <f t="shared" si="0"/>
        <v>#REF!</v>
      </c>
      <c r="O23" s="122" t="e">
        <f t="shared" si="1"/>
        <v>#REF!</v>
      </c>
      <c r="P23" s="121" t="e">
        <f t="shared" si="2"/>
        <v>#REF!</v>
      </c>
      <c r="Q23" s="122" t="e">
        <f t="shared" si="3"/>
        <v>#REF!</v>
      </c>
      <c r="S23" s="139"/>
      <c r="T23" s="4"/>
      <c r="U23" s="4"/>
      <c r="V23" s="4"/>
      <c r="W23" s="4"/>
      <c r="X23" s="4"/>
      <c r="Y23" s="4"/>
      <c r="Z23" s="121"/>
    </row>
    <row r="24" spans="1:26">
      <c r="A24" s="3"/>
      <c r="B24" s="3" t="s">
        <v>28</v>
      </c>
      <c r="C24" s="3"/>
      <c r="D24" s="3"/>
      <c r="E24" s="3"/>
      <c r="F24" s="10">
        <v>16</v>
      </c>
      <c r="G24" s="16" t="e">
        <f>SUM(G21:G23,G20,G17)</f>
        <v>#REF!</v>
      </c>
      <c r="H24" s="16"/>
      <c r="I24" s="16">
        <v>2100663</v>
      </c>
      <c r="J24" s="3"/>
      <c r="K24" s="16" t="e">
        <f>SUM(K21:K23,K20,K17)</f>
        <v>#REF!</v>
      </c>
      <c r="M24" s="16">
        <v>2100663</v>
      </c>
      <c r="N24" s="121" t="e">
        <f t="shared" si="0"/>
        <v>#REF!</v>
      </c>
      <c r="O24" s="122" t="e">
        <f t="shared" si="1"/>
        <v>#REF!</v>
      </c>
      <c r="P24" s="121" t="e">
        <f t="shared" si="2"/>
        <v>#REF!</v>
      </c>
      <c r="Q24" s="122" t="e">
        <f t="shared" si="3"/>
        <v>#REF!</v>
      </c>
      <c r="S24" s="139"/>
      <c r="T24" s="4"/>
      <c r="U24" s="16"/>
      <c r="V24" s="4"/>
      <c r="W24" s="4"/>
      <c r="X24" s="4"/>
      <c r="Y24" s="16"/>
      <c r="Z24" s="121"/>
    </row>
    <row r="25" spans="1:26" ht="18.75" customHeight="1">
      <c r="A25" s="11" t="s">
        <v>29</v>
      </c>
      <c r="B25" s="12"/>
      <c r="C25" s="12"/>
      <c r="D25" s="6"/>
      <c r="E25" s="12"/>
      <c r="F25" s="10"/>
      <c r="G25" s="4">
        <v>0</v>
      </c>
      <c r="H25" s="4"/>
      <c r="I25" s="4">
        <v>0</v>
      </c>
      <c r="J25" s="3"/>
      <c r="K25" s="1"/>
      <c r="M25" s="4"/>
      <c r="N25" s="121">
        <f t="shared" si="0"/>
        <v>0</v>
      </c>
      <c r="P25" s="121">
        <f t="shared" si="2"/>
        <v>0</v>
      </c>
      <c r="S25" s="139"/>
      <c r="T25" s="4"/>
      <c r="U25" s="4"/>
      <c r="V25" s="4"/>
      <c r="W25" s="1"/>
      <c r="X25" s="4"/>
      <c r="Y25" s="4"/>
      <c r="Z25" s="121"/>
    </row>
    <row r="26" spans="1:26">
      <c r="A26" s="3"/>
      <c r="B26" s="3" t="s">
        <v>30</v>
      </c>
      <c r="C26" s="3"/>
      <c r="D26" s="3"/>
      <c r="E26" s="3"/>
      <c r="F26" s="10">
        <v>17</v>
      </c>
      <c r="G26" s="4" t="e">
        <f>G13-G24</f>
        <v>#REF!</v>
      </c>
      <c r="H26" s="4"/>
      <c r="I26" s="4">
        <v>688036</v>
      </c>
      <c r="J26" s="3"/>
      <c r="K26" s="4" t="e">
        <f>K13-K24</f>
        <v>#REF!</v>
      </c>
      <c r="M26" s="4">
        <v>688036</v>
      </c>
      <c r="N26" s="121" t="e">
        <f t="shared" si="0"/>
        <v>#REF!</v>
      </c>
      <c r="O26" s="122" t="e">
        <f t="shared" si="1"/>
        <v>#REF!</v>
      </c>
      <c r="P26" s="121" t="e">
        <f t="shared" si="2"/>
        <v>#REF!</v>
      </c>
      <c r="Q26" s="122" t="e">
        <f t="shared" si="3"/>
        <v>#REF!</v>
      </c>
      <c r="S26" s="139"/>
      <c r="T26" s="4"/>
      <c r="U26" s="4"/>
      <c r="V26" s="4"/>
      <c r="W26" s="4"/>
      <c r="X26" s="4"/>
      <c r="Y26" s="4"/>
      <c r="Z26" s="121"/>
    </row>
    <row r="27" spans="1:26">
      <c r="A27" s="3" t="s">
        <v>31</v>
      </c>
      <c r="B27" s="3"/>
      <c r="C27" s="3"/>
      <c r="D27" s="3"/>
      <c r="E27" s="3"/>
      <c r="F27" s="10">
        <v>18</v>
      </c>
      <c r="G27" s="4" t="e">
        <f>#REF!</f>
        <v>#REF!</v>
      </c>
      <c r="H27" s="4"/>
      <c r="I27" s="4">
        <v>52478</v>
      </c>
      <c r="J27" s="3"/>
      <c r="K27" s="4" t="e">
        <f>#REF!</f>
        <v>#REF!</v>
      </c>
      <c r="L27" s="4"/>
      <c r="M27" s="4">
        <v>52478</v>
      </c>
      <c r="N27" s="121" t="e">
        <f t="shared" si="0"/>
        <v>#REF!</v>
      </c>
      <c r="O27" s="122" t="e">
        <f t="shared" si="1"/>
        <v>#REF!</v>
      </c>
      <c r="P27" s="121" t="e">
        <f t="shared" si="2"/>
        <v>#REF!</v>
      </c>
      <c r="Q27" s="122" t="e">
        <f t="shared" si="3"/>
        <v>#REF!</v>
      </c>
      <c r="S27" s="139"/>
      <c r="T27" s="4"/>
      <c r="U27" s="4"/>
      <c r="V27" s="4"/>
      <c r="W27" s="4"/>
      <c r="X27" s="4"/>
      <c r="Y27" s="4"/>
      <c r="Z27" s="121"/>
    </row>
    <row r="28" spans="1:26">
      <c r="A28" s="3" t="s">
        <v>32</v>
      </c>
      <c r="B28" s="3"/>
      <c r="C28" s="3"/>
      <c r="D28" s="3"/>
      <c r="E28" s="3"/>
      <c r="F28" s="10"/>
      <c r="G28" s="4">
        <v>0</v>
      </c>
      <c r="H28" s="4"/>
      <c r="I28" s="4">
        <v>0</v>
      </c>
      <c r="J28" s="3"/>
      <c r="K28" s="3"/>
      <c r="M28" s="4"/>
      <c r="N28" s="121">
        <f t="shared" si="0"/>
        <v>0</v>
      </c>
      <c r="P28" s="121">
        <f t="shared" si="2"/>
        <v>0</v>
      </c>
      <c r="S28" s="139"/>
      <c r="T28" s="4"/>
      <c r="U28" s="4"/>
      <c r="V28" s="4"/>
      <c r="W28" s="3"/>
      <c r="X28" s="4"/>
      <c r="Y28" s="4"/>
      <c r="Z28" s="121"/>
    </row>
    <row r="29" spans="1:26">
      <c r="A29" s="3"/>
      <c r="B29" s="3" t="s">
        <v>33</v>
      </c>
      <c r="C29" s="3"/>
      <c r="D29" s="3"/>
      <c r="E29" s="3"/>
      <c r="F29" s="10">
        <v>19</v>
      </c>
      <c r="G29" s="4" t="e">
        <f>#REF!</f>
        <v>#REF!</v>
      </c>
      <c r="H29" s="4"/>
      <c r="I29" s="4">
        <v>0</v>
      </c>
      <c r="J29" s="3"/>
      <c r="K29" s="4">
        <v>0</v>
      </c>
      <c r="M29" s="4">
        <v>0</v>
      </c>
      <c r="N29" s="121" t="e">
        <f t="shared" si="0"/>
        <v>#REF!</v>
      </c>
      <c r="P29" s="121">
        <f t="shared" si="2"/>
        <v>0</v>
      </c>
      <c r="S29" s="139"/>
      <c r="T29" s="4"/>
      <c r="U29" s="4"/>
      <c r="V29" s="4"/>
      <c r="W29" s="4"/>
      <c r="X29" s="4"/>
      <c r="Y29" s="4"/>
      <c r="Z29" s="121"/>
    </row>
    <row r="30" spans="1:26">
      <c r="A30" s="3"/>
      <c r="B30" s="3" t="s">
        <v>34</v>
      </c>
      <c r="C30" s="3"/>
      <c r="D30" s="3"/>
      <c r="E30" s="3"/>
      <c r="F30" s="10">
        <v>20</v>
      </c>
      <c r="G30" s="4" t="e">
        <f>#REF!</f>
        <v>#REF!</v>
      </c>
      <c r="H30" s="4"/>
      <c r="I30" s="4">
        <v>-1259</v>
      </c>
      <c r="J30" s="3"/>
      <c r="K30" s="4" t="e">
        <f>#REF!</f>
        <v>#REF!</v>
      </c>
      <c r="L30" s="4"/>
      <c r="M30" s="4">
        <v>-1259</v>
      </c>
      <c r="N30" s="121" t="e">
        <f t="shared" si="0"/>
        <v>#REF!</v>
      </c>
      <c r="O30" s="122" t="e">
        <f t="shared" si="1"/>
        <v>#REF!</v>
      </c>
      <c r="P30" s="121" t="e">
        <f t="shared" si="2"/>
        <v>#REF!</v>
      </c>
      <c r="Q30" s="122" t="e">
        <f t="shared" si="3"/>
        <v>#REF!</v>
      </c>
      <c r="S30" s="139"/>
      <c r="T30" s="4"/>
      <c r="U30" s="4"/>
      <c r="V30" s="4"/>
      <c r="W30" s="16"/>
      <c r="X30" s="4"/>
      <c r="Y30" s="4"/>
      <c r="Z30" s="121"/>
    </row>
    <row r="31" spans="1:26">
      <c r="A31" s="3"/>
      <c r="B31" s="3"/>
      <c r="C31" s="3" t="s">
        <v>35</v>
      </c>
      <c r="D31" s="3"/>
      <c r="E31" s="3"/>
      <c r="F31" s="10">
        <v>21</v>
      </c>
      <c r="G31" s="16" t="e">
        <f>SUM(G30)</f>
        <v>#REF!</v>
      </c>
      <c r="H31" s="16"/>
      <c r="I31" s="16">
        <v>-1259</v>
      </c>
      <c r="J31" s="3"/>
      <c r="K31" s="16" t="e">
        <f>SUM(K30)</f>
        <v>#REF!</v>
      </c>
      <c r="L31" s="16"/>
      <c r="M31" s="16">
        <v>-1259</v>
      </c>
      <c r="N31" s="121" t="e">
        <f t="shared" si="0"/>
        <v>#REF!</v>
      </c>
      <c r="O31" s="122" t="e">
        <f t="shared" si="1"/>
        <v>#REF!</v>
      </c>
      <c r="P31" s="121" t="e">
        <f t="shared" si="2"/>
        <v>#REF!</v>
      </c>
      <c r="Q31" s="122" t="e">
        <f t="shared" si="3"/>
        <v>#REF!</v>
      </c>
      <c r="S31" s="139"/>
      <c r="T31" s="4"/>
      <c r="U31" s="16"/>
      <c r="V31" s="4"/>
      <c r="W31" s="16"/>
      <c r="X31" s="4"/>
      <c r="Y31" s="16"/>
      <c r="Z31" s="121"/>
    </row>
    <row r="32" spans="1:26">
      <c r="A32" s="3" t="s">
        <v>36</v>
      </c>
      <c r="B32" s="3"/>
      <c r="C32" s="3"/>
      <c r="D32" s="3"/>
      <c r="E32" s="3"/>
      <c r="F32" s="10"/>
      <c r="G32" s="4">
        <v>0</v>
      </c>
      <c r="H32" s="4"/>
      <c r="I32" s="4">
        <v>0</v>
      </c>
      <c r="J32" s="3"/>
      <c r="K32" s="3"/>
      <c r="M32" s="4"/>
      <c r="N32" s="121">
        <f t="shared" si="0"/>
        <v>0</v>
      </c>
      <c r="P32" s="121">
        <f t="shared" si="2"/>
        <v>0</v>
      </c>
      <c r="S32" s="139"/>
      <c r="T32" s="4"/>
      <c r="U32" s="4"/>
      <c r="V32" s="4"/>
      <c r="W32" s="3"/>
      <c r="X32" s="4"/>
      <c r="Y32" s="4"/>
      <c r="Z32" s="121"/>
    </row>
    <row r="33" spans="1:26">
      <c r="A33" s="3"/>
      <c r="B33" s="3" t="s">
        <v>37</v>
      </c>
      <c r="C33" s="3"/>
      <c r="D33" s="3"/>
      <c r="E33" s="3"/>
      <c r="F33" s="10">
        <v>22</v>
      </c>
      <c r="G33" s="4" t="e">
        <f>#REF!</f>
        <v>#REF!</v>
      </c>
      <c r="H33" s="4"/>
      <c r="I33" s="4">
        <v>8612</v>
      </c>
      <c r="J33" s="3"/>
      <c r="K33" s="4" t="e">
        <f>#REF!</f>
        <v>#REF!</v>
      </c>
      <c r="L33" s="4"/>
      <c r="M33" s="4">
        <v>8612</v>
      </c>
      <c r="N33" s="121" t="e">
        <f t="shared" si="0"/>
        <v>#REF!</v>
      </c>
      <c r="O33" s="122" t="e">
        <f t="shared" si="1"/>
        <v>#REF!</v>
      </c>
      <c r="P33" s="121" t="e">
        <f t="shared" si="2"/>
        <v>#REF!</v>
      </c>
      <c r="Q33" s="122" t="e">
        <f t="shared" si="3"/>
        <v>#REF!</v>
      </c>
      <c r="S33" s="139"/>
      <c r="T33" s="4"/>
      <c r="U33" s="4"/>
      <c r="V33" s="4"/>
      <c r="W33" s="4"/>
      <c r="X33" s="4"/>
      <c r="Y33" s="4"/>
      <c r="Z33" s="121"/>
    </row>
    <row r="34" spans="1:26">
      <c r="A34" s="3"/>
      <c r="B34" s="3" t="s">
        <v>38</v>
      </c>
      <c r="C34" s="3"/>
      <c r="D34" s="3"/>
      <c r="E34" s="3"/>
      <c r="F34" s="10">
        <v>23</v>
      </c>
      <c r="G34" s="16" t="e">
        <f>G26+G27+G31-G33</f>
        <v>#REF!</v>
      </c>
      <c r="H34" s="16"/>
      <c r="I34" s="16">
        <v>730643</v>
      </c>
      <c r="J34" s="3"/>
      <c r="K34" s="16" t="e">
        <f>K26+K27+K31-K33</f>
        <v>#REF!</v>
      </c>
      <c r="M34" s="16">
        <v>730643</v>
      </c>
      <c r="N34" s="121" t="e">
        <f t="shared" si="0"/>
        <v>#REF!</v>
      </c>
      <c r="O34" s="122" t="e">
        <f t="shared" si="1"/>
        <v>#REF!</v>
      </c>
      <c r="P34" s="121" t="e">
        <f t="shared" si="2"/>
        <v>#REF!</v>
      </c>
      <c r="Q34" s="122" t="e">
        <f t="shared" si="3"/>
        <v>#REF!</v>
      </c>
      <c r="S34" s="139"/>
      <c r="T34" s="4"/>
      <c r="U34" s="16"/>
      <c r="V34" s="4"/>
      <c r="W34" s="16"/>
      <c r="X34" s="4"/>
      <c r="Y34" s="16"/>
      <c r="Z34" s="121"/>
    </row>
    <row r="35" spans="1:26" ht="18.75" customHeight="1">
      <c r="A35" s="11" t="s">
        <v>39</v>
      </c>
      <c r="B35" s="12"/>
      <c r="C35" s="12"/>
      <c r="D35" s="6"/>
      <c r="E35" s="12"/>
      <c r="F35" s="10"/>
      <c r="G35" s="4">
        <v>0</v>
      </c>
      <c r="H35" s="4"/>
      <c r="I35" s="4">
        <v>0</v>
      </c>
      <c r="J35" s="3"/>
      <c r="K35" s="1"/>
      <c r="M35" s="4"/>
      <c r="N35" s="121">
        <f t="shared" si="0"/>
        <v>0</v>
      </c>
      <c r="P35" s="121">
        <f t="shared" si="2"/>
        <v>0</v>
      </c>
      <c r="S35" s="139"/>
      <c r="T35" s="4"/>
      <c r="U35" s="4"/>
      <c r="V35" s="4"/>
      <c r="W35" s="1"/>
      <c r="X35" s="4"/>
      <c r="Y35" s="4"/>
      <c r="Z35" s="121"/>
    </row>
    <row r="36" spans="1:26">
      <c r="A36" s="3" t="s">
        <v>40</v>
      </c>
      <c r="B36" s="3"/>
      <c r="C36" s="3"/>
      <c r="D36" s="3"/>
      <c r="E36" s="3"/>
      <c r="F36" s="10">
        <v>24</v>
      </c>
      <c r="G36" s="4" t="e">
        <f>#REF!</f>
        <v>#REF!</v>
      </c>
      <c r="H36" s="4"/>
      <c r="I36" s="4">
        <v>18821</v>
      </c>
      <c r="J36" s="3"/>
      <c r="K36" s="4" t="e">
        <f>#REF!</f>
        <v>#REF!</v>
      </c>
      <c r="L36" s="4"/>
      <c r="M36" s="4">
        <v>18821</v>
      </c>
      <c r="N36" s="121" t="e">
        <f t="shared" si="0"/>
        <v>#REF!</v>
      </c>
      <c r="O36" s="122" t="e">
        <f t="shared" si="1"/>
        <v>#REF!</v>
      </c>
      <c r="P36" s="121" t="e">
        <f t="shared" si="2"/>
        <v>#REF!</v>
      </c>
      <c r="Q36" s="122" t="e">
        <f t="shared" si="3"/>
        <v>#REF!</v>
      </c>
      <c r="S36" s="139"/>
      <c r="T36" s="4"/>
      <c r="U36" s="4">
        <v>6465</v>
      </c>
      <c r="V36" s="4"/>
      <c r="W36" s="4" t="e">
        <f t="shared" ref="W36:W47" si="4">U36-G36</f>
        <v>#REF!</v>
      </c>
      <c r="X36" s="4"/>
      <c r="Y36" s="4"/>
      <c r="Z36" s="121"/>
    </row>
    <row r="37" spans="1:26">
      <c r="A37" s="3" t="s">
        <v>41</v>
      </c>
      <c r="B37" s="3"/>
      <c r="C37" s="3"/>
      <c r="D37" s="3"/>
      <c r="E37" s="3"/>
      <c r="F37" s="10">
        <v>25</v>
      </c>
      <c r="G37" s="4" t="e">
        <f>#REF!</f>
        <v>#REF!</v>
      </c>
      <c r="H37" s="4"/>
      <c r="I37" s="4">
        <v>27461</v>
      </c>
      <c r="J37" s="3"/>
      <c r="K37" s="4" t="e">
        <f>#REF!</f>
        <v>#REF!</v>
      </c>
      <c r="L37" s="4"/>
      <c r="M37" s="4">
        <v>27461</v>
      </c>
      <c r="N37" s="121" t="e">
        <f t="shared" si="0"/>
        <v>#REF!</v>
      </c>
      <c r="O37" s="122" t="e">
        <f t="shared" si="1"/>
        <v>#REF!</v>
      </c>
      <c r="P37" s="121" t="e">
        <f t="shared" si="2"/>
        <v>#REF!</v>
      </c>
      <c r="Q37" s="122" t="e">
        <f t="shared" si="3"/>
        <v>#REF!</v>
      </c>
      <c r="S37" s="139"/>
      <c r="T37" s="4"/>
      <c r="U37" s="4">
        <v>37712</v>
      </c>
      <c r="V37" s="4"/>
      <c r="W37" s="4" t="e">
        <f t="shared" si="4"/>
        <v>#REF!</v>
      </c>
      <c r="X37" s="4"/>
      <c r="Y37" s="4"/>
      <c r="Z37" s="121"/>
    </row>
    <row r="38" spans="1:26">
      <c r="A38" s="3" t="s">
        <v>42</v>
      </c>
      <c r="B38" s="3"/>
      <c r="C38" s="3"/>
      <c r="D38" s="3"/>
      <c r="E38" s="3"/>
      <c r="F38" s="10">
        <v>26</v>
      </c>
      <c r="G38" s="4" t="e">
        <f>#REF!</f>
        <v>#REF!</v>
      </c>
      <c r="H38" s="4"/>
      <c r="I38" s="4">
        <v>9</v>
      </c>
      <c r="J38" s="3"/>
      <c r="K38" s="4" t="e">
        <f>#REF!</f>
        <v>#REF!</v>
      </c>
      <c r="L38" s="4"/>
      <c r="M38" s="4">
        <v>9</v>
      </c>
      <c r="N38" s="121" t="e">
        <f t="shared" si="0"/>
        <v>#REF!</v>
      </c>
      <c r="O38" s="122" t="e">
        <f t="shared" si="1"/>
        <v>#REF!</v>
      </c>
      <c r="P38" s="121" t="e">
        <f t="shared" si="2"/>
        <v>#REF!</v>
      </c>
      <c r="Q38" s="122" t="e">
        <f t="shared" si="3"/>
        <v>#REF!</v>
      </c>
      <c r="S38" s="139"/>
      <c r="T38" s="4"/>
      <c r="U38" s="4">
        <v>10</v>
      </c>
      <c r="V38" s="4"/>
      <c r="W38" s="4" t="e">
        <f t="shared" si="4"/>
        <v>#REF!</v>
      </c>
      <c r="X38" s="4"/>
      <c r="Y38" s="4"/>
      <c r="Z38" s="121"/>
    </row>
    <row r="39" spans="1:26">
      <c r="A39" s="3"/>
      <c r="B39" s="3" t="s">
        <v>43</v>
      </c>
      <c r="C39" s="3"/>
      <c r="D39" s="3"/>
      <c r="E39" s="3"/>
      <c r="F39" s="10">
        <v>27</v>
      </c>
      <c r="G39" s="16" t="e">
        <f>SUM(G36:G38)</f>
        <v>#REF!</v>
      </c>
      <c r="H39" s="16"/>
      <c r="I39" s="16">
        <v>46291</v>
      </c>
      <c r="J39" s="3"/>
      <c r="K39" s="16" t="e">
        <f>SUM(K36:K38)</f>
        <v>#REF!</v>
      </c>
      <c r="M39" s="16">
        <v>46291</v>
      </c>
      <c r="N39" s="121" t="e">
        <f t="shared" si="0"/>
        <v>#REF!</v>
      </c>
      <c r="O39" s="122" t="e">
        <f t="shared" si="1"/>
        <v>#REF!</v>
      </c>
      <c r="P39" s="121" t="e">
        <f t="shared" si="2"/>
        <v>#REF!</v>
      </c>
      <c r="Q39" s="122" t="e">
        <f t="shared" si="3"/>
        <v>#REF!</v>
      </c>
      <c r="S39" s="139"/>
      <c r="T39" s="4"/>
      <c r="U39" s="16">
        <v>44187</v>
      </c>
      <c r="V39" s="4"/>
      <c r="W39" s="4" t="e">
        <f t="shared" si="4"/>
        <v>#REF!</v>
      </c>
      <c r="X39" s="4"/>
      <c r="Y39" s="16"/>
      <c r="Z39" s="121"/>
    </row>
    <row r="40" spans="1:26" ht="18.75" customHeight="1">
      <c r="A40" s="11" t="s">
        <v>29</v>
      </c>
      <c r="B40" s="12"/>
      <c r="C40" s="12"/>
      <c r="D40" s="6"/>
      <c r="E40" s="12"/>
      <c r="F40" s="10"/>
      <c r="G40" s="16">
        <v>0</v>
      </c>
      <c r="H40" s="16"/>
      <c r="I40" s="16">
        <v>0</v>
      </c>
      <c r="J40" s="3"/>
      <c r="K40" s="17"/>
      <c r="M40" s="16"/>
      <c r="N40" s="121">
        <f t="shared" si="0"/>
        <v>0</v>
      </c>
      <c r="P40" s="121">
        <f t="shared" si="2"/>
        <v>0</v>
      </c>
      <c r="S40" s="139"/>
      <c r="T40" s="4"/>
      <c r="U40" s="16">
        <v>0</v>
      </c>
      <c r="V40" s="4"/>
      <c r="W40" s="4">
        <f t="shared" si="4"/>
        <v>0</v>
      </c>
      <c r="X40" s="4"/>
      <c r="Y40" s="16"/>
      <c r="Z40" s="121"/>
    </row>
    <row r="41" spans="1:26">
      <c r="A41" s="3"/>
      <c r="B41" s="3" t="s">
        <v>44</v>
      </c>
      <c r="C41" s="3"/>
      <c r="D41" s="3"/>
      <c r="E41" s="3"/>
      <c r="F41" s="10">
        <v>28</v>
      </c>
      <c r="G41" s="16" t="e">
        <f>G34-G39</f>
        <v>#REF!</v>
      </c>
      <c r="H41" s="4"/>
      <c r="I41" s="16">
        <v>684352</v>
      </c>
      <c r="J41" s="3"/>
      <c r="K41" s="16" t="e">
        <f>K34-K39</f>
        <v>#REF!</v>
      </c>
      <c r="M41" s="16">
        <v>684352</v>
      </c>
      <c r="N41" s="121" t="e">
        <f t="shared" si="0"/>
        <v>#REF!</v>
      </c>
      <c r="O41" s="122" t="e">
        <f t="shared" si="1"/>
        <v>#REF!</v>
      </c>
      <c r="P41" s="121" t="e">
        <f t="shared" si="2"/>
        <v>#REF!</v>
      </c>
      <c r="Q41" s="122" t="e">
        <f t="shared" si="3"/>
        <v>#REF!</v>
      </c>
      <c r="S41" s="139"/>
      <c r="T41" s="4"/>
      <c r="U41" s="16">
        <v>744940</v>
      </c>
      <c r="V41" s="4"/>
      <c r="W41" s="4" t="e">
        <f t="shared" si="4"/>
        <v>#REF!</v>
      </c>
      <c r="X41" s="4"/>
      <c r="Y41" s="16"/>
      <c r="Z41" s="121"/>
    </row>
    <row r="42" spans="1:26">
      <c r="A42" s="3" t="s">
        <v>45</v>
      </c>
      <c r="B42" s="3"/>
      <c r="C42" s="3"/>
      <c r="D42" s="3"/>
      <c r="E42" s="3"/>
      <c r="F42" s="10">
        <v>29</v>
      </c>
      <c r="G42" s="4" t="e">
        <f>#REF!</f>
        <v>#REF!</v>
      </c>
      <c r="H42" s="4"/>
      <c r="I42" s="4">
        <v>0</v>
      </c>
      <c r="J42" s="3"/>
      <c r="K42" s="4">
        <v>0</v>
      </c>
      <c r="M42" s="4">
        <v>0</v>
      </c>
      <c r="N42" s="121" t="e">
        <f t="shared" si="0"/>
        <v>#REF!</v>
      </c>
      <c r="P42" s="121">
        <f t="shared" si="2"/>
        <v>0</v>
      </c>
      <c r="S42" s="139"/>
      <c r="T42" s="4"/>
      <c r="U42" s="4">
        <v>0</v>
      </c>
      <c r="V42" s="4"/>
      <c r="W42" s="4" t="e">
        <f t="shared" si="4"/>
        <v>#REF!</v>
      </c>
      <c r="X42" s="4"/>
      <c r="Y42" s="4"/>
      <c r="Z42" s="121"/>
    </row>
    <row r="43" spans="1:26">
      <c r="A43" s="3" t="s">
        <v>46</v>
      </c>
      <c r="B43" s="3"/>
      <c r="C43" s="3"/>
      <c r="D43" s="3"/>
      <c r="E43" s="3"/>
      <c r="F43" s="10">
        <v>30</v>
      </c>
      <c r="G43" s="4" t="e">
        <f>#REF!</f>
        <v>#REF!</v>
      </c>
      <c r="H43" s="4"/>
      <c r="I43" s="4">
        <v>0</v>
      </c>
      <c r="J43" s="3"/>
      <c r="K43" s="1"/>
      <c r="M43" s="4"/>
      <c r="N43" s="121" t="e">
        <f t="shared" si="0"/>
        <v>#REF!</v>
      </c>
      <c r="P43" s="121">
        <f t="shared" si="2"/>
        <v>0</v>
      </c>
      <c r="S43" s="139"/>
      <c r="T43" s="4"/>
      <c r="U43" s="4">
        <v>0</v>
      </c>
      <c r="V43" s="4"/>
      <c r="W43" s="4" t="e">
        <f t="shared" si="4"/>
        <v>#REF!</v>
      </c>
      <c r="X43" s="4"/>
      <c r="Y43" s="4"/>
      <c r="Z43" s="121"/>
    </row>
    <row r="44" spans="1:26">
      <c r="A44" s="3"/>
      <c r="B44" s="3" t="s">
        <v>47</v>
      </c>
      <c r="C44" s="3"/>
      <c r="D44" s="3"/>
      <c r="E44" s="3"/>
      <c r="F44" s="10">
        <v>31</v>
      </c>
      <c r="G44" s="16" t="e">
        <f>G41</f>
        <v>#REF!</v>
      </c>
      <c r="H44" s="16"/>
      <c r="I44" s="16">
        <v>684352</v>
      </c>
      <c r="J44" s="3"/>
      <c r="K44" s="16" t="e">
        <f>K41</f>
        <v>#REF!</v>
      </c>
      <c r="L44" s="16"/>
      <c r="M44" s="16">
        <v>684352</v>
      </c>
      <c r="N44" s="121" t="e">
        <f t="shared" si="0"/>
        <v>#REF!</v>
      </c>
      <c r="O44" s="122" t="e">
        <f t="shared" si="1"/>
        <v>#REF!</v>
      </c>
      <c r="P44" s="121" t="e">
        <f t="shared" si="2"/>
        <v>#REF!</v>
      </c>
      <c r="Q44" s="122" t="e">
        <f t="shared" si="3"/>
        <v>#REF!</v>
      </c>
      <c r="S44" s="139"/>
      <c r="T44" s="4"/>
      <c r="U44" s="16">
        <v>744940</v>
      </c>
      <c r="V44" s="4"/>
      <c r="W44" s="4" t="e">
        <f t="shared" si="4"/>
        <v>#REF!</v>
      </c>
      <c r="X44" s="4"/>
      <c r="Y44" s="16"/>
      <c r="Z44" s="121"/>
    </row>
    <row r="45" spans="1:26">
      <c r="A45" s="3" t="s">
        <v>48</v>
      </c>
      <c r="B45" s="3"/>
      <c r="C45" s="3"/>
      <c r="D45" s="3"/>
      <c r="E45" s="3"/>
      <c r="F45" s="10">
        <v>32</v>
      </c>
      <c r="G45" s="4" t="e">
        <f>#REF!</f>
        <v>#REF!</v>
      </c>
      <c r="H45" s="4"/>
      <c r="I45" s="4">
        <v>166216</v>
      </c>
      <c r="J45" s="3"/>
      <c r="K45" s="4" t="e">
        <f>#REF!</f>
        <v>#REF!</v>
      </c>
      <c r="L45" s="4"/>
      <c r="M45" s="4">
        <v>166216</v>
      </c>
      <c r="N45" s="121" t="e">
        <f t="shared" si="0"/>
        <v>#REF!</v>
      </c>
      <c r="O45" s="122" t="e">
        <f t="shared" si="1"/>
        <v>#REF!</v>
      </c>
      <c r="P45" s="121" t="e">
        <f t="shared" si="2"/>
        <v>#REF!</v>
      </c>
      <c r="Q45" s="122" t="e">
        <f t="shared" si="3"/>
        <v>#REF!</v>
      </c>
      <c r="S45" s="139"/>
      <c r="T45" s="4"/>
      <c r="U45" s="4">
        <v>111996</v>
      </c>
      <c r="V45" s="4"/>
      <c r="W45" s="4" t="e">
        <f t="shared" si="4"/>
        <v>#REF!</v>
      </c>
      <c r="X45" s="4"/>
      <c r="Y45" s="4"/>
      <c r="Z45" s="121"/>
    </row>
    <row r="46" spans="1:26">
      <c r="A46" s="3" t="s">
        <v>49</v>
      </c>
      <c r="B46" s="3"/>
      <c r="C46" s="3"/>
      <c r="D46" s="3"/>
      <c r="E46" s="3"/>
      <c r="F46" s="10">
        <v>33</v>
      </c>
      <c r="G46" s="4" t="e">
        <f>#REF!</f>
        <v>#REF!</v>
      </c>
      <c r="H46" s="4"/>
      <c r="I46" s="4">
        <v>91247</v>
      </c>
      <c r="J46" s="3"/>
      <c r="K46" s="4" t="e">
        <f>#REF!</f>
        <v>#REF!</v>
      </c>
      <c r="L46" s="4"/>
      <c r="M46" s="4">
        <v>91247</v>
      </c>
      <c r="N46" s="121" t="e">
        <f t="shared" si="0"/>
        <v>#REF!</v>
      </c>
      <c r="O46" s="122" t="e">
        <f t="shared" si="1"/>
        <v>#REF!</v>
      </c>
      <c r="P46" s="121" t="e">
        <f t="shared" si="2"/>
        <v>#REF!</v>
      </c>
      <c r="Q46" s="122" t="e">
        <f t="shared" si="3"/>
        <v>#REF!</v>
      </c>
      <c r="S46" s="139"/>
      <c r="T46" s="4"/>
      <c r="U46" s="4">
        <v>131112</v>
      </c>
      <c r="V46" s="4"/>
      <c r="W46" s="4" t="e">
        <f t="shared" si="4"/>
        <v>#REF!</v>
      </c>
      <c r="X46" s="4"/>
      <c r="Y46" s="4"/>
      <c r="Z46" s="121"/>
    </row>
    <row r="47" spans="1:26">
      <c r="A47" s="3"/>
      <c r="B47" s="3" t="s">
        <v>50</v>
      </c>
      <c r="C47" s="3"/>
      <c r="D47" s="3"/>
      <c r="E47" s="3"/>
      <c r="F47" s="10">
        <v>34</v>
      </c>
      <c r="G47" s="16" t="e">
        <f>G44-G45-G46</f>
        <v>#REF!</v>
      </c>
      <c r="H47" s="4"/>
      <c r="I47" s="16">
        <v>426889</v>
      </c>
      <c r="J47" s="3"/>
      <c r="K47" s="16" t="e">
        <f>K44-K45-K46</f>
        <v>#REF!</v>
      </c>
      <c r="M47" s="16">
        <v>426889</v>
      </c>
      <c r="N47" s="121" t="e">
        <f t="shared" si="0"/>
        <v>#REF!</v>
      </c>
      <c r="O47" s="122" t="e">
        <f t="shared" si="1"/>
        <v>#REF!</v>
      </c>
      <c r="P47" s="121" t="e">
        <f t="shared" si="2"/>
        <v>#REF!</v>
      </c>
      <c r="Q47" s="122" t="e">
        <f t="shared" si="3"/>
        <v>#REF!</v>
      </c>
      <c r="S47" s="139"/>
      <c r="T47" s="4"/>
      <c r="U47" s="16">
        <v>501832</v>
      </c>
      <c r="V47" s="4"/>
      <c r="W47" s="4" t="e">
        <f t="shared" si="4"/>
        <v>#REF!</v>
      </c>
      <c r="X47" s="4"/>
      <c r="Y47" s="16"/>
      <c r="Z47" s="121"/>
    </row>
    <row r="48" spans="1:26">
      <c r="A48" s="3" t="s">
        <v>51</v>
      </c>
      <c r="B48" s="3"/>
      <c r="C48" s="3"/>
      <c r="D48" s="3"/>
      <c r="E48" s="3"/>
      <c r="F48" s="10"/>
      <c r="G48" s="4"/>
      <c r="H48" s="4"/>
      <c r="I48" s="4"/>
      <c r="J48" s="3"/>
      <c r="K48" s="4">
        <v>0</v>
      </c>
      <c r="M48" s="4">
        <v>0</v>
      </c>
      <c r="N48" s="121">
        <f t="shared" si="0"/>
        <v>0</v>
      </c>
      <c r="P48" s="121">
        <f t="shared" si="2"/>
        <v>0</v>
      </c>
      <c r="S48" s="139"/>
      <c r="T48" s="4"/>
      <c r="U48" s="4"/>
      <c r="V48" s="4"/>
      <c r="W48" s="4"/>
      <c r="X48" s="4"/>
      <c r="Y48" s="4"/>
      <c r="Z48" s="121"/>
    </row>
    <row r="49" spans="1:26">
      <c r="A49" s="3"/>
      <c r="B49" s="3" t="s">
        <v>52</v>
      </c>
      <c r="C49" s="3"/>
      <c r="D49" s="3"/>
      <c r="E49" s="3"/>
      <c r="F49" s="10">
        <v>35</v>
      </c>
      <c r="G49" s="4" t="e">
        <f>#REF!</f>
        <v>#REF!</v>
      </c>
      <c r="H49" s="4"/>
      <c r="I49" s="4">
        <v>0</v>
      </c>
      <c r="J49" s="3"/>
      <c r="K49" s="4"/>
      <c r="M49" s="4"/>
      <c r="N49" s="121" t="e">
        <f t="shared" si="0"/>
        <v>#REF!</v>
      </c>
      <c r="P49" s="121">
        <f t="shared" si="2"/>
        <v>0</v>
      </c>
      <c r="S49" s="139"/>
      <c r="T49" s="4"/>
      <c r="U49" s="4">
        <v>0</v>
      </c>
      <c r="V49" s="4"/>
      <c r="W49" s="4"/>
      <c r="X49" s="4"/>
      <c r="Y49" s="4"/>
      <c r="Z49" s="121"/>
    </row>
    <row r="50" spans="1:26">
      <c r="A50" s="3" t="s">
        <v>53</v>
      </c>
      <c r="B50" s="3"/>
      <c r="C50" s="3"/>
      <c r="D50" s="3"/>
      <c r="E50" s="3"/>
      <c r="F50" s="10"/>
      <c r="G50" s="4"/>
      <c r="H50" s="4"/>
      <c r="I50" s="4"/>
      <c r="J50" s="3"/>
      <c r="K50" s="4"/>
      <c r="M50" s="4"/>
      <c r="N50" s="121">
        <f t="shared" si="0"/>
        <v>0</v>
      </c>
      <c r="P50" s="121">
        <f t="shared" si="2"/>
        <v>0</v>
      </c>
      <c r="S50" s="139"/>
      <c r="T50" s="4"/>
      <c r="U50" s="4"/>
      <c r="V50" s="4"/>
      <c r="W50" s="4"/>
      <c r="X50" s="4"/>
      <c r="Y50" s="4"/>
      <c r="Z50" s="121"/>
    </row>
    <row r="51" spans="1:26">
      <c r="A51" s="3"/>
      <c r="B51" s="3" t="s">
        <v>54</v>
      </c>
      <c r="C51" s="3"/>
      <c r="D51" s="3"/>
      <c r="E51" s="3"/>
      <c r="F51" s="10">
        <v>36</v>
      </c>
      <c r="G51" s="4" t="e">
        <f>#REF!</f>
        <v>#REF!</v>
      </c>
      <c r="H51" s="4"/>
      <c r="I51" s="4">
        <v>0</v>
      </c>
      <c r="J51" s="3"/>
      <c r="K51" s="4"/>
      <c r="M51" s="4"/>
      <c r="N51" s="121" t="e">
        <f t="shared" si="0"/>
        <v>#REF!</v>
      </c>
      <c r="P51" s="121">
        <f t="shared" si="2"/>
        <v>0</v>
      </c>
      <c r="S51" s="139"/>
      <c r="T51" s="4"/>
      <c r="U51" s="4">
        <v>0</v>
      </c>
      <c r="V51" s="4"/>
      <c r="W51" s="4"/>
      <c r="X51" s="4"/>
      <c r="Y51" s="4"/>
      <c r="Z51" s="121"/>
    </row>
    <row r="52" spans="1:26">
      <c r="A52" s="3"/>
      <c r="C52" s="3" t="s">
        <v>55</v>
      </c>
      <c r="D52" s="3"/>
      <c r="E52" s="3"/>
      <c r="F52" s="10">
        <v>37</v>
      </c>
      <c r="G52" s="4" t="e">
        <f>G47</f>
        <v>#REF!</v>
      </c>
      <c r="H52" s="4"/>
      <c r="I52" s="4">
        <v>426889</v>
      </c>
      <c r="J52" s="3"/>
      <c r="K52" s="4" t="e">
        <f>K47</f>
        <v>#REF!</v>
      </c>
      <c r="L52" s="4"/>
      <c r="M52" s="4">
        <v>426889</v>
      </c>
      <c r="N52" s="121" t="e">
        <f t="shared" si="0"/>
        <v>#REF!</v>
      </c>
      <c r="O52" s="122" t="e">
        <f t="shared" si="1"/>
        <v>#REF!</v>
      </c>
      <c r="P52" s="121" t="e">
        <f t="shared" si="2"/>
        <v>#REF!</v>
      </c>
      <c r="Q52" s="122" t="e">
        <f t="shared" si="3"/>
        <v>#REF!</v>
      </c>
      <c r="S52" s="139"/>
      <c r="T52" s="4"/>
      <c r="U52" s="4">
        <v>501832</v>
      </c>
      <c r="V52" s="4"/>
      <c r="W52" s="4"/>
      <c r="X52" s="4"/>
      <c r="Y52" s="4"/>
      <c r="Z52" s="121"/>
    </row>
    <row r="53" spans="1:26">
      <c r="A53" s="3" t="s">
        <v>56</v>
      </c>
      <c r="B53" s="3"/>
      <c r="C53" s="3"/>
      <c r="D53" s="3"/>
      <c r="E53" s="3"/>
      <c r="F53" s="10">
        <v>38</v>
      </c>
      <c r="G53" s="4" t="e">
        <f>#REF!</f>
        <v>#REF!</v>
      </c>
      <c r="H53" s="4"/>
      <c r="I53" s="4">
        <v>0</v>
      </c>
      <c r="J53" s="3"/>
      <c r="K53" s="4"/>
      <c r="M53" s="4"/>
      <c r="N53" s="121" t="e">
        <f t="shared" si="0"/>
        <v>#REF!</v>
      </c>
      <c r="P53" s="121">
        <f t="shared" si="2"/>
        <v>0</v>
      </c>
      <c r="S53" s="139"/>
      <c r="T53" s="4"/>
      <c r="U53" s="4">
        <v>0</v>
      </c>
      <c r="V53" s="4"/>
      <c r="W53" s="4"/>
      <c r="X53" s="4"/>
      <c r="Y53" s="4"/>
      <c r="Z53" s="121"/>
    </row>
    <row r="54" spans="1:26">
      <c r="A54" s="3" t="s">
        <v>57</v>
      </c>
      <c r="B54" s="3"/>
      <c r="C54" s="3"/>
      <c r="D54" s="3"/>
      <c r="E54" s="3"/>
      <c r="F54" s="10">
        <v>39</v>
      </c>
      <c r="G54" s="4" t="e">
        <f>#REF!</f>
        <v>#REF!</v>
      </c>
      <c r="H54" s="4"/>
      <c r="I54" s="4">
        <v>0</v>
      </c>
      <c r="J54" s="3"/>
      <c r="K54" s="4"/>
      <c r="M54" s="4"/>
      <c r="N54" s="121" t="e">
        <f t="shared" si="0"/>
        <v>#REF!</v>
      </c>
      <c r="P54" s="121">
        <f t="shared" si="2"/>
        <v>0</v>
      </c>
      <c r="S54" s="139"/>
      <c r="T54" s="4"/>
      <c r="U54" s="4">
        <v>0</v>
      </c>
      <c r="V54" s="4"/>
      <c r="W54" s="4"/>
      <c r="X54" s="4"/>
      <c r="Y54" s="4"/>
      <c r="Z54" s="121"/>
    </row>
    <row r="55" spans="1:26">
      <c r="A55" s="3" t="s">
        <v>58</v>
      </c>
      <c r="B55" s="3"/>
      <c r="C55" s="3"/>
      <c r="D55" s="3"/>
      <c r="E55" s="3"/>
      <c r="F55" s="10">
        <v>40</v>
      </c>
      <c r="G55" s="4" t="e">
        <f>#REF!</f>
        <v>#REF!</v>
      </c>
      <c r="H55" s="4"/>
      <c r="I55" s="4">
        <v>0</v>
      </c>
      <c r="J55" s="3"/>
      <c r="K55" s="4"/>
      <c r="M55" s="4"/>
      <c r="N55" s="121" t="e">
        <f t="shared" si="0"/>
        <v>#REF!</v>
      </c>
      <c r="P55" s="121">
        <f t="shared" si="2"/>
        <v>0</v>
      </c>
      <c r="S55" s="139"/>
      <c r="T55" s="4"/>
      <c r="U55" s="4">
        <v>0</v>
      </c>
      <c r="V55" s="4"/>
      <c r="W55" s="4"/>
      <c r="X55" s="4"/>
      <c r="Y55" s="4"/>
      <c r="Z55" s="121"/>
    </row>
    <row r="56" spans="1:26">
      <c r="A56" s="3" t="s">
        <v>59</v>
      </c>
      <c r="B56" s="3"/>
      <c r="C56" s="3"/>
      <c r="D56" s="3"/>
      <c r="E56" s="3"/>
      <c r="F56" s="10"/>
      <c r="G56" s="4"/>
      <c r="H56" s="4"/>
      <c r="I56" s="4"/>
      <c r="J56" s="3"/>
      <c r="K56" s="4"/>
      <c r="M56" s="4"/>
      <c r="N56" s="121">
        <f t="shared" si="0"/>
        <v>0</v>
      </c>
      <c r="P56" s="121">
        <f t="shared" si="2"/>
        <v>0</v>
      </c>
      <c r="S56" s="139"/>
      <c r="T56" s="4"/>
      <c r="U56" s="4"/>
      <c r="V56" s="4"/>
      <c r="W56" s="4"/>
      <c r="X56" s="4"/>
      <c r="Y56" s="4"/>
      <c r="Z56" s="121"/>
    </row>
    <row r="57" spans="1:26">
      <c r="A57" s="3"/>
      <c r="B57" s="3" t="s">
        <v>60</v>
      </c>
      <c r="C57" s="3"/>
      <c r="D57" s="3"/>
      <c r="E57" s="3"/>
      <c r="F57" s="10">
        <v>41</v>
      </c>
      <c r="G57" s="4" t="e">
        <f>#REF!</f>
        <v>#REF!</v>
      </c>
      <c r="H57" s="4"/>
      <c r="I57" s="4">
        <v>0</v>
      </c>
      <c r="J57" s="3"/>
      <c r="K57" s="4">
        <f>'[1]2009 - Quarterly'!G53</f>
        <v>0</v>
      </c>
      <c r="M57" s="4">
        <v>0</v>
      </c>
      <c r="N57" s="121" t="e">
        <f t="shared" si="0"/>
        <v>#REF!</v>
      </c>
      <c r="P57" s="121">
        <f t="shared" si="2"/>
        <v>0</v>
      </c>
      <c r="S57" s="139"/>
      <c r="T57" s="4"/>
      <c r="U57" s="4">
        <v>0</v>
      </c>
      <c r="V57" s="4"/>
      <c r="W57" s="4"/>
      <c r="X57" s="4"/>
      <c r="Y57" s="4"/>
      <c r="Z57" s="121"/>
    </row>
    <row r="58" spans="1:26">
      <c r="A58" s="3"/>
      <c r="B58" s="3" t="s">
        <v>61</v>
      </c>
      <c r="C58" s="3"/>
      <c r="D58" s="3"/>
      <c r="E58" s="3"/>
      <c r="F58" s="10">
        <v>42</v>
      </c>
      <c r="G58" s="16" t="e">
        <f>G52+G57</f>
        <v>#REF!</v>
      </c>
      <c r="H58" s="16"/>
      <c r="I58" s="16">
        <v>426889</v>
      </c>
      <c r="J58" s="18"/>
      <c r="K58" s="16" t="e">
        <f>K52+K57</f>
        <v>#REF!</v>
      </c>
      <c r="L58" s="16"/>
      <c r="M58" s="16">
        <v>426889</v>
      </c>
      <c r="N58" s="121" t="e">
        <f t="shared" si="0"/>
        <v>#REF!</v>
      </c>
      <c r="O58" s="122" t="e">
        <f t="shared" si="1"/>
        <v>#REF!</v>
      </c>
      <c r="P58" s="121" t="e">
        <f t="shared" si="2"/>
        <v>#REF!</v>
      </c>
      <c r="Q58" s="122" t="e">
        <f t="shared" si="3"/>
        <v>#REF!</v>
      </c>
      <c r="S58" s="139"/>
      <c r="T58" s="4"/>
      <c r="U58" s="16">
        <v>501832</v>
      </c>
      <c r="V58" s="4"/>
      <c r="W58" s="16"/>
      <c r="X58" s="4"/>
      <c r="Y58" s="16"/>
      <c r="Z58" s="121"/>
    </row>
    <row r="59" spans="1:26" ht="29.25" customHeight="1">
      <c r="A59" s="3" t="s">
        <v>62</v>
      </c>
      <c r="B59" s="3"/>
      <c r="C59" s="3"/>
      <c r="D59" s="3"/>
      <c r="E59" s="3"/>
      <c r="F59" s="10">
        <v>43</v>
      </c>
      <c r="G59" s="4" t="e">
        <f>#REF!</f>
        <v>#REF!</v>
      </c>
      <c r="H59" s="4"/>
      <c r="I59" s="4">
        <v>0</v>
      </c>
      <c r="J59" s="3"/>
      <c r="K59" s="4" t="e">
        <f>#REF!</f>
        <v>#REF!</v>
      </c>
      <c r="M59" s="4">
        <v>0</v>
      </c>
      <c r="N59" s="121" t="e">
        <f t="shared" si="0"/>
        <v>#REF!</v>
      </c>
      <c r="O59" s="122" t="e">
        <f t="shared" si="1"/>
        <v>#REF!</v>
      </c>
      <c r="P59" s="121" t="e">
        <f t="shared" si="2"/>
        <v>#REF!</v>
      </c>
      <c r="Q59" s="122" t="e">
        <f t="shared" si="3"/>
        <v>#REF!</v>
      </c>
      <c r="S59" s="139"/>
      <c r="T59" s="4"/>
      <c r="U59" s="4">
        <v>2000279.64</v>
      </c>
      <c r="V59" s="4"/>
      <c r="W59" s="4"/>
      <c r="X59" s="4"/>
      <c r="Y59" s="4"/>
      <c r="Z59" s="121"/>
    </row>
    <row r="60" spans="1:26" ht="13.5" customHeight="1">
      <c r="A60" s="3" t="s">
        <v>63</v>
      </c>
      <c r="B60" s="3"/>
      <c r="C60" s="3"/>
      <c r="D60" s="3"/>
      <c r="E60" s="3"/>
      <c r="F60" s="10">
        <v>44</v>
      </c>
      <c r="G60" s="4" t="e">
        <f>#REF!</f>
        <v>#REF!</v>
      </c>
      <c r="H60" s="4"/>
      <c r="I60" s="4">
        <v>0</v>
      </c>
      <c r="J60" s="3"/>
      <c r="K60" s="4"/>
      <c r="M60" s="4"/>
      <c r="N60" s="121" t="e">
        <f t="shared" si="0"/>
        <v>#REF!</v>
      </c>
      <c r="P60" s="121">
        <f t="shared" si="2"/>
        <v>0</v>
      </c>
      <c r="S60" s="139"/>
      <c r="T60" s="4"/>
      <c r="U60" s="4"/>
      <c r="V60" s="4"/>
      <c r="W60" s="4"/>
      <c r="X60" s="4"/>
      <c r="Y60" s="4"/>
      <c r="Z60" s="121"/>
    </row>
    <row r="61" spans="1:26" ht="21" customHeight="1">
      <c r="A61" s="11" t="s">
        <v>64</v>
      </c>
      <c r="B61" s="12"/>
      <c r="C61" s="12"/>
      <c r="D61" s="6"/>
      <c r="E61" s="12"/>
      <c r="F61" s="10"/>
      <c r="G61" s="4"/>
      <c r="H61" s="4"/>
      <c r="I61" s="4"/>
      <c r="J61" s="3"/>
      <c r="K61" s="4"/>
      <c r="M61" s="4"/>
      <c r="N61" s="121">
        <f t="shared" si="0"/>
        <v>0</v>
      </c>
      <c r="P61" s="121">
        <f t="shared" si="2"/>
        <v>0</v>
      </c>
      <c r="S61" s="139"/>
      <c r="T61" s="4"/>
      <c r="U61" s="4"/>
      <c r="V61" s="4"/>
      <c r="W61" s="4"/>
      <c r="X61" s="4"/>
      <c r="Y61" s="4"/>
      <c r="Z61" s="121"/>
    </row>
    <row r="62" spans="1:26">
      <c r="A62" s="3" t="s">
        <v>65</v>
      </c>
      <c r="B62" s="3"/>
      <c r="C62" s="3"/>
      <c r="D62" s="3"/>
      <c r="E62" s="3"/>
      <c r="F62" s="10">
        <v>45</v>
      </c>
      <c r="G62" s="19" t="e">
        <f>G24/G13</f>
        <v>#REF!</v>
      </c>
      <c r="H62" s="19"/>
      <c r="I62" s="19">
        <v>0.75327706575718645</v>
      </c>
      <c r="J62" s="3"/>
      <c r="K62" s="19" t="e">
        <f>K24/K13</f>
        <v>#REF!</v>
      </c>
      <c r="M62" s="19">
        <v>0.75327706575718645</v>
      </c>
      <c r="N62" s="121" t="e">
        <f t="shared" si="0"/>
        <v>#REF!</v>
      </c>
      <c r="O62" s="122" t="e">
        <f t="shared" si="1"/>
        <v>#REF!</v>
      </c>
      <c r="P62" s="121" t="e">
        <f t="shared" si="2"/>
        <v>#REF!</v>
      </c>
      <c r="Q62" s="122" t="e">
        <f t="shared" si="3"/>
        <v>#REF!</v>
      </c>
      <c r="S62" s="139"/>
      <c r="T62" s="4"/>
      <c r="U62" s="19"/>
      <c r="V62" s="4"/>
      <c r="W62" s="19"/>
      <c r="X62" s="4"/>
      <c r="Y62" s="19"/>
      <c r="Z62" s="121"/>
    </row>
    <row r="63" spans="1:26">
      <c r="A63" s="3" t="s">
        <v>66</v>
      </c>
      <c r="B63" s="3"/>
      <c r="C63" s="3"/>
      <c r="D63" s="3"/>
      <c r="E63" s="3"/>
      <c r="F63" s="10">
        <v>46</v>
      </c>
      <c r="G63" s="19" t="e">
        <f>SUM(G20,G17)/G13</f>
        <v>#REF!</v>
      </c>
      <c r="H63" s="19"/>
      <c r="I63" s="19">
        <v>0.27482241719167255</v>
      </c>
      <c r="J63" s="3"/>
      <c r="K63" s="19" t="e">
        <f>SUM(K20,K17)/K13</f>
        <v>#REF!</v>
      </c>
      <c r="M63" s="19">
        <v>0.27482241719167255</v>
      </c>
      <c r="N63" s="121" t="e">
        <f t="shared" si="0"/>
        <v>#REF!</v>
      </c>
      <c r="O63" s="122" t="e">
        <f t="shared" si="1"/>
        <v>#REF!</v>
      </c>
      <c r="P63" s="121" t="e">
        <f t="shared" si="2"/>
        <v>#REF!</v>
      </c>
      <c r="Q63" s="122" t="e">
        <f t="shared" si="3"/>
        <v>#REF!</v>
      </c>
      <c r="S63" s="139"/>
      <c r="T63" s="4"/>
      <c r="U63" s="19"/>
      <c r="V63" s="4"/>
      <c r="W63" s="19"/>
      <c r="X63" s="4"/>
      <c r="Y63" s="19"/>
      <c r="Z63" s="121"/>
    </row>
    <row r="64" spans="1:26">
      <c r="A64" s="3" t="s">
        <v>67</v>
      </c>
      <c r="B64" s="3"/>
      <c r="C64" s="3"/>
      <c r="D64" s="3"/>
      <c r="E64" s="3"/>
      <c r="F64" s="10">
        <v>47</v>
      </c>
      <c r="G64" s="19" t="e">
        <f>SUM(G21,G22)/G13</f>
        <v>#REF!</v>
      </c>
      <c r="H64" s="19"/>
      <c r="I64" s="19">
        <v>0.35954005792665328</v>
      </c>
      <c r="J64" s="3"/>
      <c r="K64" s="19" t="e">
        <f>SUM(K21,K22)/K13</f>
        <v>#REF!</v>
      </c>
      <c r="M64" s="19">
        <v>0.35954005792665328</v>
      </c>
      <c r="N64" s="121" t="e">
        <f t="shared" si="0"/>
        <v>#REF!</v>
      </c>
      <c r="O64" s="122" t="e">
        <f t="shared" si="1"/>
        <v>#REF!</v>
      </c>
      <c r="P64" s="121" t="e">
        <f t="shared" si="2"/>
        <v>#REF!</v>
      </c>
      <c r="Q64" s="122" t="e">
        <f t="shared" si="3"/>
        <v>#REF!</v>
      </c>
      <c r="S64" s="139"/>
      <c r="T64" s="4"/>
      <c r="U64" s="19"/>
      <c r="V64" s="4"/>
      <c r="W64" s="19"/>
      <c r="X64" s="4"/>
      <c r="Y64" s="19"/>
      <c r="Z64" s="121"/>
    </row>
    <row r="65" spans="1:26" ht="19.5" customHeight="1">
      <c r="A65" s="9" t="s">
        <v>68</v>
      </c>
      <c r="B65" s="3"/>
      <c r="C65" s="3"/>
      <c r="D65" s="3"/>
      <c r="E65" s="3"/>
      <c r="F65" s="10"/>
      <c r="G65" s="3"/>
      <c r="H65" s="3"/>
      <c r="I65" s="3"/>
      <c r="J65" s="3"/>
      <c r="K65" s="1"/>
      <c r="M65" s="3"/>
      <c r="N65" s="121">
        <f t="shared" si="0"/>
        <v>0</v>
      </c>
      <c r="P65" s="121">
        <f t="shared" si="2"/>
        <v>0</v>
      </c>
      <c r="S65" s="139"/>
      <c r="T65" s="4"/>
      <c r="U65" s="3"/>
      <c r="V65" s="4"/>
      <c r="W65" s="1"/>
      <c r="X65" s="4"/>
      <c r="Y65" s="3"/>
      <c r="Z65" s="121"/>
    </row>
    <row r="66" spans="1:26">
      <c r="A66" s="3"/>
      <c r="B66" s="3" t="s">
        <v>69</v>
      </c>
      <c r="C66" s="3"/>
      <c r="D66" s="3"/>
      <c r="E66" s="3"/>
      <c r="F66" s="10" t="s">
        <v>70</v>
      </c>
      <c r="G66" s="4" t="e">
        <f>G26</f>
        <v>#REF!</v>
      </c>
      <c r="H66" s="4"/>
      <c r="I66" s="4">
        <v>688036</v>
      </c>
      <c r="J66" s="3"/>
      <c r="K66" s="4" t="e">
        <f>K26</f>
        <v>#REF!</v>
      </c>
      <c r="M66" s="4">
        <v>688036</v>
      </c>
      <c r="N66" s="121" t="e">
        <f t="shared" si="0"/>
        <v>#REF!</v>
      </c>
      <c r="O66" s="122" t="e">
        <f t="shared" si="1"/>
        <v>#REF!</v>
      </c>
      <c r="P66" s="121" t="e">
        <f t="shared" si="2"/>
        <v>#REF!</v>
      </c>
      <c r="Q66" s="122" t="e">
        <f t="shared" si="3"/>
        <v>#REF!</v>
      </c>
      <c r="S66" s="139"/>
      <c r="T66" s="4"/>
      <c r="U66" s="4"/>
      <c r="V66" s="4"/>
      <c r="W66" s="4"/>
      <c r="X66" s="4"/>
      <c r="Y66" s="4"/>
      <c r="Z66" s="121"/>
    </row>
    <row r="67" spans="1:26">
      <c r="A67" s="3" t="s">
        <v>71</v>
      </c>
      <c r="B67" s="3" t="s">
        <v>72</v>
      </c>
      <c r="C67" s="3"/>
      <c r="D67" s="3"/>
      <c r="E67" s="3"/>
      <c r="F67" s="10" t="s">
        <v>73</v>
      </c>
      <c r="G67" s="4" t="e">
        <f>-G45</f>
        <v>#REF!</v>
      </c>
      <c r="H67" s="4"/>
      <c r="I67" s="4">
        <v>-166216</v>
      </c>
      <c r="J67" s="3"/>
      <c r="K67" s="4" t="e">
        <f>-K45</f>
        <v>#REF!</v>
      </c>
      <c r="M67" s="4">
        <v>-166216</v>
      </c>
      <c r="N67" s="121" t="e">
        <f t="shared" si="0"/>
        <v>#REF!</v>
      </c>
      <c r="O67" s="122" t="e">
        <f t="shared" si="1"/>
        <v>#REF!</v>
      </c>
      <c r="P67" s="121" t="e">
        <f t="shared" si="2"/>
        <v>#REF!</v>
      </c>
      <c r="Q67" s="122" t="e">
        <f t="shared" si="3"/>
        <v>#REF!</v>
      </c>
      <c r="S67" s="139"/>
      <c r="T67" s="4"/>
      <c r="U67" s="4"/>
      <c r="V67" s="4"/>
      <c r="W67" s="4"/>
      <c r="X67" s="4"/>
      <c r="Y67" s="4"/>
      <c r="Z67" s="121"/>
    </row>
    <row r="68" spans="1:26">
      <c r="A68" s="3" t="s">
        <v>74</v>
      </c>
      <c r="B68" s="3" t="s">
        <v>75</v>
      </c>
      <c r="C68" s="3"/>
      <c r="D68" s="3"/>
      <c r="E68" s="3"/>
      <c r="F68" s="10" t="s">
        <v>76</v>
      </c>
      <c r="G68" s="4" t="e">
        <f>-G46</f>
        <v>#REF!</v>
      </c>
      <c r="H68" s="4"/>
      <c r="I68" s="4">
        <v>-91247</v>
      </c>
      <c r="J68" s="3"/>
      <c r="K68" s="4" t="e">
        <f>-K46</f>
        <v>#REF!</v>
      </c>
      <c r="M68" s="4">
        <v>-91247</v>
      </c>
      <c r="N68" s="121" t="e">
        <f t="shared" si="0"/>
        <v>#REF!</v>
      </c>
      <c r="O68" s="122" t="e">
        <f t="shared" si="1"/>
        <v>#REF!</v>
      </c>
      <c r="P68" s="121" t="e">
        <f t="shared" si="2"/>
        <v>#REF!</v>
      </c>
      <c r="Q68" s="122" t="e">
        <f t="shared" si="3"/>
        <v>#REF!</v>
      </c>
      <c r="S68" s="139"/>
      <c r="T68" s="4"/>
      <c r="U68" s="4"/>
      <c r="V68" s="4"/>
      <c r="W68" s="4"/>
      <c r="X68" s="4"/>
      <c r="Y68" s="4"/>
      <c r="Z68" s="121"/>
    </row>
    <row r="69" spans="1:26">
      <c r="A69" s="10"/>
      <c r="B69" s="3" t="s">
        <v>77</v>
      </c>
      <c r="C69" s="3"/>
      <c r="D69" s="3"/>
      <c r="E69" s="3"/>
      <c r="F69" s="10" t="s">
        <v>78</v>
      </c>
      <c r="G69" s="57">
        <v>-2709</v>
      </c>
      <c r="H69" s="57"/>
      <c r="I69" s="57">
        <v>-2230</v>
      </c>
      <c r="J69" s="103"/>
      <c r="K69" s="57" t="e">
        <f>#REF!</f>
        <v>#REF!</v>
      </c>
      <c r="M69" s="4">
        <v>-8918</v>
      </c>
      <c r="N69" s="121">
        <f t="shared" si="0"/>
        <v>479</v>
      </c>
      <c r="O69" s="122">
        <f t="shared" si="1"/>
        <v>-0.2147982062780269</v>
      </c>
      <c r="P69" s="121" t="e">
        <f t="shared" si="2"/>
        <v>#REF!</v>
      </c>
      <c r="Q69" s="122" t="e">
        <f t="shared" si="3"/>
        <v>#REF!</v>
      </c>
      <c r="S69" s="139"/>
      <c r="T69" s="4"/>
      <c r="U69" s="57"/>
      <c r="V69" s="4"/>
      <c r="W69" s="57"/>
      <c r="X69" s="4"/>
      <c r="Y69" s="4"/>
      <c r="Z69" s="121"/>
    </row>
    <row r="70" spans="1:26">
      <c r="A70" s="10"/>
      <c r="B70" s="3" t="s">
        <v>79</v>
      </c>
      <c r="C70" s="3"/>
      <c r="D70" s="3"/>
      <c r="E70" s="3"/>
      <c r="F70" s="10" t="s">
        <v>80</v>
      </c>
      <c r="G70" s="57">
        <v>6090</v>
      </c>
      <c r="H70" s="64"/>
      <c r="I70" s="64">
        <v>6051</v>
      </c>
      <c r="J70" s="114"/>
      <c r="K70" s="64" t="e">
        <f>#REF!</f>
        <v>#REF!</v>
      </c>
      <c r="M70" s="16">
        <v>23432</v>
      </c>
      <c r="N70" s="121">
        <f t="shared" si="0"/>
        <v>-39</v>
      </c>
      <c r="O70" s="122">
        <f t="shared" si="1"/>
        <v>6.4452156668319289E-3</v>
      </c>
      <c r="P70" s="121" t="e">
        <f t="shared" si="2"/>
        <v>#REF!</v>
      </c>
      <c r="Q70" s="122" t="e">
        <f t="shared" si="3"/>
        <v>#REF!</v>
      </c>
      <c r="S70" s="139"/>
      <c r="T70" s="4"/>
      <c r="U70" s="64"/>
      <c r="V70" s="4"/>
      <c r="W70" s="64"/>
      <c r="X70" s="4"/>
      <c r="Y70" s="16"/>
      <c r="Z70" s="121"/>
    </row>
    <row r="71" spans="1:26">
      <c r="A71" s="3"/>
      <c r="B71" s="3"/>
      <c r="C71" s="3" t="s">
        <v>81</v>
      </c>
      <c r="D71" s="3"/>
      <c r="E71" s="3"/>
      <c r="F71" s="10" t="s">
        <v>82</v>
      </c>
      <c r="G71" s="16" t="e">
        <f>SUM(G66:G70)</f>
        <v>#REF!</v>
      </c>
      <c r="H71" s="16"/>
      <c r="I71" s="16">
        <v>434394</v>
      </c>
      <c r="J71" s="18"/>
      <c r="K71" s="16" t="e">
        <f>SUM(K66:K70)</f>
        <v>#REF!</v>
      </c>
      <c r="M71" s="16">
        <v>445087</v>
      </c>
      <c r="N71" s="121" t="e">
        <f t="shared" si="0"/>
        <v>#REF!</v>
      </c>
      <c r="O71" s="122" t="e">
        <f t="shared" si="1"/>
        <v>#REF!</v>
      </c>
      <c r="P71" s="121" t="e">
        <f t="shared" si="2"/>
        <v>#REF!</v>
      </c>
      <c r="Q71" s="122" t="e">
        <f t="shared" si="3"/>
        <v>#REF!</v>
      </c>
      <c r="S71" s="139"/>
      <c r="T71" s="4"/>
      <c r="U71" s="16"/>
      <c r="V71" s="4"/>
      <c r="W71" s="16"/>
      <c r="X71" s="4"/>
      <c r="Y71" s="16"/>
      <c r="Z71" s="121"/>
    </row>
    <row r="72" spans="1:26" ht="29.25" customHeight="1">
      <c r="A72" s="20"/>
      <c r="B72" s="20"/>
      <c r="C72" s="20"/>
      <c r="D72" s="20"/>
      <c r="E72" s="20"/>
      <c r="F72" s="21"/>
      <c r="G72" s="20"/>
      <c r="H72" s="20"/>
      <c r="I72" s="20"/>
      <c r="J72" s="20"/>
      <c r="K72" s="20"/>
      <c r="L72" s="20"/>
    </row>
    <row r="73" spans="1:26">
      <c r="A73" s="22" t="s">
        <v>83</v>
      </c>
    </row>
    <row r="74" spans="1:26">
      <c r="A74" s="22"/>
      <c r="B74" s="124"/>
    </row>
    <row r="75" spans="1:26">
      <c r="A75" s="22"/>
      <c r="B75" s="26" t="s">
        <v>375</v>
      </c>
      <c r="C75" s="26"/>
    </row>
    <row r="76" spans="1:26">
      <c r="B76" s="26" t="s">
        <v>465</v>
      </c>
    </row>
    <row r="77" spans="1:26">
      <c r="B77" s="26"/>
    </row>
    <row r="78" spans="1:26">
      <c r="A78" s="23"/>
      <c r="B78" s="23"/>
      <c r="C78" s="23"/>
      <c r="D78" s="23"/>
      <c r="E78" s="23"/>
      <c r="F78" s="24"/>
      <c r="G78" s="23"/>
      <c r="H78" s="23"/>
      <c r="I78" s="23"/>
      <c r="J78" s="23"/>
      <c r="K78" s="23"/>
      <c r="L78" s="23"/>
    </row>
    <row r="79" spans="1:26">
      <c r="A79" s="5" t="s">
        <v>84</v>
      </c>
      <c r="B79" s="6"/>
      <c r="C79" s="6"/>
      <c r="D79" s="6"/>
      <c r="E79" s="6"/>
      <c r="F79" s="6"/>
      <c r="G79" s="6"/>
      <c r="H79" s="6"/>
      <c r="I79" s="6"/>
    </row>
    <row r="80" spans="1:26" ht="21" customHeight="1">
      <c r="A80" s="2" t="s">
        <v>467</v>
      </c>
    </row>
    <row r="81" spans="1:11" ht="18" customHeight="1">
      <c r="C81" s="2" t="s">
        <v>86</v>
      </c>
      <c r="D81" s="23" t="s">
        <v>466</v>
      </c>
      <c r="E81" s="23"/>
      <c r="F81" s="7" t="s">
        <v>85</v>
      </c>
      <c r="G81" s="23" t="s">
        <v>0</v>
      </c>
      <c r="H81" s="23"/>
      <c r="I81" s="23"/>
      <c r="J81" s="23"/>
      <c r="K81" s="23"/>
    </row>
    <row r="82" spans="1:11">
      <c r="D82" s="2" t="s">
        <v>87</v>
      </c>
      <c r="G82" s="6" t="s">
        <v>98</v>
      </c>
      <c r="H82" s="6"/>
      <c r="I82" s="6"/>
      <c r="J82" s="6"/>
    </row>
    <row r="83" spans="1:11" ht="24" customHeight="1"/>
    <row r="84" spans="1:11">
      <c r="A84" s="2" t="s">
        <v>88</v>
      </c>
      <c r="K84" s="27"/>
    </row>
    <row r="85" spans="1:11">
      <c r="A85" s="2" t="s">
        <v>144</v>
      </c>
    </row>
    <row r="86" spans="1:11">
      <c r="A86" s="2" t="s">
        <v>89</v>
      </c>
    </row>
    <row r="87" spans="1:11">
      <c r="A87" s="2" t="s">
        <v>90</v>
      </c>
      <c r="K87" s="27"/>
    </row>
    <row r="88" spans="1:11" ht="30" customHeight="1">
      <c r="A88" s="2" t="s">
        <v>91</v>
      </c>
      <c r="B88" s="132" t="s">
        <v>462</v>
      </c>
      <c r="C88" s="133"/>
      <c r="D88" s="133"/>
      <c r="E88" s="58"/>
      <c r="F88" s="25" t="s">
        <v>463</v>
      </c>
      <c r="G88" s="23"/>
      <c r="H88" s="23"/>
      <c r="I88" s="23"/>
    </row>
    <row r="89" spans="1:11" ht="26.25" customHeight="1">
      <c r="F89" s="26" t="s">
        <v>92</v>
      </c>
      <c r="G89" s="23"/>
      <c r="H89" s="23" t="s">
        <v>464</v>
      </c>
      <c r="I89" s="23"/>
    </row>
    <row r="90" spans="1:11">
      <c r="H90" s="2" t="s">
        <v>93</v>
      </c>
    </row>
    <row r="91" spans="1:11">
      <c r="A91" s="23"/>
      <c r="B91" s="23"/>
      <c r="C91" s="23"/>
      <c r="D91" s="23"/>
      <c r="E91" s="23"/>
      <c r="F91" s="24"/>
      <c r="G91" s="23"/>
      <c r="H91" s="23"/>
      <c r="I91" s="23"/>
      <c r="J91" s="23"/>
    </row>
    <row r="93" spans="1:11">
      <c r="A93" s="2" t="s">
        <v>94</v>
      </c>
    </row>
  </sheetData>
  <mergeCells count="3">
    <mergeCell ref="N7:O7"/>
    <mergeCell ref="P7:Q7"/>
    <mergeCell ref="S3:Y3"/>
  </mergeCells>
  <phoneticPr fontId="0" type="noConversion"/>
  <printOptions horizontalCentered="1"/>
  <pageMargins left="0.25" right="0.25" top="0.25" bottom="0.25" header="0.5" footer="0.5"/>
  <pageSetup scale="79" orientation="portrait" r:id="rId1"/>
  <headerFooter alignWithMargins="0"/>
  <rowBreaks count="1" manualBreakCount="1">
    <brk id="58"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66"/>
  <sheetViews>
    <sheetView zoomScaleNormal="100" workbookViewId="0">
      <selection activeCell="D17" sqref="D17"/>
    </sheetView>
  </sheetViews>
  <sheetFormatPr defaultRowHeight="13.2"/>
  <cols>
    <col min="2" max="2" width="18.33203125" customWidth="1"/>
    <col min="3" max="3" width="10.6640625" customWidth="1"/>
    <col min="4" max="4" width="14.109375" style="95" bestFit="1" customWidth="1"/>
    <col min="6" max="6" width="13.44140625" bestFit="1" customWidth="1"/>
    <col min="8" max="8" width="12.33203125" bestFit="1" customWidth="1"/>
    <col min="10" max="10" width="10.6640625" bestFit="1" customWidth="1"/>
    <col min="11" max="11" width="11.109375" bestFit="1" customWidth="1"/>
    <col min="12" max="12" width="13.44140625" style="42" bestFit="1" customWidth="1"/>
    <col min="13" max="13" width="12" bestFit="1" customWidth="1"/>
  </cols>
  <sheetData>
    <row r="1" spans="1:12" s="29" customFormat="1">
      <c r="A1" s="275" t="s">
        <v>168</v>
      </c>
      <c r="B1" s="275"/>
      <c r="C1" s="275"/>
      <c r="D1" s="275"/>
      <c r="E1" s="275"/>
      <c r="F1" s="97"/>
      <c r="G1" s="97"/>
      <c r="H1" s="97"/>
      <c r="L1" s="93"/>
    </row>
    <row r="2" spans="1:12" s="29" customFormat="1">
      <c r="A2" s="277" t="e">
        <f>#REF!</f>
        <v>#REF!</v>
      </c>
      <c r="B2" s="277"/>
      <c r="C2" s="277"/>
      <c r="D2" s="277"/>
      <c r="E2" s="277"/>
      <c r="F2" s="175"/>
      <c r="G2" s="175"/>
      <c r="H2" s="175"/>
      <c r="L2" s="93"/>
    </row>
    <row r="3" spans="1:12">
      <c r="I3" t="s">
        <v>397</v>
      </c>
      <c r="L3" t="s">
        <v>160</v>
      </c>
    </row>
    <row r="4" spans="1:12">
      <c r="A4" t="s">
        <v>394</v>
      </c>
      <c r="D4" s="135">
        <v>-19089</v>
      </c>
      <c r="L4"/>
    </row>
    <row r="5" spans="1:12">
      <c r="A5" t="s">
        <v>450</v>
      </c>
      <c r="D5" s="135">
        <v>0</v>
      </c>
      <c r="L5"/>
    </row>
    <row r="6" spans="1:12">
      <c r="A6" t="s">
        <v>452</v>
      </c>
      <c r="D6" s="135">
        <v>0</v>
      </c>
      <c r="L6"/>
    </row>
    <row r="7" spans="1:12" ht="13.8" thickBot="1">
      <c r="C7" s="134">
        <f>D7</f>
        <v>-19089</v>
      </c>
      <c r="D7" s="96">
        <f>SUM(D4:D6)</f>
        <v>-19089</v>
      </c>
      <c r="I7" t="s">
        <v>398</v>
      </c>
      <c r="J7" s="42">
        <v>27458241</v>
      </c>
      <c r="L7" s="42">
        <v>6653048</v>
      </c>
    </row>
    <row r="8" spans="1:12" ht="13.8" thickTop="1">
      <c r="C8" s="134"/>
      <c r="D8" s="135"/>
      <c r="J8" s="42">
        <v>649069</v>
      </c>
      <c r="L8" s="42">
        <v>161595</v>
      </c>
    </row>
    <row r="9" spans="1:12">
      <c r="A9" t="s">
        <v>149</v>
      </c>
      <c r="D9" s="95">
        <v>-4824</v>
      </c>
      <c r="J9" s="42">
        <v>9912</v>
      </c>
      <c r="L9" s="42">
        <v>100574</v>
      </c>
    </row>
    <row r="10" spans="1:12">
      <c r="A10" t="s">
        <v>452</v>
      </c>
      <c r="D10" s="182"/>
      <c r="J10" s="42">
        <v>9965</v>
      </c>
      <c r="L10" s="42">
        <v>163914</v>
      </c>
    </row>
    <row r="11" spans="1:12">
      <c r="A11" t="s">
        <v>382</v>
      </c>
      <c r="D11" s="95">
        <v>-727</v>
      </c>
      <c r="J11" s="42">
        <v>557344</v>
      </c>
      <c r="L11" s="42">
        <v>10000</v>
      </c>
    </row>
    <row r="12" spans="1:12">
      <c r="A12" t="s">
        <v>151</v>
      </c>
      <c r="D12" s="95">
        <v>-21909</v>
      </c>
      <c r="J12" s="42">
        <v>4715398</v>
      </c>
      <c r="L12" s="42">
        <v>24100</v>
      </c>
    </row>
    <row r="13" spans="1:12" ht="13.8" thickBot="1">
      <c r="C13" s="134">
        <f>D13</f>
        <v>-27460</v>
      </c>
      <c r="D13" s="96">
        <f>SUM(D9:D12)</f>
        <v>-27460</v>
      </c>
      <c r="E13" t="s">
        <v>170</v>
      </c>
      <c r="J13" s="42">
        <v>592757</v>
      </c>
      <c r="K13" s="42">
        <f>SUM(J7:J16)</f>
        <v>34010124</v>
      </c>
      <c r="L13" s="42">
        <v>158690</v>
      </c>
    </row>
    <row r="14" spans="1:12" ht="13.8" thickTop="1">
      <c r="F14" s="276" t="s">
        <v>402</v>
      </c>
      <c r="G14" s="276"/>
      <c r="J14" s="42">
        <v>3272</v>
      </c>
      <c r="L14" s="42">
        <v>983362</v>
      </c>
    </row>
    <row r="15" spans="1:12">
      <c r="A15" t="s">
        <v>152</v>
      </c>
      <c r="J15" s="42">
        <v>2999</v>
      </c>
      <c r="L15" s="42">
        <v>10200</v>
      </c>
    </row>
    <row r="16" spans="1:12">
      <c r="A16" t="s">
        <v>150</v>
      </c>
      <c r="D16" s="95">
        <v>904</v>
      </c>
      <c r="F16" s="42">
        <f>D16</f>
        <v>904</v>
      </c>
      <c r="G16" s="166" t="s">
        <v>150</v>
      </c>
      <c r="J16" s="42">
        <v>11167</v>
      </c>
      <c r="L16" s="42">
        <v>641233</v>
      </c>
    </row>
    <row r="17" spans="1:13">
      <c r="A17" t="s">
        <v>153</v>
      </c>
      <c r="D17" s="95">
        <v>1215</v>
      </c>
      <c r="E17" t="s">
        <v>410</v>
      </c>
      <c r="F17" s="167"/>
      <c r="G17" s="166">
        <v>516111</v>
      </c>
      <c r="J17" s="42"/>
      <c r="L17" s="42">
        <v>16582</v>
      </c>
    </row>
    <row r="18" spans="1:13">
      <c r="A18" t="s">
        <v>377</v>
      </c>
      <c r="D18" s="182"/>
      <c r="F18" s="42">
        <f>SUM(F16:F17)</f>
        <v>904</v>
      </c>
      <c r="G18" s="166" t="s">
        <v>403</v>
      </c>
      <c r="J18" s="42"/>
      <c r="L18" s="42">
        <v>-642277004</v>
      </c>
    </row>
    <row r="19" spans="1:13">
      <c r="A19" t="s">
        <v>154</v>
      </c>
      <c r="E19" t="s">
        <v>411</v>
      </c>
      <c r="G19" s="166"/>
      <c r="J19" s="42"/>
      <c r="L19" s="42">
        <v>23464</v>
      </c>
    </row>
    <row r="20" spans="1:13">
      <c r="A20" t="s">
        <v>155</v>
      </c>
      <c r="D20" s="95">
        <v>10156</v>
      </c>
      <c r="E20" t="s">
        <v>412</v>
      </c>
      <c r="F20" s="166" t="s">
        <v>404</v>
      </c>
      <c r="G20" s="166"/>
      <c r="I20" t="s">
        <v>399</v>
      </c>
      <c r="J20" s="42">
        <v>0</v>
      </c>
      <c r="L20" s="42">
        <v>642253540</v>
      </c>
    </row>
    <row r="21" spans="1:13">
      <c r="A21" t="s">
        <v>156</v>
      </c>
      <c r="D21" s="95">
        <v>9551</v>
      </c>
      <c r="E21" t="s">
        <v>413</v>
      </c>
      <c r="F21" s="42">
        <f>D17+D18+SUM(D22:D26)</f>
        <v>28129</v>
      </c>
      <c r="G21" t="s">
        <v>405</v>
      </c>
      <c r="J21" s="42">
        <v>0</v>
      </c>
      <c r="L21" s="42">
        <v>115880</v>
      </c>
    </row>
    <row r="22" spans="1:13">
      <c r="A22" t="s">
        <v>157</v>
      </c>
      <c r="D22" s="95">
        <v>2459</v>
      </c>
      <c r="E22" t="s">
        <v>410</v>
      </c>
      <c r="G22" s="166"/>
      <c r="J22" s="42">
        <v>0</v>
      </c>
      <c r="K22" s="42">
        <f>SUM(J20:J23)</f>
        <v>-1301131</v>
      </c>
      <c r="L22" s="42">
        <v>184358</v>
      </c>
    </row>
    <row r="23" spans="1:13">
      <c r="A23" t="s">
        <v>159</v>
      </c>
      <c r="D23" s="95">
        <v>3247</v>
      </c>
      <c r="E23" t="s">
        <v>410</v>
      </c>
      <c r="F23" s="171" t="s">
        <v>416</v>
      </c>
      <c r="G23" s="172"/>
      <c r="J23" s="42">
        <v>-1301131</v>
      </c>
      <c r="K23" s="42">
        <f>K13+K22</f>
        <v>32708993</v>
      </c>
      <c r="L23" s="42">
        <v>7467</v>
      </c>
    </row>
    <row r="24" spans="1:13">
      <c r="A24" t="s">
        <v>158</v>
      </c>
      <c r="D24" s="95">
        <v>21933</v>
      </c>
      <c r="E24" t="s">
        <v>410</v>
      </c>
      <c r="F24" s="173">
        <f>D17</f>
        <v>1215</v>
      </c>
      <c r="G24" s="172"/>
      <c r="J24" s="42"/>
      <c r="L24" s="42">
        <v>75780</v>
      </c>
    </row>
    <row r="25" spans="1:13">
      <c r="A25" t="s">
        <v>152</v>
      </c>
      <c r="D25" s="95">
        <v>-725</v>
      </c>
      <c r="E25" t="s">
        <v>410</v>
      </c>
      <c r="F25" s="174">
        <f>D37</f>
        <v>0</v>
      </c>
      <c r="G25" s="172"/>
      <c r="L25" s="42">
        <v>74857</v>
      </c>
    </row>
    <row r="26" spans="1:13">
      <c r="A26" t="s">
        <v>451</v>
      </c>
      <c r="E26" t="s">
        <v>410</v>
      </c>
      <c r="F26" s="219"/>
      <c r="G26" s="172"/>
    </row>
    <row r="27" spans="1:13" ht="13.8" thickBot="1">
      <c r="C27" s="134">
        <f>D27</f>
        <v>48740</v>
      </c>
      <c r="D27" s="96">
        <f>SUM(D16:D26)</f>
        <v>48740</v>
      </c>
      <c r="E27" t="s">
        <v>171</v>
      </c>
      <c r="F27" s="173">
        <f>SUM(F24:F25)</f>
        <v>1215</v>
      </c>
      <c r="G27" s="172"/>
      <c r="L27" s="42">
        <v>-458341</v>
      </c>
    </row>
    <row r="28" spans="1:13" ht="13.8" thickTop="1">
      <c r="G28" s="166"/>
      <c r="L28" s="42">
        <v>3852</v>
      </c>
    </row>
    <row r="29" spans="1:13">
      <c r="A29" t="s">
        <v>161</v>
      </c>
      <c r="G29" s="166"/>
      <c r="L29" s="42">
        <v>317185</v>
      </c>
    </row>
    <row r="30" spans="1:13">
      <c r="A30" t="s">
        <v>173</v>
      </c>
      <c r="D30" s="95">
        <v>-1589</v>
      </c>
      <c r="E30" s="168" t="s">
        <v>414</v>
      </c>
      <c r="G30" s="166"/>
      <c r="L30" s="42">
        <v>0</v>
      </c>
    </row>
    <row r="31" spans="1:13">
      <c r="A31" t="s">
        <v>162</v>
      </c>
      <c r="D31" s="95">
        <v>-1656</v>
      </c>
      <c r="E31" s="168" t="s">
        <v>414</v>
      </c>
      <c r="F31" s="42">
        <f>D30+D31+D33</f>
        <v>-3489</v>
      </c>
      <c r="G31" s="166" t="s">
        <v>406</v>
      </c>
      <c r="L31" s="42">
        <v>0</v>
      </c>
      <c r="M31" s="42">
        <f>SUM(L7:L31)</f>
        <v>9244336</v>
      </c>
    </row>
    <row r="32" spans="1:13">
      <c r="A32" t="s">
        <v>163</v>
      </c>
      <c r="D32" s="95">
        <v>327</v>
      </c>
      <c r="E32" s="168" t="s">
        <v>415</v>
      </c>
      <c r="F32" s="167">
        <v>86283.24</v>
      </c>
      <c r="G32" s="166">
        <v>534118</v>
      </c>
      <c r="L32" s="42">
        <v>-63338</v>
      </c>
    </row>
    <row r="33" spans="1:13">
      <c r="A33" t="s">
        <v>164</v>
      </c>
      <c r="D33" s="95">
        <v>-244</v>
      </c>
      <c r="E33" s="168" t="s">
        <v>414</v>
      </c>
      <c r="F33" s="42">
        <f>SUM(F31:F32)</f>
        <v>82794.240000000005</v>
      </c>
      <c r="G33" s="166" t="s">
        <v>407</v>
      </c>
      <c r="L33" s="42">
        <v>935</v>
      </c>
    </row>
    <row r="34" spans="1:13">
      <c r="A34" t="s">
        <v>165</v>
      </c>
      <c r="E34" s="168" t="s">
        <v>415</v>
      </c>
      <c r="G34" s="166"/>
      <c r="L34" s="42">
        <v>-16287</v>
      </c>
    </row>
    <row r="35" spans="1:13">
      <c r="A35" t="s">
        <v>166</v>
      </c>
      <c r="D35" s="182">
        <v>0</v>
      </c>
      <c r="E35" s="168" t="s">
        <v>415</v>
      </c>
      <c r="F35" s="42">
        <f>D32+SUM(D34:D38)</f>
        <v>-1605</v>
      </c>
      <c r="G35" s="166" t="s">
        <v>408</v>
      </c>
      <c r="L35" s="42">
        <v>-250</v>
      </c>
    </row>
    <row r="36" spans="1:13">
      <c r="A36" t="s">
        <v>383</v>
      </c>
      <c r="D36" s="95">
        <v>-1932</v>
      </c>
      <c r="E36" s="168" t="s">
        <v>415</v>
      </c>
      <c r="F36" s="167">
        <f>-F32</f>
        <v>-86283.24</v>
      </c>
      <c r="G36" s="166">
        <v>534118</v>
      </c>
      <c r="L36" s="42">
        <v>-6806</v>
      </c>
    </row>
    <row r="37" spans="1:13">
      <c r="A37" t="s">
        <v>400</v>
      </c>
      <c r="E37" s="168" t="s">
        <v>415</v>
      </c>
      <c r="F37" s="42">
        <f>SUM(F35:F36)</f>
        <v>-87888.24</v>
      </c>
      <c r="G37" s="166" t="s">
        <v>409</v>
      </c>
      <c r="L37" s="42">
        <v>-537</v>
      </c>
    </row>
    <row r="38" spans="1:13">
      <c r="A38" t="s">
        <v>167</v>
      </c>
      <c r="E38" s="168" t="s">
        <v>415</v>
      </c>
      <c r="F38" s="168"/>
      <c r="G38" s="169"/>
      <c r="L38" s="42">
        <v>-5364</v>
      </c>
    </row>
    <row r="39" spans="1:13" ht="13.8" thickBot="1">
      <c r="C39" s="134">
        <f>D39</f>
        <v>-5094</v>
      </c>
      <c r="D39" s="96">
        <f>SUM(D29:D38)</f>
        <v>-5094</v>
      </c>
      <c r="E39" t="s">
        <v>172</v>
      </c>
      <c r="F39" s="169">
        <f>F33+F37</f>
        <v>-5094</v>
      </c>
      <c r="G39" s="170">
        <f>F39-D39</f>
        <v>0</v>
      </c>
      <c r="L39" s="42">
        <v>-9594113</v>
      </c>
    </row>
    <row r="40" spans="1:13" ht="13.8" thickTop="1">
      <c r="H40" s="42"/>
      <c r="L40" s="42">
        <v>-99</v>
      </c>
    </row>
    <row r="41" spans="1:13">
      <c r="A41" t="s">
        <v>378</v>
      </c>
      <c r="C41" s="134">
        <f>D41</f>
        <v>-1259</v>
      </c>
      <c r="D41" s="115">
        <v>-1259</v>
      </c>
      <c r="L41" s="42">
        <v>-200</v>
      </c>
    </row>
    <row r="42" spans="1:13">
      <c r="F42" s="171" t="s">
        <v>417</v>
      </c>
      <c r="G42" s="171"/>
      <c r="H42" s="42"/>
      <c r="L42" s="42">
        <v>-265</v>
      </c>
    </row>
    <row r="43" spans="1:13" ht="13.8" thickBot="1">
      <c r="B43" t="s">
        <v>376</v>
      </c>
      <c r="C43" s="134">
        <f>SUM(C13,C27,C39,C7,C41)</f>
        <v>-4162</v>
      </c>
      <c r="D43" s="116">
        <f>SUM(D13,D27,D39,D7,D41)</f>
        <v>-4162</v>
      </c>
      <c r="F43" s="173">
        <f>D25</f>
        <v>-725</v>
      </c>
      <c r="G43" s="171"/>
      <c r="L43" s="42">
        <v>-54</v>
      </c>
    </row>
    <row r="44" spans="1:13" ht="13.8" thickTop="1">
      <c r="D44" s="182">
        <f>50777545-D43</f>
        <v>50781707</v>
      </c>
      <c r="F44" s="174">
        <f>D38</f>
        <v>0</v>
      </c>
      <c r="G44" s="171"/>
      <c r="H44" s="42"/>
      <c r="L44" s="42">
        <v>-1362</v>
      </c>
    </row>
    <row r="45" spans="1:13">
      <c r="F45" s="173">
        <f>SUM(F43:F44)</f>
        <v>-725</v>
      </c>
      <c r="G45" s="171"/>
      <c r="L45" s="42">
        <v>-713</v>
      </c>
    </row>
    <row r="46" spans="1:13">
      <c r="H46" s="42"/>
      <c r="L46" s="42">
        <v>-1940</v>
      </c>
    </row>
    <row r="47" spans="1:13">
      <c r="A47" t="s">
        <v>396</v>
      </c>
      <c r="C47" s="134">
        <f>D47</f>
        <v>10</v>
      </c>
      <c r="D47" s="135">
        <v>10</v>
      </c>
      <c r="L47" s="42">
        <v>-670</v>
      </c>
      <c r="M47" s="42" t="s">
        <v>420</v>
      </c>
    </row>
    <row r="48" spans="1:13">
      <c r="A48" t="s">
        <v>395</v>
      </c>
      <c r="H48" s="42"/>
      <c r="L48" s="42">
        <v>-50</v>
      </c>
      <c r="M48" s="42"/>
    </row>
    <row r="49" spans="8:13">
      <c r="L49" s="42">
        <v>-434</v>
      </c>
    </row>
    <row r="50" spans="8:13">
      <c r="H50" s="42"/>
      <c r="L50" s="42">
        <v>-22</v>
      </c>
    </row>
    <row r="51" spans="8:13">
      <c r="L51" s="42">
        <v>-50</v>
      </c>
      <c r="M51" s="42">
        <f>SUM(L32:L66)</f>
        <v>-9475490</v>
      </c>
    </row>
    <row r="52" spans="8:13">
      <c r="H52" s="42"/>
      <c r="L52" s="42">
        <v>-72</v>
      </c>
      <c r="M52" s="42">
        <f>SUM(M51,M31)</f>
        <v>-231154</v>
      </c>
    </row>
    <row r="53" spans="8:13">
      <c r="L53" s="42">
        <v>-100</v>
      </c>
      <c r="M53" s="176"/>
    </row>
    <row r="54" spans="8:13">
      <c r="H54" s="42"/>
      <c r="L54" s="42">
        <v>-100</v>
      </c>
    </row>
    <row r="55" spans="8:13">
      <c r="L55" s="42">
        <v>-872</v>
      </c>
    </row>
    <row r="56" spans="8:13">
      <c r="H56" s="42"/>
      <c r="L56" s="42">
        <v>-22</v>
      </c>
    </row>
    <row r="57" spans="8:13">
      <c r="L57" s="42">
        <v>218643</v>
      </c>
    </row>
    <row r="58" spans="8:13">
      <c r="L58" s="42">
        <v>-112</v>
      </c>
    </row>
    <row r="59" spans="8:13">
      <c r="H59" s="42"/>
      <c r="L59" s="42">
        <v>-701</v>
      </c>
    </row>
    <row r="60" spans="8:13">
      <c r="L60" s="42">
        <v>-24057</v>
      </c>
    </row>
    <row r="61" spans="8:13">
      <c r="L61" s="42">
        <v>-42</v>
      </c>
    </row>
    <row r="62" spans="8:13">
      <c r="L62" s="42">
        <v>-7</v>
      </c>
    </row>
    <row r="63" spans="8:13">
      <c r="L63" s="42">
        <v>23616</v>
      </c>
    </row>
    <row r="64" spans="8:13">
      <c r="L64" s="42">
        <v>-45</v>
      </c>
    </row>
    <row r="65" spans="12:12">
      <c r="L65" s="42">
        <v>0</v>
      </c>
    </row>
    <row r="66" spans="12:12">
      <c r="L66" s="42">
        <v>0</v>
      </c>
    </row>
  </sheetData>
  <mergeCells count="3">
    <mergeCell ref="F14:G14"/>
    <mergeCell ref="A1:E1"/>
    <mergeCell ref="A2:E2"/>
  </mergeCells>
  <phoneticPr fontId="0" type="noConversion"/>
  <printOptions horizontalCentered="1"/>
  <pageMargins left="0.75" right="0.75" top="1" bottom="1" header="0.5" footer="0.5"/>
  <pageSetup orientation="portrait" r:id="rId1"/>
  <headerFooter alignWithMargins="0">
    <oddFooter>&amp;Lprinted:
&amp;D, &amp;T&amp;Cfile:
&amp;F&amp;Rtab: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6"/>
  <sheetViews>
    <sheetView workbookViewId="0">
      <selection activeCell="M16" sqref="M16"/>
    </sheetView>
  </sheetViews>
  <sheetFormatPr defaultRowHeight="13.2"/>
  <cols>
    <col min="5" max="5" width="14.44140625" bestFit="1" customWidth="1"/>
  </cols>
  <sheetData>
    <row r="1" spans="1:7">
      <c r="A1" t="s">
        <v>461</v>
      </c>
    </row>
    <row r="3" spans="1:7">
      <c r="A3" t="s">
        <v>453</v>
      </c>
      <c r="B3" t="s">
        <v>386</v>
      </c>
      <c r="C3" t="s">
        <v>454</v>
      </c>
      <c r="D3" t="s">
        <v>455</v>
      </c>
      <c r="E3" t="s">
        <v>385</v>
      </c>
      <c r="F3" t="s">
        <v>456</v>
      </c>
      <c r="G3" t="s">
        <v>393</v>
      </c>
    </row>
    <row r="4" spans="1:7">
      <c r="A4" s="104">
        <v>40756</v>
      </c>
      <c r="B4">
        <v>547150</v>
      </c>
      <c r="C4" t="s">
        <v>457</v>
      </c>
      <c r="D4">
        <v>109001</v>
      </c>
      <c r="E4" s="125">
        <v>6533333.3300000001</v>
      </c>
      <c r="F4">
        <v>1</v>
      </c>
      <c r="G4" t="s">
        <v>458</v>
      </c>
    </row>
    <row r="5" spans="1:7">
      <c r="A5" s="104">
        <v>40787</v>
      </c>
      <c r="B5">
        <v>547150</v>
      </c>
      <c r="C5" t="s">
        <v>421</v>
      </c>
      <c r="D5">
        <v>176001</v>
      </c>
      <c r="E5" s="165">
        <v>2000000</v>
      </c>
      <c r="F5">
        <v>1</v>
      </c>
      <c r="G5" t="s">
        <v>458</v>
      </c>
    </row>
    <row r="6" spans="1:7">
      <c r="A6" s="104"/>
      <c r="E6" s="125">
        <f>SUM(E4:E5)</f>
        <v>8533333.3300000001</v>
      </c>
      <c r="F6" t="s">
        <v>460</v>
      </c>
    </row>
    <row r="7" spans="1:7">
      <c r="A7" s="104"/>
      <c r="E7" s="125"/>
    </row>
    <row r="8" spans="1:7">
      <c r="A8" s="104">
        <v>40817</v>
      </c>
      <c r="B8">
        <v>547150</v>
      </c>
      <c r="C8" t="s">
        <v>421</v>
      </c>
      <c r="D8">
        <v>176001</v>
      </c>
      <c r="E8" s="125">
        <v>2000000</v>
      </c>
      <c r="F8">
        <v>1</v>
      </c>
      <c r="G8" t="s">
        <v>458</v>
      </c>
    </row>
    <row r="9" spans="1:7">
      <c r="A9" s="104">
        <v>40848</v>
      </c>
      <c r="B9">
        <v>547150</v>
      </c>
      <c r="C9" t="s">
        <v>421</v>
      </c>
      <c r="D9">
        <v>176001</v>
      </c>
      <c r="E9" s="125">
        <v>2000000</v>
      </c>
      <c r="F9">
        <v>1</v>
      </c>
      <c r="G9" t="s">
        <v>458</v>
      </c>
    </row>
    <row r="10" spans="1:7">
      <c r="A10" s="104">
        <v>40878</v>
      </c>
      <c r="B10">
        <v>547150</v>
      </c>
      <c r="C10" t="s">
        <v>457</v>
      </c>
      <c r="D10">
        <v>122001</v>
      </c>
      <c r="E10" s="125">
        <v>733333.33</v>
      </c>
      <c r="F10">
        <v>1</v>
      </c>
      <c r="G10" t="s">
        <v>459</v>
      </c>
    </row>
    <row r="11" spans="1:7">
      <c r="A11" s="104">
        <v>40878</v>
      </c>
      <c r="B11">
        <v>547150</v>
      </c>
      <c r="C11" t="s">
        <v>421</v>
      </c>
      <c r="D11">
        <v>176001</v>
      </c>
      <c r="E11" s="125">
        <v>2000000</v>
      </c>
      <c r="F11">
        <v>1</v>
      </c>
      <c r="G11" t="s">
        <v>458</v>
      </c>
    </row>
    <row r="12" spans="1:7">
      <c r="A12" s="104">
        <v>40878</v>
      </c>
      <c r="B12">
        <v>547150</v>
      </c>
      <c r="C12" t="s">
        <v>457</v>
      </c>
      <c r="D12">
        <v>121001</v>
      </c>
      <c r="E12" s="165">
        <v>1986111.11</v>
      </c>
      <c r="F12">
        <v>1</v>
      </c>
      <c r="G12" t="s">
        <v>458</v>
      </c>
    </row>
    <row r="13" spans="1:7">
      <c r="E13" s="125">
        <f>SUM(E8:E12)</f>
        <v>8719444.4399999995</v>
      </c>
      <c r="F13" t="s">
        <v>392</v>
      </c>
    </row>
    <row r="15" spans="1:7" ht="13.8" thickBot="1">
      <c r="E15" s="218">
        <f>E6+E13</f>
        <v>17252777.77</v>
      </c>
      <c r="F15" t="s">
        <v>138</v>
      </c>
    </row>
    <row r="16" spans="1:7" ht="13.8" thickTop="1"/>
  </sheetData>
  <sortState ref="A2:G159">
    <sortCondition ref="A2:A159"/>
  </sortState>
  <pageMargins left="0.7" right="0.7" top="0.75" bottom="0.75" header="0.3" footer="0.3"/>
  <pageSetup orientation="portrait" r:id="rId1"/>
  <headerFooter>
    <oddFooter>&amp;L&amp;8printed:
&amp;D, &amp;T&amp;C&amp;8file:
&amp;Z&amp;F&amp;R&amp;8tab:
&amp;A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N60"/>
  <sheetViews>
    <sheetView workbookViewId="0">
      <selection activeCell="B14" sqref="B14"/>
    </sheetView>
  </sheetViews>
  <sheetFormatPr defaultRowHeight="13.2"/>
  <cols>
    <col min="2" max="2" width="13.5546875" bestFit="1" customWidth="1"/>
    <col min="3" max="3" width="12.5546875" customWidth="1"/>
    <col min="4" max="4" width="11.88671875" bestFit="1" customWidth="1"/>
    <col min="5" max="5" width="16.44140625" customWidth="1"/>
    <col min="6" max="6" width="12.88671875" style="92" bestFit="1" customWidth="1"/>
    <col min="7" max="7" width="11.88671875" style="28" bestFit="1" customWidth="1"/>
    <col min="8" max="8" width="9.33203125" bestFit="1" customWidth="1"/>
    <col min="11" max="11" width="12.33203125" bestFit="1" customWidth="1"/>
    <col min="14" max="14" width="14" bestFit="1" customWidth="1"/>
  </cols>
  <sheetData>
    <row r="1" spans="1:14" s="29" customFormat="1">
      <c r="A1" s="275" t="s">
        <v>145</v>
      </c>
      <c r="B1" s="275"/>
      <c r="C1" s="275"/>
      <c r="D1" s="275"/>
      <c r="E1" s="275"/>
      <c r="F1" s="275"/>
      <c r="G1" s="275"/>
    </row>
    <row r="2" spans="1:14">
      <c r="A2" s="277" t="e">
        <f>#REF!</f>
        <v>#REF!</v>
      </c>
      <c r="B2" s="277"/>
      <c r="C2" s="277"/>
      <c r="D2" s="277"/>
      <c r="E2" s="277"/>
      <c r="F2" s="277"/>
      <c r="G2" s="277"/>
    </row>
    <row r="4" spans="1:14" hidden="1">
      <c r="B4" s="31" t="s">
        <v>102</v>
      </c>
      <c r="G4"/>
    </row>
    <row r="5" spans="1:14" hidden="1">
      <c r="B5" t="s">
        <v>169</v>
      </c>
      <c r="F5" s="123"/>
      <c r="G5"/>
      <c r="H5" s="44"/>
      <c r="I5" s="44"/>
      <c r="J5" s="44"/>
      <c r="K5" s="44"/>
      <c r="L5" s="45"/>
      <c r="N5" s="105"/>
    </row>
    <row r="6" spans="1:14" hidden="1">
      <c r="F6" s="123"/>
      <c r="G6"/>
      <c r="H6" s="44"/>
      <c r="I6" s="44"/>
      <c r="J6" s="44"/>
      <c r="K6" s="44"/>
      <c r="L6" s="45"/>
      <c r="N6" s="105"/>
    </row>
    <row r="7" spans="1:14" hidden="1">
      <c r="F7" s="117"/>
      <c r="G7"/>
      <c r="H7" s="44"/>
      <c r="I7" s="44"/>
      <c r="J7" s="44"/>
      <c r="K7" s="41"/>
      <c r="L7" s="45"/>
    </row>
    <row r="8" spans="1:14" ht="13.8" hidden="1" thickBot="1">
      <c r="C8" t="s">
        <v>99</v>
      </c>
      <c r="F8" s="118">
        <f>SUM(F4:F7)</f>
        <v>0</v>
      </c>
      <c r="G8"/>
      <c r="H8" s="44"/>
      <c r="I8" s="44"/>
      <c r="J8" s="44"/>
      <c r="K8" s="105"/>
      <c r="L8" s="45"/>
    </row>
    <row r="9" spans="1:14" ht="13.8" hidden="1" thickTop="1">
      <c r="C9" t="s">
        <v>100</v>
      </c>
      <c r="D9" t="s">
        <v>101</v>
      </c>
      <c r="F9" s="117"/>
      <c r="G9" s="36"/>
      <c r="H9" s="44"/>
      <c r="I9" s="44"/>
      <c r="J9" s="44"/>
      <c r="K9" s="44"/>
      <c r="L9" s="44"/>
    </row>
    <row r="10" spans="1:14">
      <c r="F10" s="117"/>
      <c r="G10"/>
    </row>
    <row r="11" spans="1:14">
      <c r="B11" s="31" t="s">
        <v>103</v>
      </c>
      <c r="F11" s="117"/>
      <c r="G11"/>
    </row>
    <row r="12" spans="1:14">
      <c r="F12" s="123"/>
      <c r="G12"/>
    </row>
    <row r="13" spans="1:14">
      <c r="B13" t="s">
        <v>104</v>
      </c>
      <c r="F13" s="98">
        <v>0</v>
      </c>
      <c r="G13" s="36"/>
    </row>
    <row r="14" spans="1:14">
      <c r="F14" s="98"/>
      <c r="G14" s="36"/>
    </row>
    <row r="15" spans="1:14">
      <c r="I15" s="36"/>
    </row>
    <row r="16" spans="1:14" ht="13.8" thickBot="1">
      <c r="C16" t="s">
        <v>105</v>
      </c>
      <c r="F16" s="106">
        <f>SUM(F12:F15)</f>
        <v>0</v>
      </c>
      <c r="G16" s="119"/>
    </row>
    <row r="17" spans="1:8" ht="13.8" thickTop="1"/>
    <row r="19" spans="1:8">
      <c r="H19" s="120"/>
    </row>
    <row r="21" spans="1:8" hidden="1">
      <c r="A21" s="32"/>
      <c r="B21" s="32"/>
      <c r="C21" s="32"/>
      <c r="D21" s="32"/>
      <c r="E21" s="32"/>
      <c r="F21" s="99"/>
      <c r="G21" s="33"/>
      <c r="H21" s="32"/>
    </row>
    <row r="22" spans="1:8" hidden="1"/>
    <row r="23" spans="1:8" hidden="1">
      <c r="E23" s="34">
        <v>36981</v>
      </c>
      <c r="F23" s="100">
        <v>37072</v>
      </c>
    </row>
    <row r="24" spans="1:8" hidden="1"/>
    <row r="25" spans="1:8" hidden="1">
      <c r="B25" t="s">
        <v>106</v>
      </c>
      <c r="E25" s="30">
        <v>-817000</v>
      </c>
      <c r="F25" s="94">
        <v>242000</v>
      </c>
    </row>
    <row r="26" spans="1:8" hidden="1"/>
    <row r="27" spans="1:8" hidden="1">
      <c r="A27" t="s">
        <v>109</v>
      </c>
      <c r="B27" t="s">
        <v>112</v>
      </c>
      <c r="D27" s="36">
        <f>E25*0.5</f>
        <v>-408500</v>
      </c>
      <c r="E27" s="30">
        <f>408000</f>
        <v>408000</v>
      </c>
      <c r="F27" s="94">
        <f>-156000</f>
        <v>-156000</v>
      </c>
      <c r="G27" s="35">
        <f>-F25*0.5</f>
        <v>-121000</v>
      </c>
    </row>
    <row r="28" spans="1:8" hidden="1"/>
    <row r="29" spans="1:8" hidden="1">
      <c r="A29" t="s">
        <v>111</v>
      </c>
      <c r="B29" t="s">
        <v>107</v>
      </c>
      <c r="D29" s="30">
        <f>E25*0.29</f>
        <v>-236929.99999999997</v>
      </c>
      <c r="E29" s="30">
        <v>237000</v>
      </c>
      <c r="F29" s="94">
        <v>-91000</v>
      </c>
      <c r="G29" s="35">
        <f>-F25*0.29</f>
        <v>-70180</v>
      </c>
    </row>
    <row r="30" spans="1:8" hidden="1">
      <c r="E30" s="30"/>
      <c r="F30" s="94"/>
    </row>
    <row r="31" spans="1:8" hidden="1">
      <c r="A31" t="s">
        <v>110</v>
      </c>
      <c r="B31" t="s">
        <v>108</v>
      </c>
      <c r="D31" s="39">
        <f>E25*0.21</f>
        <v>-171570</v>
      </c>
      <c r="E31" s="38">
        <v>171000</v>
      </c>
      <c r="F31" s="101">
        <v>-66000</v>
      </c>
      <c r="G31" s="37">
        <f>-F25*0.21</f>
        <v>-50820</v>
      </c>
    </row>
    <row r="32" spans="1:8" hidden="1"/>
    <row r="33" spans="1:7" ht="13.8" hidden="1" thickBot="1">
      <c r="D33" s="40">
        <f>SUM(D27:D31)</f>
        <v>-817000</v>
      </c>
      <c r="E33" s="40">
        <f>SUM(E25:E31)</f>
        <v>-1000</v>
      </c>
      <c r="F33" s="102">
        <f>SUM(F25:F31)</f>
        <v>-71000</v>
      </c>
      <c r="G33" s="40">
        <f>SUM(G25:G31)</f>
        <v>-242000</v>
      </c>
    </row>
    <row r="34" spans="1:7" ht="13.8" hidden="1" thickTop="1"/>
    <row r="35" spans="1:7" hidden="1"/>
    <row r="36" spans="1:7" hidden="1">
      <c r="F36" s="92">
        <v>-50646</v>
      </c>
    </row>
    <row r="37" spans="1:7">
      <c r="B37" t="s">
        <v>441</v>
      </c>
    </row>
    <row r="41" spans="1:7" s="44" customFormat="1">
      <c r="F41" s="66"/>
      <c r="G41" s="45"/>
    </row>
    <row r="42" spans="1:7" s="44" customFormat="1">
      <c r="A42" s="45"/>
      <c r="B42" s="45"/>
      <c r="C42" s="45"/>
      <c r="D42" s="45"/>
      <c r="F42" s="66"/>
      <c r="G42" s="45"/>
    </row>
    <row r="43" spans="1:7" s="44" customFormat="1">
      <c r="A43" s="45"/>
      <c r="B43" s="45"/>
      <c r="C43" s="45"/>
      <c r="D43" s="45"/>
      <c r="F43" s="66"/>
      <c r="G43" s="45"/>
    </row>
    <row r="44" spans="1:7" s="44" customFormat="1">
      <c r="A44" s="45"/>
      <c r="B44" s="66"/>
      <c r="C44" s="66"/>
      <c r="F44" s="66"/>
      <c r="G44" s="45"/>
    </row>
    <row r="45" spans="1:7" s="44" customFormat="1">
      <c r="A45" s="45"/>
      <c r="B45" s="41"/>
      <c r="C45" s="41"/>
      <c r="D45" s="41"/>
      <c r="F45" s="66"/>
      <c r="G45" s="45"/>
    </row>
    <row r="46" spans="1:7" s="44" customFormat="1">
      <c r="A46" s="45"/>
      <c r="B46" s="41"/>
      <c r="C46" s="41"/>
      <c r="D46" s="41"/>
      <c r="F46" s="66"/>
      <c r="G46" s="45"/>
    </row>
    <row r="47" spans="1:7" s="44" customFormat="1">
      <c r="A47" s="45"/>
      <c r="B47" s="41"/>
      <c r="C47" s="41"/>
      <c r="D47" s="41"/>
      <c r="F47" s="66"/>
      <c r="G47" s="45"/>
    </row>
    <row r="48" spans="1:7" s="44" customFormat="1">
      <c r="A48" s="45"/>
      <c r="B48" s="41"/>
      <c r="C48" s="41"/>
      <c r="D48" s="41"/>
      <c r="F48" s="66"/>
      <c r="G48" s="45"/>
    </row>
    <row r="49" spans="1:7" s="44" customFormat="1">
      <c r="A49" s="45"/>
      <c r="B49" s="41"/>
      <c r="C49" s="41"/>
      <c r="D49" s="41"/>
      <c r="F49" s="66"/>
      <c r="G49" s="45"/>
    </row>
    <row r="50" spans="1:7" s="44" customFormat="1">
      <c r="A50" s="45"/>
      <c r="B50" s="41"/>
      <c r="C50" s="41"/>
      <c r="D50" s="41"/>
      <c r="F50" s="66"/>
      <c r="G50" s="45"/>
    </row>
    <row r="51" spans="1:7" s="44" customFormat="1">
      <c r="A51" s="45"/>
      <c r="B51" s="41"/>
      <c r="C51" s="41"/>
      <c r="D51" s="41"/>
      <c r="F51" s="66"/>
      <c r="G51" s="45"/>
    </row>
    <row r="52" spans="1:7" s="44" customFormat="1">
      <c r="A52" s="45"/>
      <c r="B52" s="41"/>
      <c r="C52" s="41"/>
      <c r="D52" s="41"/>
      <c r="F52" s="66"/>
      <c r="G52" s="45"/>
    </row>
    <row r="53" spans="1:7" s="44" customFormat="1">
      <c r="A53" s="45"/>
      <c r="B53" s="41"/>
      <c r="C53" s="41"/>
      <c r="D53" s="41"/>
      <c r="F53" s="66"/>
      <c r="G53" s="45"/>
    </row>
    <row r="54" spans="1:7" s="44" customFormat="1">
      <c r="A54" s="45"/>
      <c r="B54" s="41"/>
      <c r="C54" s="41"/>
      <c r="D54" s="41"/>
      <c r="F54" s="66"/>
      <c r="G54" s="45"/>
    </row>
    <row r="55" spans="1:7" s="44" customFormat="1">
      <c r="A55" s="45"/>
      <c r="B55" s="41"/>
      <c r="C55" s="41"/>
      <c r="D55" s="41"/>
      <c r="F55" s="66"/>
      <c r="G55" s="45"/>
    </row>
    <row r="56" spans="1:7" s="44" customFormat="1">
      <c r="A56" s="45"/>
      <c r="B56" s="41"/>
      <c r="C56" s="41"/>
      <c r="D56" s="41"/>
      <c r="F56" s="66"/>
      <c r="G56" s="45"/>
    </row>
    <row r="57" spans="1:7" s="44" customFormat="1">
      <c r="A57" s="45"/>
      <c r="B57" s="41"/>
      <c r="C57" s="41"/>
      <c r="D57" s="41"/>
      <c r="F57" s="66"/>
      <c r="G57" s="45"/>
    </row>
    <row r="58" spans="1:7" s="44" customFormat="1">
      <c r="F58" s="66"/>
      <c r="G58" s="45"/>
    </row>
    <row r="59" spans="1:7" s="44" customFormat="1">
      <c r="D59" s="59"/>
      <c r="F59" s="66"/>
      <c r="G59" s="45"/>
    </row>
    <row r="60" spans="1:7" s="44" customFormat="1">
      <c r="F60" s="66"/>
      <c r="G60" s="45"/>
    </row>
  </sheetData>
  <mergeCells count="2">
    <mergeCell ref="A1:G1"/>
    <mergeCell ref="A2:G2"/>
  </mergeCells>
  <phoneticPr fontId="0" type="noConversion"/>
  <pageMargins left="0.75" right="0.75" top="1" bottom="1" header="0.5" footer="0.5"/>
  <pageSetup orientation="portrait" r:id="rId1"/>
  <headerFooter alignWithMargins="0">
    <oddFooter>&amp;Lprinted:
&amp;D, &amp;T&amp;Cfile:
&amp;F&amp;Rtab:
&amp;A</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44"/>
  <sheetViews>
    <sheetView zoomScaleNormal="100" workbookViewId="0">
      <selection activeCell="A2" sqref="A2:B2"/>
    </sheetView>
  </sheetViews>
  <sheetFormatPr defaultColWidth="9.109375" defaultRowHeight="13.2"/>
  <cols>
    <col min="1" max="1" width="15.109375" style="185" customWidth="1"/>
    <col min="2" max="2" width="14.88671875" style="197" customWidth="1"/>
    <col min="3" max="5" width="9.109375" style="185"/>
    <col min="6" max="6" width="13.44140625" style="185" bestFit="1" customWidth="1"/>
    <col min="7" max="7" width="9.109375" style="185"/>
    <col min="8" max="8" width="9.6640625" style="185" bestFit="1" customWidth="1"/>
    <col min="9" max="16384" width="9.109375" style="185"/>
  </cols>
  <sheetData>
    <row r="1" spans="1:2">
      <c r="A1" s="278" t="s">
        <v>425</v>
      </c>
      <c r="B1" s="278"/>
    </row>
    <row r="2" spans="1:2">
      <c r="A2" s="278">
        <v>2011</v>
      </c>
      <c r="B2" s="278"/>
    </row>
    <row r="4" spans="1:2">
      <c r="A4" s="192" t="s">
        <v>386</v>
      </c>
      <c r="B4" s="192" t="s">
        <v>385</v>
      </c>
    </row>
    <row r="5" spans="1:2">
      <c r="A5" s="185">
        <v>111113</v>
      </c>
      <c r="B5" s="195">
        <v>14010717.01</v>
      </c>
    </row>
    <row r="6" spans="1:2">
      <c r="A6" s="185">
        <v>211113</v>
      </c>
      <c r="B6" s="195">
        <v>5921239.79</v>
      </c>
    </row>
    <row r="7" spans="1:2">
      <c r="A7" s="185">
        <v>211119</v>
      </c>
      <c r="B7" s="195">
        <v>48.28</v>
      </c>
    </row>
    <row r="8" spans="1:2">
      <c r="A8" s="185">
        <v>311300</v>
      </c>
      <c r="B8" s="195">
        <v>510.09</v>
      </c>
    </row>
    <row r="9" spans="1:2">
      <c r="A9" s="185">
        <v>351100</v>
      </c>
      <c r="B9" s="195">
        <v>582756.98</v>
      </c>
    </row>
    <row r="10" spans="1:2">
      <c r="A10" s="185">
        <v>391113</v>
      </c>
      <c r="B10" s="195">
        <v>4432548.8600000003</v>
      </c>
    </row>
    <row r="11" spans="1:2">
      <c r="A11" s="185">
        <v>411113</v>
      </c>
      <c r="B11" s="195">
        <v>632281.9</v>
      </c>
    </row>
    <row r="12" spans="1:2">
      <c r="A12" s="190">
        <v>521100</v>
      </c>
      <c r="B12" s="195">
        <v>10633.42</v>
      </c>
    </row>
    <row r="13" spans="1:2">
      <c r="A13" s="190">
        <v>611113</v>
      </c>
      <c r="B13" s="195">
        <v>2516775.4900000002</v>
      </c>
    </row>
    <row r="14" spans="1:2">
      <c r="A14" s="185">
        <v>611199</v>
      </c>
      <c r="B14" s="204">
        <v>97.57</v>
      </c>
    </row>
    <row r="15" spans="1:2">
      <c r="A15" s="185">
        <v>656100</v>
      </c>
      <c r="B15" s="194">
        <v>24580.69</v>
      </c>
    </row>
    <row r="16" spans="1:2">
      <c r="B16" s="189">
        <v>5664285.3700000001</v>
      </c>
    </row>
    <row r="17" spans="1:3">
      <c r="B17" s="193"/>
    </row>
    <row r="19" spans="1:3">
      <c r="A19" s="185" t="s">
        <v>426</v>
      </c>
      <c r="B19" s="195">
        <f>SUM(B16)</f>
        <v>5664285.3700000001</v>
      </c>
    </row>
    <row r="20" spans="1:3">
      <c r="A20" s="185" t="s">
        <v>379</v>
      </c>
      <c r="B20" s="196">
        <f>additives!B15</f>
        <v>2439112.09</v>
      </c>
      <c r="C20" s="185" t="s">
        <v>427</v>
      </c>
    </row>
    <row r="21" spans="1:3">
      <c r="A21" s="185" t="s">
        <v>95</v>
      </c>
      <c r="B21" s="195">
        <f>SUM(B19:B20)</f>
        <v>8103397.46</v>
      </c>
    </row>
    <row r="23" spans="1:3">
      <c r="B23" s="195"/>
    </row>
    <row r="24" spans="1:3">
      <c r="A24" s="185" t="s">
        <v>428</v>
      </c>
      <c r="B24" s="195">
        <v>9034230.4600000009</v>
      </c>
    </row>
    <row r="25" spans="1:3">
      <c r="A25" s="185" t="s">
        <v>429</v>
      </c>
      <c r="B25" s="195">
        <v>10608177.600000001</v>
      </c>
    </row>
    <row r="26" spans="1:3">
      <c r="A26" s="185" t="s">
        <v>430</v>
      </c>
      <c r="B26" s="195">
        <v>10713172.98</v>
      </c>
    </row>
    <row r="27" spans="1:3">
      <c r="A27" s="185" t="s">
        <v>431</v>
      </c>
      <c r="B27" s="196">
        <v>9419225.3900000006</v>
      </c>
    </row>
    <row r="28" spans="1:3">
      <c r="B28" s="195">
        <f>SUM(B24:B27)</f>
        <v>39774806.430000007</v>
      </c>
    </row>
    <row r="29" spans="1:3" ht="13.5" customHeight="1">
      <c r="B29" s="207">
        <f>B28-B21</f>
        <v>31671408.970000006</v>
      </c>
    </row>
    <row r="30" spans="1:3" ht="13.5" customHeight="1"/>
    <row r="31" spans="1:3">
      <c r="A31" s="198" t="s">
        <v>387</v>
      </c>
    </row>
    <row r="32" spans="1:3">
      <c r="A32" s="198" t="s">
        <v>432</v>
      </c>
      <c r="B32" s="199" t="s">
        <v>433</v>
      </c>
    </row>
    <row r="33" spans="1:2">
      <c r="A33" s="198"/>
      <c r="B33" s="199" t="s">
        <v>434</v>
      </c>
    </row>
    <row r="34" spans="1:2">
      <c r="A34" s="198"/>
      <c r="B34" s="199" t="s">
        <v>435</v>
      </c>
    </row>
    <row r="35" spans="1:2">
      <c r="A35" s="198"/>
      <c r="B35" s="200" t="s">
        <v>436</v>
      </c>
    </row>
    <row r="36" spans="1:2">
      <c r="A36" s="198"/>
      <c r="B36" s="200" t="s">
        <v>437</v>
      </c>
    </row>
    <row r="37" spans="1:2">
      <c r="A37" s="198"/>
      <c r="B37" s="214" t="s">
        <v>443</v>
      </c>
    </row>
    <row r="38" spans="1:2">
      <c r="A38" s="198"/>
      <c r="B38" s="200"/>
    </row>
    <row r="39" spans="1:2">
      <c r="A39" s="198" t="s">
        <v>438</v>
      </c>
      <c r="B39" s="201">
        <v>5208</v>
      </c>
    </row>
    <row r="40" spans="1:2">
      <c r="A40" s="198"/>
      <c r="B40" s="202">
        <v>5268</v>
      </c>
    </row>
    <row r="41" spans="1:2">
      <c r="A41" s="198"/>
      <c r="B41" s="202">
        <v>5278</v>
      </c>
    </row>
    <row r="42" spans="1:2">
      <c r="A42" s="198"/>
      <c r="B42" s="203"/>
    </row>
    <row r="43" spans="1:2">
      <c r="A43" s="198" t="s">
        <v>388</v>
      </c>
      <c r="B43" s="202">
        <v>5</v>
      </c>
    </row>
    <row r="44" spans="1:2">
      <c r="A44" s="198" t="s">
        <v>439</v>
      </c>
      <c r="B44" s="202">
        <v>899</v>
      </c>
    </row>
  </sheetData>
  <mergeCells count="2">
    <mergeCell ref="A1:B1"/>
    <mergeCell ref="A2:B2"/>
  </mergeCells>
  <printOptions horizontalCentered="1"/>
  <pageMargins left="0.75" right="0.75" top="1" bottom="1" header="0.5" footer="0.5"/>
  <pageSetup orientation="portrait" r:id="rId1"/>
  <headerFooter alignWithMargins="0">
    <oddFooter>&amp;L&amp;8printed:
&amp;D, &amp;T&amp;C&amp;8file: 
&amp;Z&amp;F&amp;R&amp;8tab: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A2" sqref="A2:B2"/>
    </sheetView>
  </sheetViews>
  <sheetFormatPr defaultColWidth="9.109375" defaultRowHeight="13.2"/>
  <cols>
    <col min="1" max="1" width="15.44140625" style="190" customWidth="1"/>
    <col min="2" max="2" width="13.44140625" style="185" bestFit="1" customWidth="1"/>
    <col min="3" max="3" width="12.33203125" style="185" customWidth="1"/>
    <col min="4" max="4" width="12.44140625" style="185" customWidth="1"/>
    <col min="5" max="7" width="12.33203125" style="185" customWidth="1"/>
    <col min="8" max="8" width="15" style="185" customWidth="1"/>
    <col min="9" max="16384" width="9.109375" style="185"/>
  </cols>
  <sheetData>
    <row r="1" spans="1:12">
      <c r="A1" s="279" t="s">
        <v>422</v>
      </c>
      <c r="B1" s="279"/>
      <c r="C1" s="206"/>
      <c r="D1" s="206"/>
      <c r="E1" s="206"/>
      <c r="F1" s="206"/>
      <c r="G1" s="206"/>
      <c r="H1" s="206"/>
    </row>
    <row r="2" spans="1:12">
      <c r="A2" s="279" t="s">
        <v>423</v>
      </c>
      <c r="B2" s="279"/>
      <c r="C2" s="206"/>
      <c r="D2" s="206"/>
      <c r="E2" s="206"/>
      <c r="F2" s="206"/>
      <c r="G2" s="206"/>
      <c r="H2" s="206"/>
    </row>
    <row r="3" spans="1:12">
      <c r="C3" s="190"/>
      <c r="D3" s="190"/>
      <c r="E3" s="190"/>
      <c r="F3" s="190"/>
      <c r="G3" s="190"/>
      <c r="H3" s="190"/>
    </row>
    <row r="4" spans="1:12">
      <c r="A4" s="186" t="s">
        <v>424</v>
      </c>
      <c r="B4" s="186" t="s">
        <v>440</v>
      </c>
      <c r="C4" s="186"/>
      <c r="D4" s="186"/>
      <c r="E4" s="186"/>
      <c r="F4" s="186"/>
      <c r="G4" s="186"/>
      <c r="H4" s="186"/>
    </row>
    <row r="5" spans="1:12" s="188" customFormat="1">
      <c r="A5" s="213">
        <v>111114</v>
      </c>
      <c r="B5" s="204">
        <v>285552.59000000003</v>
      </c>
      <c r="C5" s="187"/>
      <c r="D5" s="187"/>
      <c r="E5" s="204"/>
      <c r="F5" s="204"/>
      <c r="G5" s="204"/>
      <c r="H5" s="205"/>
      <c r="I5" s="184"/>
      <c r="J5" s="184"/>
      <c r="K5" s="184"/>
      <c r="L5" s="184"/>
    </row>
    <row r="6" spans="1:12">
      <c r="A6" s="213">
        <v>111114</v>
      </c>
      <c r="B6" s="204">
        <v>475463.96</v>
      </c>
      <c r="C6" s="187"/>
      <c r="D6" s="187"/>
      <c r="E6" s="204"/>
      <c r="F6" s="204"/>
      <c r="G6" s="204"/>
      <c r="H6" s="205"/>
      <c r="I6" s="190"/>
      <c r="J6" s="190"/>
      <c r="K6" s="190"/>
      <c r="L6" s="190"/>
    </row>
    <row r="7" spans="1:12">
      <c r="A7" s="213">
        <v>111302</v>
      </c>
      <c r="B7" s="204">
        <v>272.75</v>
      </c>
      <c r="C7" s="187"/>
      <c r="D7" s="187"/>
      <c r="E7" s="187"/>
      <c r="F7" s="187"/>
      <c r="G7" s="187"/>
      <c r="H7" s="205"/>
      <c r="I7" s="190"/>
      <c r="J7" s="190"/>
      <c r="K7" s="190"/>
      <c r="L7" s="190"/>
    </row>
    <row r="8" spans="1:12">
      <c r="A8" s="213">
        <v>116186</v>
      </c>
      <c r="B8" s="204">
        <v>3950.31</v>
      </c>
      <c r="C8" s="187"/>
      <c r="D8" s="187"/>
      <c r="E8" s="204"/>
      <c r="F8" s="204"/>
      <c r="G8" s="204"/>
      <c r="H8" s="205"/>
      <c r="I8" s="190"/>
      <c r="J8" s="190"/>
      <c r="K8" s="190"/>
      <c r="L8" s="190"/>
    </row>
    <row r="9" spans="1:12">
      <c r="A9" s="213">
        <v>116199</v>
      </c>
      <c r="B9" s="204">
        <v>3033.67</v>
      </c>
      <c r="C9" s="187"/>
      <c r="D9" s="187"/>
      <c r="E9" s="204"/>
      <c r="F9" s="204"/>
      <c r="G9" s="204"/>
      <c r="H9" s="205"/>
      <c r="I9" s="190"/>
      <c r="J9" s="190"/>
      <c r="K9" s="190"/>
      <c r="L9" s="190"/>
    </row>
    <row r="10" spans="1:12">
      <c r="A10" s="213">
        <v>121100</v>
      </c>
      <c r="B10" s="187">
        <v>143050.29</v>
      </c>
      <c r="C10" s="187"/>
      <c r="D10" s="187"/>
      <c r="E10" s="204"/>
      <c r="F10" s="204"/>
      <c r="G10" s="204"/>
      <c r="H10" s="205"/>
      <c r="I10" s="190"/>
      <c r="J10" s="190"/>
      <c r="K10" s="190"/>
      <c r="L10" s="190"/>
    </row>
    <row r="11" spans="1:12">
      <c r="A11" s="213">
        <v>121100</v>
      </c>
      <c r="B11" s="204">
        <v>1361992.53</v>
      </c>
      <c r="C11" s="187"/>
      <c r="D11" s="187"/>
      <c r="E11" s="204"/>
      <c r="F11" s="204"/>
      <c r="G11" s="204"/>
      <c r="H11" s="205"/>
      <c r="I11" s="190"/>
      <c r="J11" s="190"/>
      <c r="K11" s="190"/>
      <c r="L11" s="190"/>
    </row>
    <row r="12" spans="1:12">
      <c r="A12" s="213">
        <v>211113</v>
      </c>
      <c r="B12" s="204">
        <v>0</v>
      </c>
      <c r="C12" s="187"/>
      <c r="D12" s="187"/>
      <c r="E12" s="204"/>
      <c r="F12" s="204"/>
      <c r="G12" s="204"/>
      <c r="H12" s="205"/>
      <c r="I12" s="190"/>
      <c r="J12" s="190"/>
      <c r="K12" s="190"/>
      <c r="L12" s="190"/>
    </row>
    <row r="13" spans="1:12">
      <c r="A13" s="213">
        <v>521100</v>
      </c>
      <c r="B13" s="204">
        <v>165795.99</v>
      </c>
      <c r="C13" s="187"/>
      <c r="D13" s="187"/>
      <c r="E13" s="204"/>
      <c r="F13" s="204"/>
      <c r="G13" s="204"/>
      <c r="H13" s="205"/>
      <c r="I13" s="190"/>
      <c r="J13" s="190"/>
      <c r="K13" s="190"/>
      <c r="L13" s="190"/>
    </row>
    <row r="14" spans="1:12">
      <c r="A14" s="213">
        <v>656100</v>
      </c>
      <c r="B14" s="204">
        <v>0</v>
      </c>
      <c r="C14" s="187"/>
      <c r="D14" s="187"/>
      <c r="E14" s="204"/>
      <c r="F14" s="204"/>
      <c r="G14" s="204"/>
      <c r="H14" s="205"/>
      <c r="I14" s="190"/>
      <c r="J14" s="190"/>
      <c r="K14" s="190"/>
      <c r="L14" s="190"/>
    </row>
    <row r="15" spans="1:12" ht="13.8" thickBot="1">
      <c r="B15" s="191">
        <f>SUM(B5:B14)</f>
        <v>2439112.09</v>
      </c>
    </row>
    <row r="16" spans="1:12" ht="13.8" thickTop="1">
      <c r="B16" s="190"/>
    </row>
    <row r="17" spans="2:2">
      <c r="B17" s="190"/>
    </row>
  </sheetData>
  <mergeCells count="2">
    <mergeCell ref="A1:B1"/>
    <mergeCell ref="A2:B2"/>
  </mergeCells>
  <printOptions horizontalCentered="1"/>
  <pageMargins left="0.75" right="0.75" top="1" bottom="1" header="0.5" footer="0.5"/>
  <pageSetup orientation="portrait" r:id="rId1"/>
  <headerFooter alignWithMargins="0">
    <oddFooter>&amp;L&amp;8printed:
&amp;D, &amp;T&amp;C&amp;8file:
&amp;Z&amp;F&amp;R&amp;8tab: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G91"/>
  <sheetViews>
    <sheetView workbookViewId="0">
      <selection activeCell="A2" sqref="A2:C2"/>
    </sheetView>
  </sheetViews>
  <sheetFormatPr defaultColWidth="9.109375" defaultRowHeight="13.2"/>
  <cols>
    <col min="1" max="1" width="28.33203125" style="126" bestFit="1" customWidth="1"/>
    <col min="2" max="2" width="16" style="127" bestFit="1" customWidth="1"/>
    <col min="3" max="3" width="16.44140625" style="154" bestFit="1" customWidth="1"/>
    <col min="4" max="4" width="10.6640625" style="146" bestFit="1" customWidth="1"/>
    <col min="5" max="5" width="16" style="145" bestFit="1" customWidth="1"/>
    <col min="6" max="6" width="28.33203125" style="127" bestFit="1" customWidth="1"/>
    <col min="7" max="7" width="28.33203125" style="126" bestFit="1" customWidth="1"/>
    <col min="8" max="16384" width="9.109375" style="126"/>
  </cols>
  <sheetData>
    <row r="1" spans="1:7">
      <c r="A1" s="280" t="s">
        <v>384</v>
      </c>
      <c r="B1" s="280"/>
      <c r="C1" s="280"/>
      <c r="D1" s="163"/>
      <c r="E1" s="163"/>
      <c r="F1" s="163"/>
      <c r="G1" s="163"/>
    </row>
    <row r="2" spans="1:7">
      <c r="A2" s="220" t="s">
        <v>449</v>
      </c>
      <c r="B2" s="220"/>
      <c r="C2" s="220"/>
      <c r="D2" s="164"/>
      <c r="E2" s="164"/>
      <c r="F2" s="164"/>
      <c r="G2" s="164"/>
    </row>
    <row r="3" spans="1:7" customFormat="1">
      <c r="A3" s="104"/>
      <c r="B3" s="28"/>
      <c r="C3" s="160"/>
      <c r="D3" s="147"/>
      <c r="E3" s="44"/>
      <c r="F3" s="28"/>
    </row>
    <row r="4" spans="1:7" s="145" customFormat="1">
      <c r="A4" s="45" t="s">
        <v>393</v>
      </c>
      <c r="B4" s="143" t="s">
        <v>385</v>
      </c>
      <c r="C4" s="161"/>
      <c r="D4" s="152"/>
      <c r="E4" s="143"/>
      <c r="F4" s="45"/>
    </row>
    <row r="5" spans="1:7" s="145" customFormat="1">
      <c r="A5" s="145" t="s">
        <v>176</v>
      </c>
      <c r="B5" s="142">
        <v>-812381616.71000004</v>
      </c>
      <c r="D5" s="152"/>
      <c r="G5" s="44"/>
    </row>
    <row r="6" spans="1:7" s="145" customFormat="1">
      <c r="A6" s="216" t="s">
        <v>447</v>
      </c>
      <c r="B6" s="142">
        <v>-12260472.66</v>
      </c>
      <c r="C6" s="161"/>
      <c r="D6" s="150"/>
      <c r="G6" s="44"/>
    </row>
    <row r="7" spans="1:7" s="145" customFormat="1">
      <c r="A7" s="216" t="s">
        <v>447</v>
      </c>
      <c r="B7" s="142">
        <f>4840072.17-2707266.64</f>
        <v>2132805.5299999998</v>
      </c>
      <c r="C7" s="161"/>
      <c r="D7" s="150"/>
      <c r="G7" s="44"/>
    </row>
    <row r="8" spans="1:7" s="145" customFormat="1" ht="13.8" thickBot="1">
      <c r="B8" s="217">
        <f>SUM(B5:B7)</f>
        <v>-822509283.84000003</v>
      </c>
      <c r="C8" s="183" t="s">
        <v>401</v>
      </c>
      <c r="D8" s="150"/>
      <c r="G8" s="44"/>
    </row>
    <row r="9" spans="1:7" s="145" customFormat="1" ht="13.8" thickTop="1">
      <c r="B9" s="142"/>
      <c r="C9" s="161"/>
      <c r="D9" s="150"/>
      <c r="G9" s="44"/>
    </row>
    <row r="10" spans="1:7" s="145" customFormat="1">
      <c r="C10" s="161"/>
      <c r="D10" s="150"/>
      <c r="G10" s="44"/>
    </row>
    <row r="11" spans="1:7" s="145" customFormat="1">
      <c r="A11" s="208" t="s">
        <v>444</v>
      </c>
      <c r="B11" s="142">
        <v>49773.2</v>
      </c>
      <c r="C11" s="161"/>
      <c r="D11" s="152"/>
      <c r="G11" s="44"/>
    </row>
    <row r="12" spans="1:7" s="44" customFormat="1">
      <c r="A12" s="208" t="s">
        <v>445</v>
      </c>
      <c r="B12" s="142">
        <v>1702037</v>
      </c>
      <c r="C12" s="161"/>
      <c r="D12" s="152"/>
    </row>
    <row r="13" spans="1:7" s="44" customFormat="1">
      <c r="A13" s="208" t="s">
        <v>178</v>
      </c>
      <c r="B13" s="142">
        <v>26604851.969999999</v>
      </c>
      <c r="C13" s="161"/>
      <c r="D13" s="150"/>
    </row>
    <row r="14" spans="1:7" s="44" customFormat="1">
      <c r="A14" s="209" t="s">
        <v>177</v>
      </c>
      <c r="B14" s="143">
        <v>3259658.33</v>
      </c>
      <c r="C14" s="161"/>
      <c r="D14" s="152"/>
      <c r="G14" s="145"/>
    </row>
    <row r="15" spans="1:7" s="44" customFormat="1">
      <c r="A15" s="209" t="s">
        <v>179</v>
      </c>
      <c r="B15" s="143">
        <v>3508706</v>
      </c>
      <c r="C15" s="161"/>
      <c r="D15" s="152"/>
      <c r="G15" s="145"/>
    </row>
    <row r="16" spans="1:7" s="44" customFormat="1">
      <c r="A16" s="215" t="s">
        <v>446</v>
      </c>
      <c r="B16" s="143">
        <v>2707266.64</v>
      </c>
      <c r="C16" s="161"/>
      <c r="D16" s="150"/>
      <c r="G16" s="145"/>
    </row>
    <row r="17" spans="1:7" s="44" customFormat="1" ht="13.8" thickBot="1">
      <c r="B17" s="218">
        <f>SUM(B11:B16)</f>
        <v>37832293.140000001</v>
      </c>
      <c r="C17" s="183" t="s">
        <v>448</v>
      </c>
      <c r="D17" s="150"/>
      <c r="G17" s="145"/>
    </row>
    <row r="18" spans="1:7" s="44" customFormat="1" ht="13.8" thickTop="1">
      <c r="A18" s="151"/>
      <c r="B18" s="142"/>
      <c r="C18" s="161"/>
      <c r="D18" s="150"/>
      <c r="G18" s="145"/>
    </row>
    <row r="19" spans="1:7" s="44" customFormat="1">
      <c r="A19" s="151"/>
      <c r="B19" s="149"/>
      <c r="C19" s="161"/>
      <c r="D19" s="158"/>
      <c r="F19" s="149"/>
      <c r="G19" s="145"/>
    </row>
    <row r="20" spans="1:7" s="145" customFormat="1">
      <c r="A20" s="151"/>
      <c r="B20" s="149"/>
      <c r="C20" s="161"/>
      <c r="D20" s="158"/>
      <c r="E20" s="142"/>
      <c r="F20" s="149"/>
    </row>
    <row r="21" spans="1:7" s="145" customFormat="1">
      <c r="A21" s="151"/>
      <c r="B21" s="149"/>
      <c r="C21" s="161"/>
      <c r="D21" s="158"/>
      <c r="E21" s="142"/>
      <c r="F21" s="149"/>
    </row>
    <row r="22" spans="1:7" s="145" customFormat="1">
      <c r="A22" s="148"/>
      <c r="B22" s="45"/>
      <c r="C22" s="162"/>
      <c r="D22" s="159"/>
      <c r="E22" s="143"/>
      <c r="F22" s="45"/>
    </row>
    <row r="23" spans="1:7" s="145" customFormat="1">
      <c r="A23" s="151"/>
      <c r="B23" s="149"/>
      <c r="C23" s="161"/>
      <c r="D23" s="158"/>
      <c r="E23" s="142"/>
      <c r="F23" s="149"/>
    </row>
    <row r="24" spans="1:7" s="145" customFormat="1">
      <c r="A24" s="151"/>
      <c r="B24" s="149"/>
      <c r="C24" s="161"/>
      <c r="D24" s="158"/>
      <c r="E24" s="142"/>
      <c r="F24" s="149"/>
    </row>
    <row r="25" spans="1:7" s="145" customFormat="1">
      <c r="A25" s="177" t="s">
        <v>387</v>
      </c>
      <c r="B25" s="179"/>
      <c r="C25" s="161"/>
      <c r="D25" s="158"/>
      <c r="E25" s="142"/>
      <c r="F25" s="149"/>
    </row>
    <row r="26" spans="1:7" s="145" customFormat="1">
      <c r="A26" s="177" t="s">
        <v>418</v>
      </c>
      <c r="B26" s="179">
        <v>416150</v>
      </c>
      <c r="C26" s="161"/>
      <c r="D26" s="158"/>
      <c r="E26" s="142"/>
      <c r="F26" s="149"/>
    </row>
    <row r="27" spans="1:7" s="145" customFormat="1">
      <c r="A27" s="178" t="s">
        <v>419</v>
      </c>
      <c r="B27" s="180" t="s">
        <v>391</v>
      </c>
      <c r="C27" s="161"/>
      <c r="D27" s="158"/>
      <c r="E27" s="142"/>
      <c r="F27" s="149"/>
    </row>
    <row r="28" spans="1:7" s="145" customFormat="1">
      <c r="A28" s="148"/>
      <c r="B28" s="45"/>
      <c r="C28" s="162"/>
      <c r="D28" s="159"/>
      <c r="E28" s="143"/>
      <c r="F28" s="45"/>
    </row>
    <row r="29" spans="1:7" s="145" customFormat="1">
      <c r="A29" s="151"/>
      <c r="B29" s="149"/>
      <c r="C29" s="161"/>
      <c r="D29" s="158"/>
      <c r="E29" s="142"/>
      <c r="F29" s="149"/>
    </row>
    <row r="30" spans="1:7" s="145" customFormat="1">
      <c r="A30" s="151"/>
      <c r="B30" s="149"/>
      <c r="C30" s="161"/>
      <c r="D30" s="158"/>
      <c r="E30" s="142"/>
      <c r="F30" s="149"/>
    </row>
    <row r="31" spans="1:7" s="145" customFormat="1">
      <c r="A31" s="153"/>
      <c r="B31" s="149"/>
      <c r="C31" s="161"/>
      <c r="D31" s="150"/>
      <c r="E31" s="142"/>
      <c r="F31" s="157"/>
    </row>
    <row r="32" spans="1:7" s="145" customFormat="1">
      <c r="A32" s="153"/>
      <c r="B32" s="149"/>
      <c r="C32" s="161"/>
      <c r="D32" s="150"/>
      <c r="E32" s="142"/>
      <c r="F32" s="149"/>
    </row>
    <row r="33" spans="1:7" s="145" customFormat="1">
      <c r="A33" s="153"/>
      <c r="B33" s="149"/>
      <c r="C33" s="161"/>
      <c r="D33" s="150"/>
      <c r="E33" s="142"/>
      <c r="F33" s="149"/>
    </row>
    <row r="34" spans="1:7" s="145" customFormat="1">
      <c r="A34" s="153"/>
      <c r="B34" s="149"/>
      <c r="C34" s="161"/>
      <c r="D34" s="150"/>
      <c r="E34" s="142"/>
      <c r="F34" s="149"/>
    </row>
    <row r="35" spans="1:7" s="145" customFormat="1">
      <c r="A35" s="153"/>
      <c r="B35" s="149"/>
      <c r="C35" s="161"/>
      <c r="D35" s="150"/>
      <c r="E35" s="142"/>
      <c r="F35" s="149"/>
    </row>
    <row r="36" spans="1:7" s="145" customFormat="1">
      <c r="A36" s="153"/>
      <c r="B36" s="149"/>
      <c r="C36" s="161"/>
      <c r="D36" s="150"/>
      <c r="E36" s="142"/>
      <c r="F36" s="149"/>
    </row>
    <row r="37" spans="1:7" s="145" customFormat="1">
      <c r="A37" s="153"/>
      <c r="B37" s="149"/>
      <c r="C37" s="161"/>
      <c r="D37" s="150"/>
      <c r="E37" s="142"/>
      <c r="F37" s="149"/>
    </row>
    <row r="38" spans="1:7" s="145" customFormat="1">
      <c r="A38" s="153"/>
      <c r="B38" s="149"/>
      <c r="C38" s="161"/>
      <c r="D38" s="150"/>
      <c r="E38" s="142"/>
      <c r="F38" s="149"/>
    </row>
    <row r="39" spans="1:7" s="145" customFormat="1">
      <c r="A39" s="153"/>
      <c r="B39" s="149"/>
      <c r="C39" s="161"/>
      <c r="D39" s="150"/>
      <c r="E39" s="142"/>
      <c r="F39" s="149"/>
    </row>
    <row r="40" spans="1:7" s="145" customFormat="1">
      <c r="A40" s="153"/>
      <c r="B40" s="149"/>
      <c r="C40" s="161"/>
      <c r="D40" s="150"/>
      <c r="E40" s="142"/>
      <c r="F40" s="149"/>
    </row>
    <row r="41" spans="1:7" s="145" customFormat="1">
      <c r="A41" s="153"/>
      <c r="B41" s="149"/>
      <c r="C41" s="161"/>
      <c r="D41" s="150"/>
      <c r="E41" s="142"/>
      <c r="F41" s="149"/>
    </row>
    <row r="42" spans="1:7" s="145" customFormat="1">
      <c r="A42" s="153"/>
      <c r="B42" s="149"/>
      <c r="C42" s="161"/>
      <c r="D42" s="150"/>
      <c r="E42" s="142"/>
      <c r="F42" s="149"/>
    </row>
    <row r="43" spans="1:7" s="145" customFormat="1">
      <c r="A43" s="153"/>
      <c r="B43" s="149"/>
      <c r="C43" s="161"/>
      <c r="D43" s="150"/>
      <c r="E43" s="142"/>
      <c r="F43" s="149"/>
    </row>
    <row r="44" spans="1:7" s="145" customFormat="1">
      <c r="A44" s="153"/>
      <c r="B44" s="149"/>
      <c r="C44" s="149"/>
      <c r="D44" s="150"/>
      <c r="E44" s="142"/>
      <c r="F44" s="155"/>
    </row>
    <row r="45" spans="1:7" s="145" customFormat="1">
      <c r="A45" s="153"/>
      <c r="B45" s="149"/>
      <c r="C45" s="149"/>
      <c r="D45" s="150"/>
      <c r="E45" s="142"/>
      <c r="F45" s="149"/>
    </row>
    <row r="46" spans="1:7" s="145" customFormat="1">
      <c r="A46" s="151"/>
      <c r="B46" s="149"/>
      <c r="C46" s="149"/>
      <c r="D46" s="150"/>
      <c r="E46" s="142"/>
      <c r="F46" s="45"/>
      <c r="G46" s="44"/>
    </row>
    <row r="47" spans="1:7" s="145" customFormat="1">
      <c r="A47" s="148"/>
      <c r="B47" s="45"/>
      <c r="C47" s="149"/>
      <c r="D47" s="152"/>
      <c r="E47" s="143"/>
      <c r="F47" s="45"/>
      <c r="G47" s="44"/>
    </row>
    <row r="48" spans="1:7" s="145" customFormat="1">
      <c r="A48" s="148"/>
      <c r="B48" s="45"/>
      <c r="C48" s="149"/>
      <c r="D48" s="152"/>
      <c r="E48" s="143"/>
      <c r="F48" s="45"/>
    </row>
    <row r="49" spans="1:7" s="145" customFormat="1">
      <c r="A49" s="151"/>
      <c r="B49" s="149"/>
      <c r="C49" s="149"/>
      <c r="D49" s="156"/>
      <c r="E49" s="142"/>
      <c r="F49" s="149"/>
    </row>
    <row r="50" spans="1:7" s="145" customFormat="1">
      <c r="A50" s="151"/>
      <c r="B50" s="149"/>
      <c r="C50" s="149"/>
      <c r="D50" s="158"/>
      <c r="E50" s="142"/>
      <c r="F50" s="149"/>
    </row>
    <row r="51" spans="1:7" s="145" customFormat="1">
      <c r="A51" s="151"/>
      <c r="B51" s="149"/>
      <c r="C51" s="149"/>
      <c r="D51" s="158"/>
      <c r="E51" s="142"/>
      <c r="F51" s="149"/>
    </row>
    <row r="52" spans="1:7" s="145" customFormat="1">
      <c r="A52" s="153"/>
      <c r="B52" s="149"/>
      <c r="C52" s="149"/>
      <c r="D52" s="150"/>
      <c r="E52" s="142"/>
      <c r="F52" s="149"/>
    </row>
    <row r="53" spans="1:7" s="145" customFormat="1">
      <c r="A53" s="153"/>
      <c r="B53" s="149"/>
      <c r="C53" s="149"/>
      <c r="D53" s="150"/>
      <c r="E53" s="142"/>
      <c r="F53" s="149"/>
    </row>
    <row r="54" spans="1:7" s="145" customFormat="1">
      <c r="A54" s="153"/>
      <c r="B54" s="149"/>
      <c r="C54" s="149"/>
      <c r="D54" s="150"/>
      <c r="E54" s="142"/>
      <c r="F54" s="149"/>
    </row>
    <row r="55" spans="1:7" s="145" customFormat="1">
      <c r="A55" s="151"/>
      <c r="B55" s="149"/>
      <c r="C55" s="149"/>
      <c r="D55" s="150"/>
      <c r="E55" s="142"/>
      <c r="F55" s="45"/>
      <c r="G55" s="44"/>
    </row>
    <row r="56" spans="1:7" s="145" customFormat="1">
      <c r="A56" s="148"/>
      <c r="B56" s="45"/>
      <c r="C56" s="149"/>
      <c r="D56" s="152"/>
      <c r="E56" s="143"/>
      <c r="F56" s="45"/>
      <c r="G56" s="44"/>
    </row>
    <row r="57" spans="1:7" s="145" customFormat="1">
      <c r="A57" s="148"/>
      <c r="B57" s="45"/>
      <c r="C57" s="149"/>
      <c r="D57" s="152"/>
      <c r="E57" s="143"/>
      <c r="F57" s="45"/>
    </row>
    <row r="58" spans="1:7" s="145" customFormat="1">
      <c r="A58" s="151"/>
      <c r="B58" s="149"/>
      <c r="C58" s="149"/>
      <c r="D58" s="156"/>
      <c r="E58" s="142"/>
      <c r="F58" s="157"/>
    </row>
    <row r="59" spans="1:7" s="145" customFormat="1">
      <c r="A59" s="151"/>
      <c r="B59" s="149"/>
      <c r="C59" s="149"/>
      <c r="D59" s="158"/>
      <c r="E59" s="142"/>
      <c r="F59" s="149"/>
    </row>
    <row r="60" spans="1:7" s="145" customFormat="1">
      <c r="A60" s="151"/>
      <c r="B60" s="149"/>
      <c r="C60" s="149"/>
      <c r="D60" s="158"/>
      <c r="E60" s="142"/>
      <c r="F60" s="149"/>
    </row>
    <row r="61" spans="1:7" s="145" customFormat="1">
      <c r="A61" s="153"/>
      <c r="B61" s="149"/>
      <c r="C61" s="149"/>
      <c r="D61" s="150"/>
      <c r="E61" s="142"/>
      <c r="F61" s="149"/>
    </row>
    <row r="62" spans="1:7" s="145" customFormat="1">
      <c r="A62" s="153"/>
      <c r="B62" s="149"/>
      <c r="C62" s="149"/>
      <c r="D62" s="150"/>
      <c r="E62" s="142"/>
      <c r="F62" s="149"/>
    </row>
    <row r="63" spans="1:7" s="145" customFormat="1">
      <c r="A63" s="153"/>
      <c r="B63" s="149"/>
      <c r="C63" s="149"/>
      <c r="D63" s="150"/>
      <c r="E63" s="142"/>
      <c r="F63" s="149"/>
    </row>
    <row r="64" spans="1:7" s="145" customFormat="1">
      <c r="A64" s="151"/>
      <c r="B64" s="149"/>
      <c r="C64" s="149"/>
      <c r="D64" s="150"/>
      <c r="E64" s="144"/>
      <c r="F64" s="45"/>
    </row>
    <row r="65" spans="1:7" s="145" customFormat="1">
      <c r="A65" s="148"/>
      <c r="B65" s="45"/>
      <c r="C65" s="149"/>
      <c r="D65" s="152"/>
      <c r="E65" s="143"/>
      <c r="F65" s="157"/>
      <c r="G65" s="44"/>
    </row>
    <row r="66" spans="1:7" s="145" customFormat="1">
      <c r="A66" s="151"/>
      <c r="B66" s="149"/>
      <c r="C66" s="149"/>
      <c r="D66" s="150"/>
      <c r="E66" s="142"/>
      <c r="F66" s="149"/>
    </row>
    <row r="67" spans="1:7" s="145" customFormat="1">
      <c r="A67" s="151"/>
      <c r="B67" s="149"/>
      <c r="C67" s="149"/>
      <c r="D67" s="156"/>
      <c r="E67" s="142"/>
      <c r="F67" s="149"/>
    </row>
    <row r="68" spans="1:7" s="145" customFormat="1">
      <c r="A68" s="148"/>
      <c r="B68" s="45"/>
      <c r="C68" s="149"/>
      <c r="D68" s="159"/>
      <c r="E68" s="143"/>
      <c r="F68" s="45"/>
    </row>
    <row r="69" spans="1:7" s="145" customFormat="1">
      <c r="A69" s="148"/>
      <c r="B69" s="45"/>
      <c r="C69" s="149"/>
      <c r="D69" s="159"/>
      <c r="E69" s="143"/>
      <c r="F69" s="45"/>
    </row>
    <row r="70" spans="1:7" s="145" customFormat="1">
      <c r="A70" s="153"/>
      <c r="B70" s="149"/>
      <c r="C70" s="149"/>
      <c r="D70" s="150"/>
      <c r="E70" s="142"/>
      <c r="F70" s="149"/>
    </row>
    <row r="71" spans="1:7" s="145" customFormat="1">
      <c r="A71" s="153"/>
      <c r="B71" s="149"/>
      <c r="C71" s="149"/>
      <c r="D71" s="150"/>
      <c r="E71" s="142"/>
      <c r="F71" s="149"/>
    </row>
    <row r="72" spans="1:7" s="145" customFormat="1">
      <c r="A72" s="153"/>
      <c r="B72" s="149"/>
      <c r="C72" s="149"/>
      <c r="D72" s="150"/>
      <c r="E72" s="142"/>
      <c r="F72" s="149"/>
    </row>
    <row r="73" spans="1:7">
      <c r="C73" s="149"/>
      <c r="E73" s="142"/>
      <c r="F73" s="141"/>
    </row>
    <row r="74" spans="1:7">
      <c r="C74" s="149"/>
    </row>
    <row r="75" spans="1:7">
      <c r="C75" s="149"/>
    </row>
    <row r="76" spans="1:7">
      <c r="C76" s="149"/>
    </row>
    <row r="77" spans="1:7">
      <c r="C77" s="149"/>
    </row>
    <row r="78" spans="1:7">
      <c r="C78" s="149"/>
    </row>
    <row r="79" spans="1:7">
      <c r="C79" s="149"/>
    </row>
    <row r="80" spans="1:7">
      <c r="C80" s="149"/>
    </row>
    <row r="81" spans="3:3">
      <c r="C81" s="149"/>
    </row>
    <row r="82" spans="3:3">
      <c r="C82" s="149"/>
    </row>
    <row r="83" spans="3:3">
      <c r="C83" s="149"/>
    </row>
    <row r="84" spans="3:3">
      <c r="C84" s="149"/>
    </row>
    <row r="85" spans="3:3">
      <c r="C85" s="149"/>
    </row>
    <row r="86" spans="3:3">
      <c r="C86" s="149"/>
    </row>
    <row r="87" spans="3:3">
      <c r="C87" s="149"/>
    </row>
    <row r="88" spans="3:3">
      <c r="C88" s="149"/>
    </row>
    <row r="89" spans="3:3">
      <c r="C89" s="149"/>
    </row>
    <row r="90" spans="3:3">
      <c r="C90" s="149"/>
    </row>
    <row r="91" spans="3:3">
      <c r="C91" s="149"/>
    </row>
  </sheetData>
  <mergeCells count="1">
    <mergeCell ref="A1:C1"/>
  </mergeCells>
  <phoneticPr fontId="15" type="noConversion"/>
  <printOptions horizontalCentered="1"/>
  <pageMargins left="0.75" right="0.75" top="0.81" bottom="0.43" header="0.17" footer="0.17"/>
  <pageSetup orientation="portrait" r:id="rId1"/>
  <headerFooter alignWithMargins="0">
    <oddFooter>&amp;Lprinted:
&amp;D, &amp;T&amp;Cfile:
&amp;F&amp;Rtab: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262"/>
  <sheetViews>
    <sheetView workbookViewId="0">
      <selection activeCell="A2" sqref="A2:B2"/>
    </sheetView>
  </sheetViews>
  <sheetFormatPr defaultColWidth="9.109375" defaultRowHeight="13.2"/>
  <cols>
    <col min="1" max="1" width="15.44140625" style="126" customWidth="1"/>
    <col min="2" max="2" width="8.109375" style="138" bestFit="1" customWidth="1"/>
    <col min="3" max="3" width="15.6640625" style="126" bestFit="1" customWidth="1"/>
    <col min="4" max="4" width="9.109375" style="126"/>
    <col min="5" max="5" width="13.44140625" style="126" bestFit="1" customWidth="1"/>
    <col min="6" max="7" width="9.109375" style="126"/>
    <col min="8" max="8" width="14" style="126" bestFit="1" customWidth="1"/>
    <col min="9" max="10" width="9.109375" style="126"/>
    <col min="11" max="11" width="13.44140625" style="126" bestFit="1" customWidth="1"/>
    <col min="12" max="12" width="9.109375" style="126"/>
    <col min="13" max="13" width="24" style="126" bestFit="1" customWidth="1"/>
    <col min="14" max="16384" width="9.109375" style="126"/>
  </cols>
  <sheetData>
    <row r="1" spans="1:13">
      <c r="A1" s="280" t="s">
        <v>148</v>
      </c>
      <c r="B1" s="280"/>
    </row>
    <row r="2" spans="1:13">
      <c r="A2" s="220" t="s">
        <v>449</v>
      </c>
      <c r="B2" s="220"/>
    </row>
    <row r="3" spans="1:13" customFormat="1">
      <c r="B3" s="137"/>
      <c r="G3" s="126"/>
      <c r="H3" s="126"/>
      <c r="I3" s="126"/>
      <c r="J3" s="126"/>
      <c r="K3" s="126"/>
      <c r="L3" s="126"/>
      <c r="M3" s="126"/>
    </row>
    <row r="4" spans="1:13" customFormat="1">
      <c r="A4" t="s">
        <v>385</v>
      </c>
      <c r="B4" s="211" t="s">
        <v>386</v>
      </c>
    </row>
    <row r="5" spans="1:13" customFormat="1">
      <c r="A5" s="210">
        <v>-25304.11</v>
      </c>
      <c r="B5" s="126">
        <v>111110</v>
      </c>
      <c r="D5" s="126"/>
      <c r="E5" s="210"/>
    </row>
    <row r="6" spans="1:13" customFormat="1">
      <c r="A6" s="210">
        <v>-18547880.219999999</v>
      </c>
      <c r="B6" s="126">
        <v>111114</v>
      </c>
      <c r="D6" s="126"/>
      <c r="E6" s="210"/>
      <c r="H6" s="125"/>
    </row>
    <row r="7" spans="1:13" customFormat="1">
      <c r="A7" s="210">
        <v>-1474885.84</v>
      </c>
      <c r="B7" s="126">
        <v>112141</v>
      </c>
      <c r="D7" s="126"/>
      <c r="E7" s="210"/>
      <c r="H7" s="125"/>
    </row>
    <row r="8" spans="1:13" customFormat="1">
      <c r="A8" s="210">
        <v>-173.68</v>
      </c>
      <c r="B8" s="126">
        <v>112242</v>
      </c>
      <c r="D8" s="126"/>
      <c r="E8" s="210"/>
    </row>
    <row r="9" spans="1:13" customFormat="1">
      <c r="A9" s="210">
        <v>-33688.410000000003</v>
      </c>
      <c r="B9" s="126">
        <v>112347</v>
      </c>
      <c r="D9" s="126"/>
      <c r="E9" s="210"/>
    </row>
    <row r="10" spans="1:13" customFormat="1">
      <c r="A10" s="210">
        <v>-9821.58</v>
      </c>
      <c r="B10" s="126">
        <v>113101</v>
      </c>
      <c r="D10" s="126"/>
      <c r="E10" s="210"/>
    </row>
    <row r="11" spans="1:13" customFormat="1">
      <c r="A11" s="210">
        <v>-454.53</v>
      </c>
      <c r="B11" s="126">
        <v>113576</v>
      </c>
      <c r="D11" s="126"/>
      <c r="E11" s="210"/>
    </row>
    <row r="12" spans="1:13" customFormat="1">
      <c r="A12" s="210">
        <v>-3149796.5</v>
      </c>
      <c r="B12" s="126">
        <v>116186</v>
      </c>
      <c r="D12" s="126"/>
      <c r="E12" s="210"/>
    </row>
    <row r="13" spans="1:13" customFormat="1">
      <c r="A13" s="210">
        <v>-5623545.8499999996</v>
      </c>
      <c r="B13" s="126">
        <v>116187</v>
      </c>
      <c r="D13" s="126"/>
      <c r="E13" s="210"/>
    </row>
    <row r="14" spans="1:13" customFormat="1">
      <c r="A14" s="210">
        <v>-449706.42</v>
      </c>
      <c r="B14" s="126">
        <v>116191</v>
      </c>
      <c r="D14" s="126"/>
      <c r="E14" s="210"/>
    </row>
    <row r="15" spans="1:13" customFormat="1">
      <c r="A15" s="210">
        <v>-432000</v>
      </c>
      <c r="B15" s="126">
        <v>116192</v>
      </c>
      <c r="D15" s="126"/>
      <c r="E15" s="210"/>
    </row>
    <row r="16" spans="1:13" customFormat="1">
      <c r="A16" s="210">
        <v>-96620.37</v>
      </c>
      <c r="B16" s="126">
        <v>116199</v>
      </c>
      <c r="D16" s="126"/>
      <c r="E16" s="210"/>
    </row>
    <row r="17" spans="1:5" customFormat="1">
      <c r="A17" s="210">
        <v>-6334935.2300000004</v>
      </c>
      <c r="B17" s="126">
        <v>121100</v>
      </c>
      <c r="D17" s="126"/>
      <c r="E17" s="210"/>
    </row>
    <row r="18" spans="1:5" customFormat="1">
      <c r="A18" s="210">
        <v>-536190.73</v>
      </c>
      <c r="B18" s="126">
        <v>122100</v>
      </c>
      <c r="D18" s="126"/>
      <c r="E18" s="210"/>
    </row>
    <row r="19" spans="1:5" customFormat="1">
      <c r="A19" s="210">
        <v>-12247.34</v>
      </c>
      <c r="B19" s="126">
        <v>122300</v>
      </c>
      <c r="D19" s="126"/>
      <c r="E19" s="210"/>
    </row>
    <row r="20" spans="1:5" customFormat="1">
      <c r="A20" s="210">
        <v>-5994.34</v>
      </c>
      <c r="B20" s="126">
        <v>123100</v>
      </c>
      <c r="C20" s="125"/>
      <c r="D20" s="126"/>
      <c r="E20" s="210"/>
    </row>
    <row r="21" spans="1:5" customFormat="1">
      <c r="A21" s="210">
        <v>-421944.9</v>
      </c>
      <c r="B21" s="126">
        <v>126100</v>
      </c>
      <c r="D21" s="126"/>
      <c r="E21" s="210"/>
    </row>
    <row r="22" spans="1:5" customFormat="1">
      <c r="A22" s="210">
        <f>35125026.5+2707266.64</f>
        <v>37832293.140000001</v>
      </c>
      <c r="B22" s="126">
        <v>416150</v>
      </c>
      <c r="D22" s="126"/>
      <c r="E22" s="210"/>
    </row>
    <row r="23" spans="1:5" customFormat="1">
      <c r="A23" s="125">
        <v>-377</v>
      </c>
      <c r="B23">
        <v>612347</v>
      </c>
      <c r="E23" s="125"/>
    </row>
    <row r="24" spans="1:5" customFormat="1">
      <c r="A24" s="125">
        <v>-101.25</v>
      </c>
      <c r="B24">
        <v>613576</v>
      </c>
      <c r="E24" s="125"/>
    </row>
    <row r="25" spans="1:5" customFormat="1">
      <c r="A25" s="125">
        <v>-164697.60999999999</v>
      </c>
      <c r="B25">
        <v>616186</v>
      </c>
      <c r="E25" s="125"/>
    </row>
    <row r="26" spans="1:5" customFormat="1">
      <c r="A26" s="125">
        <v>-456724.26</v>
      </c>
      <c r="B26">
        <v>616187</v>
      </c>
      <c r="E26" s="125"/>
    </row>
    <row r="27" spans="1:5" customFormat="1">
      <c r="A27" s="125">
        <v>-43750.35</v>
      </c>
      <c r="B27">
        <v>616191</v>
      </c>
      <c r="E27" s="125"/>
    </row>
    <row r="28" spans="1:5" customFormat="1">
      <c r="A28" s="125">
        <v>-11452.62</v>
      </c>
      <c r="B28">
        <v>616199</v>
      </c>
      <c r="E28" s="125"/>
    </row>
    <row r="29" spans="1:5" customFormat="1">
      <c r="A29" s="125"/>
      <c r="E29" s="125"/>
    </row>
    <row r="30" spans="1:5" customFormat="1">
      <c r="A30" s="212" t="s">
        <v>442</v>
      </c>
      <c r="B30" s="138"/>
    </row>
    <row r="31" spans="1:5" customFormat="1">
      <c r="A31" s="126"/>
      <c r="B31" s="138"/>
    </row>
    <row r="32" spans="1:5" customFormat="1">
      <c r="A32" s="140" t="s">
        <v>387</v>
      </c>
      <c r="B32" s="126"/>
    </row>
    <row r="33" spans="1:2" customFormat="1">
      <c r="A33" s="140" t="s">
        <v>388</v>
      </c>
      <c r="B33" s="181" t="s">
        <v>421</v>
      </c>
    </row>
    <row r="34" spans="1:2" customFormat="1">
      <c r="A34" s="140" t="s">
        <v>389</v>
      </c>
      <c r="B34" s="128">
        <v>169001</v>
      </c>
    </row>
    <row r="35" spans="1:2" customFormat="1">
      <c r="A35" s="140" t="s">
        <v>390</v>
      </c>
      <c r="B35" s="129" t="s">
        <v>391</v>
      </c>
    </row>
    <row r="36" spans="1:2" customFormat="1"/>
    <row r="37" spans="1:2" customFormat="1"/>
    <row r="38" spans="1:2" customFormat="1"/>
    <row r="39" spans="1:2" customFormat="1"/>
    <row r="40" spans="1:2" customFormat="1"/>
    <row r="41" spans="1:2" customFormat="1"/>
    <row r="42" spans="1:2" customFormat="1"/>
    <row r="43" spans="1:2" customFormat="1"/>
    <row r="44" spans="1:2" customFormat="1"/>
    <row r="45" spans="1:2" customFormat="1"/>
    <row r="46" spans="1:2" customFormat="1"/>
    <row r="47" spans="1:2" customFormat="1"/>
    <row r="48" spans="1:2"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spans="4:5" customFormat="1"/>
    <row r="194" spans="4:5" customFormat="1"/>
    <row r="195" spans="4:5" customFormat="1"/>
    <row r="196" spans="4:5" customFormat="1"/>
    <row r="197" spans="4:5" customFormat="1"/>
    <row r="198" spans="4:5" customFormat="1"/>
    <row r="199" spans="4:5" customFormat="1"/>
    <row r="200" spans="4:5" customFormat="1"/>
    <row r="201" spans="4:5" customFormat="1"/>
    <row r="202" spans="4:5" customFormat="1"/>
    <row r="203" spans="4:5" customFormat="1"/>
    <row r="204" spans="4:5" customFormat="1"/>
    <row r="205" spans="4:5">
      <c r="D205" s="136"/>
      <c r="E205" s="136"/>
    </row>
    <row r="206" spans="4:5">
      <c r="D206" s="136"/>
      <c r="E206" s="136"/>
    </row>
    <row r="207" spans="4:5">
      <c r="D207" s="136"/>
      <c r="E207" s="136"/>
    </row>
    <row r="208" spans="4:5">
      <c r="D208" s="136"/>
      <c r="E208" s="136"/>
    </row>
    <row r="209" spans="4:5">
      <c r="D209" s="136"/>
      <c r="E209" s="136"/>
    </row>
    <row r="210" spans="4:5">
      <c r="D210" s="136"/>
      <c r="E210" s="136"/>
    </row>
    <row r="211" spans="4:5">
      <c r="D211" s="136"/>
      <c r="E211" s="136"/>
    </row>
    <row r="212" spans="4:5">
      <c r="D212" s="136"/>
      <c r="E212" s="136"/>
    </row>
    <row r="213" spans="4:5">
      <c r="D213" s="136"/>
      <c r="E213" s="136"/>
    </row>
    <row r="214" spans="4:5">
      <c r="D214" s="136"/>
      <c r="E214" s="136"/>
    </row>
    <row r="215" spans="4:5">
      <c r="D215" s="136"/>
      <c r="E215" s="136"/>
    </row>
    <row r="216" spans="4:5">
      <c r="D216" s="136"/>
      <c r="E216" s="136"/>
    </row>
    <row r="217" spans="4:5">
      <c r="D217" s="136"/>
      <c r="E217" s="136"/>
    </row>
    <row r="218" spans="4:5">
      <c r="D218" s="136"/>
      <c r="E218" s="136"/>
    </row>
    <row r="219" spans="4:5">
      <c r="D219" s="136"/>
      <c r="E219" s="136"/>
    </row>
    <row r="220" spans="4:5">
      <c r="D220" s="136"/>
      <c r="E220" s="136"/>
    </row>
    <row r="221" spans="4:5">
      <c r="D221" s="136"/>
      <c r="E221" s="136"/>
    </row>
    <row r="222" spans="4:5">
      <c r="D222" s="136"/>
      <c r="E222" s="136"/>
    </row>
    <row r="223" spans="4:5">
      <c r="D223" s="136"/>
      <c r="E223" s="136"/>
    </row>
    <row r="224" spans="4:5">
      <c r="D224" s="136"/>
      <c r="E224" s="136"/>
    </row>
    <row r="225" spans="4:5">
      <c r="D225" s="136"/>
      <c r="E225" s="136"/>
    </row>
    <row r="226" spans="4:5">
      <c r="D226" s="136"/>
      <c r="E226" s="136"/>
    </row>
    <row r="227" spans="4:5">
      <c r="D227" s="136"/>
      <c r="E227" s="136"/>
    </row>
    <row r="228" spans="4:5">
      <c r="D228" s="136"/>
      <c r="E228" s="136"/>
    </row>
    <row r="229" spans="4:5">
      <c r="D229" s="136"/>
      <c r="E229" s="136"/>
    </row>
    <row r="230" spans="4:5">
      <c r="D230" s="136"/>
      <c r="E230" s="136"/>
    </row>
    <row r="231" spans="4:5">
      <c r="D231" s="136"/>
      <c r="E231" s="136"/>
    </row>
    <row r="232" spans="4:5">
      <c r="D232" s="136"/>
      <c r="E232" s="136"/>
    </row>
    <row r="233" spans="4:5">
      <c r="D233" s="136"/>
      <c r="E233" s="136"/>
    </row>
    <row r="234" spans="4:5">
      <c r="D234" s="136"/>
      <c r="E234" s="136"/>
    </row>
    <row r="235" spans="4:5">
      <c r="D235" s="136"/>
      <c r="E235" s="136"/>
    </row>
    <row r="236" spans="4:5">
      <c r="D236" s="136"/>
      <c r="E236" s="136"/>
    </row>
    <row r="237" spans="4:5">
      <c r="D237" s="136"/>
      <c r="E237" s="136"/>
    </row>
    <row r="238" spans="4:5">
      <c r="D238" s="136"/>
      <c r="E238" s="136"/>
    </row>
    <row r="239" spans="4:5">
      <c r="D239" s="136"/>
      <c r="E239" s="136"/>
    </row>
    <row r="240" spans="4:5">
      <c r="D240" s="136"/>
      <c r="E240" s="136"/>
    </row>
    <row r="241" spans="4:5">
      <c r="D241" s="136"/>
      <c r="E241" s="136"/>
    </row>
    <row r="242" spans="4:5">
      <c r="D242" s="136"/>
      <c r="E242" s="136"/>
    </row>
    <row r="243" spans="4:5">
      <c r="D243" s="136"/>
      <c r="E243" s="136"/>
    </row>
    <row r="244" spans="4:5">
      <c r="D244" s="136"/>
      <c r="E244" s="136"/>
    </row>
    <row r="245" spans="4:5">
      <c r="D245" s="136"/>
      <c r="E245" s="136"/>
    </row>
    <row r="246" spans="4:5">
      <c r="D246" s="136"/>
      <c r="E246" s="136"/>
    </row>
    <row r="247" spans="4:5">
      <c r="D247" s="136"/>
      <c r="E247" s="136"/>
    </row>
    <row r="248" spans="4:5">
      <c r="D248" s="136"/>
      <c r="E248" s="136"/>
    </row>
    <row r="249" spans="4:5">
      <c r="D249" s="136"/>
      <c r="E249" s="136"/>
    </row>
    <row r="250" spans="4:5">
      <c r="D250" s="136"/>
      <c r="E250" s="136"/>
    </row>
    <row r="251" spans="4:5">
      <c r="D251" s="136"/>
      <c r="E251" s="136"/>
    </row>
    <row r="252" spans="4:5">
      <c r="D252" s="136"/>
      <c r="E252" s="136"/>
    </row>
    <row r="253" spans="4:5">
      <c r="D253" s="136"/>
      <c r="E253" s="136"/>
    </row>
    <row r="254" spans="4:5">
      <c r="D254" s="136"/>
      <c r="E254" s="136"/>
    </row>
    <row r="255" spans="4:5">
      <c r="D255" s="136"/>
      <c r="E255" s="136"/>
    </row>
    <row r="256" spans="4:5">
      <c r="D256" s="136"/>
      <c r="E256" s="136"/>
    </row>
    <row r="257" spans="4:5">
      <c r="D257" s="136"/>
      <c r="E257" s="136"/>
    </row>
    <row r="258" spans="4:5">
      <c r="D258" s="136"/>
      <c r="E258" s="136"/>
    </row>
    <row r="259" spans="4:5">
      <c r="D259" s="136"/>
      <c r="E259" s="136"/>
    </row>
    <row r="260" spans="4:5">
      <c r="D260" s="136"/>
      <c r="E260" s="136"/>
    </row>
    <row r="261" spans="4:5">
      <c r="D261" s="136"/>
      <c r="E261" s="136"/>
    </row>
    <row r="262" spans="4:5">
      <c r="D262" s="136"/>
      <c r="E262" s="136"/>
    </row>
  </sheetData>
  <mergeCells count="1">
    <mergeCell ref="A1:B1"/>
  </mergeCells>
  <phoneticPr fontId="15" type="noConversion"/>
  <printOptions horizontalCentered="1"/>
  <pageMargins left="0.75" right="0.75" top="1" bottom="1" header="0.5" footer="0.5"/>
  <pageSetup orientation="portrait" r:id="rId1"/>
  <headerFooter alignWithMargins="0">
    <oddFooter>&amp;Lprinted:
&amp;D, &amp;T&amp;Cfile:
&amp;F&amp;Rtab: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Z500"/>
  <sheetViews>
    <sheetView topLeftCell="A232" workbookViewId="0">
      <selection activeCell="L273" sqref="L273"/>
    </sheetView>
  </sheetViews>
  <sheetFormatPr defaultRowHeight="13.2"/>
  <cols>
    <col min="1" max="1" width="5.6640625" customWidth="1"/>
    <col min="2" max="2" width="6.6640625" customWidth="1"/>
    <col min="3" max="5" width="1.6640625" customWidth="1"/>
    <col min="6" max="6" width="28.6640625" customWidth="1"/>
    <col min="7" max="11" width="10.6640625" customWidth="1"/>
    <col min="12" max="12" width="8.6640625" customWidth="1"/>
    <col min="13" max="13" width="10.6640625" customWidth="1"/>
    <col min="14" max="14" width="5.6640625" customWidth="1"/>
  </cols>
  <sheetData>
    <row r="1" spans="1:26" s="113" customFormat="1">
      <c r="A1" s="28" t="s">
        <v>180</v>
      </c>
      <c r="B1" s="28"/>
      <c r="C1" s="28"/>
      <c r="D1" s="28"/>
      <c r="E1" s="28"/>
      <c r="F1" s="28"/>
      <c r="G1" s="28"/>
      <c r="H1" s="28"/>
      <c r="I1" s="28"/>
      <c r="J1" s="28"/>
      <c r="K1" s="28"/>
      <c r="L1" s="28"/>
      <c r="M1" s="28"/>
      <c r="N1" s="28"/>
    </row>
    <row r="2" spans="1:26" s="113" customFormat="1">
      <c r="A2" s="28" t="s">
        <v>174</v>
      </c>
      <c r="B2" s="28"/>
      <c r="C2" s="28"/>
      <c r="D2" s="28"/>
      <c r="E2" s="28"/>
      <c r="F2" s="28"/>
      <c r="G2" s="28"/>
      <c r="H2" s="28"/>
      <c r="I2" s="28"/>
      <c r="J2" s="28"/>
      <c r="K2" s="28"/>
      <c r="L2" s="28"/>
      <c r="M2" s="28"/>
      <c r="N2" s="28"/>
    </row>
    <row r="3" spans="1:26" s="113" customFormat="1"/>
    <row r="4" spans="1:26" s="113" customFormat="1">
      <c r="G4" s="28" t="s">
        <v>175</v>
      </c>
      <c r="H4" s="28"/>
      <c r="I4" s="28"/>
      <c r="J4" s="28"/>
      <c r="K4" s="28"/>
    </row>
    <row r="5" spans="1:26" ht="32.4">
      <c r="A5" s="107" t="s">
        <v>181</v>
      </c>
      <c r="B5" s="107" t="s">
        <v>182</v>
      </c>
      <c r="C5" s="107" t="s">
        <v>100</v>
      </c>
      <c r="D5" s="107" t="s">
        <v>100</v>
      </c>
      <c r="E5" s="107" t="s">
        <v>100</v>
      </c>
      <c r="F5" s="107" t="s">
        <v>183</v>
      </c>
      <c r="G5" s="107" t="s">
        <v>184</v>
      </c>
      <c r="H5" s="107" t="s">
        <v>185</v>
      </c>
      <c r="I5" s="107" t="s">
        <v>186</v>
      </c>
      <c r="J5" s="107" t="s">
        <v>187</v>
      </c>
      <c r="K5" s="107" t="s">
        <v>188</v>
      </c>
      <c r="L5" s="107" t="s">
        <v>189</v>
      </c>
      <c r="M5" s="107" t="s">
        <v>190</v>
      </c>
      <c r="N5" s="107" t="s">
        <v>181</v>
      </c>
      <c r="O5" s="107"/>
      <c r="P5" s="107"/>
      <c r="Q5" s="107"/>
      <c r="R5" s="107"/>
      <c r="S5" s="107"/>
      <c r="T5" s="107"/>
      <c r="U5" s="107"/>
      <c r="V5" s="107"/>
      <c r="W5" s="107"/>
      <c r="X5" s="107"/>
      <c r="Y5" s="107"/>
      <c r="Z5" s="107"/>
    </row>
    <row r="6" spans="1:26">
      <c r="C6" t="s">
        <v>191</v>
      </c>
      <c r="G6" s="108"/>
      <c r="H6" s="108"/>
      <c r="I6" s="108"/>
      <c r="J6" s="108"/>
      <c r="K6" s="108">
        <v>0</v>
      </c>
      <c r="L6" s="108"/>
      <c r="M6" s="108">
        <v>0</v>
      </c>
    </row>
    <row r="7" spans="1:26">
      <c r="D7" t="s">
        <v>192</v>
      </c>
      <c r="G7" s="108"/>
      <c r="H7" s="108"/>
      <c r="I7" s="108"/>
      <c r="J7" s="108"/>
      <c r="K7" s="108">
        <v>0</v>
      </c>
      <c r="L7" s="108"/>
      <c r="M7" s="108">
        <v>0</v>
      </c>
    </row>
    <row r="8" spans="1:26">
      <c r="A8" s="109">
        <v>1</v>
      </c>
      <c r="E8" t="s">
        <v>193</v>
      </c>
      <c r="G8" s="110">
        <v>617.09271000000024</v>
      </c>
      <c r="H8" s="110">
        <v>470.16509000000002</v>
      </c>
      <c r="I8" s="110">
        <v>617.82599000000005</v>
      </c>
      <c r="J8" s="110">
        <v>994.30990000000008</v>
      </c>
      <c r="K8" s="108">
        <v>2699.3936900000003</v>
      </c>
      <c r="L8" s="108"/>
      <c r="M8" s="108">
        <v>2699.3936900000003</v>
      </c>
      <c r="N8">
        <v>1</v>
      </c>
    </row>
    <row r="9" spans="1:26">
      <c r="A9" s="109">
        <v>2</v>
      </c>
      <c r="E9" t="s">
        <v>194</v>
      </c>
      <c r="G9" s="110">
        <v>41.418259999999997</v>
      </c>
      <c r="H9" s="110">
        <v>88.896239999999992</v>
      </c>
      <c r="I9" s="110">
        <v>167.00386</v>
      </c>
      <c r="J9" s="110">
        <v>216.98265999999998</v>
      </c>
      <c r="K9" s="108">
        <v>514.30101999999999</v>
      </c>
      <c r="L9" s="108"/>
      <c r="M9" s="108">
        <v>514.30101999999999</v>
      </c>
      <c r="N9">
        <v>2</v>
      </c>
    </row>
    <row r="10" spans="1:26">
      <c r="A10" s="109">
        <v>3</v>
      </c>
      <c r="E10" t="s">
        <v>195</v>
      </c>
      <c r="G10" s="110">
        <v>80.435829999999996</v>
      </c>
      <c r="H10" s="110">
        <v>120.75666</v>
      </c>
      <c r="I10" s="110">
        <v>334.48178000000001</v>
      </c>
      <c r="J10" s="110">
        <v>240.85631000000001</v>
      </c>
      <c r="K10" s="108">
        <v>776.53057999999999</v>
      </c>
      <c r="L10" s="108"/>
      <c r="M10" s="108">
        <v>776.53057999999999</v>
      </c>
      <c r="N10">
        <v>3</v>
      </c>
    </row>
    <row r="11" spans="1:26">
      <c r="A11" s="109">
        <v>4</v>
      </c>
      <c r="E11" t="s">
        <v>196</v>
      </c>
      <c r="G11" s="110">
        <v>0.27249000000000001</v>
      </c>
      <c r="H11" s="110">
        <v>34.335780000000007</v>
      </c>
      <c r="I11" s="110">
        <v>3130.1531999999993</v>
      </c>
      <c r="J11" s="110">
        <v>113.14806</v>
      </c>
      <c r="K11" s="108">
        <v>3277.9095299999994</v>
      </c>
      <c r="L11" s="108"/>
      <c r="M11" s="108">
        <v>3277.9095299999994</v>
      </c>
      <c r="N11">
        <v>4</v>
      </c>
    </row>
    <row r="12" spans="1:26">
      <c r="A12" s="109">
        <v>5</v>
      </c>
      <c r="E12" t="s">
        <v>197</v>
      </c>
      <c r="G12" s="110">
        <v>799.4131900000001</v>
      </c>
      <c r="H12" s="110">
        <v>0</v>
      </c>
      <c r="I12" s="110">
        <v>0.46964</v>
      </c>
      <c r="J12" s="110">
        <v>0.61490999999999996</v>
      </c>
      <c r="K12" s="108">
        <v>800.49774000000014</v>
      </c>
      <c r="L12" s="108"/>
      <c r="M12" s="108">
        <v>800.49774000000014</v>
      </c>
      <c r="N12">
        <v>5</v>
      </c>
    </row>
    <row r="13" spans="1:26">
      <c r="D13" t="s">
        <v>198</v>
      </c>
      <c r="G13" s="108"/>
      <c r="H13" s="108"/>
      <c r="I13" s="108"/>
      <c r="J13" s="108"/>
      <c r="K13" s="108"/>
      <c r="L13" s="108"/>
      <c r="M13" s="108"/>
    </row>
    <row r="14" spans="1:26">
      <c r="A14" s="109">
        <v>6</v>
      </c>
      <c r="E14" t="s">
        <v>199</v>
      </c>
      <c r="G14" s="110">
        <v>9685.2391400000015</v>
      </c>
      <c r="H14" s="110">
        <v>225.78752</v>
      </c>
      <c r="I14" s="110">
        <v>5215.7756899999995</v>
      </c>
      <c r="J14" s="110">
        <v>2.1907199999999998</v>
      </c>
      <c r="K14" s="108">
        <v>15128.993070000002</v>
      </c>
      <c r="L14" s="108"/>
      <c r="M14" s="108">
        <v>15128.993070000002</v>
      </c>
      <c r="N14">
        <v>6</v>
      </c>
    </row>
    <row r="15" spans="1:26">
      <c r="A15" s="109">
        <v>7</v>
      </c>
      <c r="E15" t="s">
        <v>200</v>
      </c>
      <c r="G15" s="110">
        <v>858.37932000000012</v>
      </c>
      <c r="H15" s="110">
        <v>6.3662900000000002</v>
      </c>
      <c r="I15" s="110">
        <v>181.81740999999997</v>
      </c>
      <c r="J15" s="110">
        <v>0</v>
      </c>
      <c r="K15" s="108">
        <v>1046.5630200000001</v>
      </c>
      <c r="L15" s="108"/>
      <c r="M15" s="108">
        <v>1046.5630200000001</v>
      </c>
      <c r="N15">
        <v>7</v>
      </c>
    </row>
    <row r="16" spans="1:26">
      <c r="A16" s="109">
        <v>8</v>
      </c>
      <c r="E16" t="s">
        <v>201</v>
      </c>
      <c r="G16" s="110">
        <v>0.66039000000000003</v>
      </c>
      <c r="H16" s="110">
        <v>0</v>
      </c>
      <c r="I16" s="110">
        <v>6.492</v>
      </c>
      <c r="J16" s="110">
        <v>0</v>
      </c>
      <c r="K16" s="108">
        <v>7.1523900000000005</v>
      </c>
      <c r="L16" s="108"/>
      <c r="M16" s="108">
        <v>7.1523900000000005</v>
      </c>
      <c r="N16">
        <v>8</v>
      </c>
    </row>
    <row r="17" spans="1:14">
      <c r="A17" s="109">
        <v>9</v>
      </c>
      <c r="E17" t="s">
        <v>202</v>
      </c>
      <c r="G17" s="110">
        <v>5.8569999999999997E-2</v>
      </c>
      <c r="H17" s="110">
        <v>0</v>
      </c>
      <c r="I17" s="110">
        <v>0</v>
      </c>
      <c r="J17" s="110">
        <v>0</v>
      </c>
      <c r="K17" s="108">
        <v>5.8569999999999997E-2</v>
      </c>
      <c r="L17" s="108"/>
      <c r="M17" s="108">
        <v>5.8569999999999997E-2</v>
      </c>
      <c r="N17">
        <v>9</v>
      </c>
    </row>
    <row r="18" spans="1:14">
      <c r="A18" s="109">
        <v>10</v>
      </c>
      <c r="E18" t="s">
        <v>203</v>
      </c>
      <c r="G18" s="110">
        <v>7696.3991799999994</v>
      </c>
      <c r="H18" s="110">
        <v>341.70612</v>
      </c>
      <c r="I18" s="110">
        <v>1954.0507599999999</v>
      </c>
      <c r="J18" s="110">
        <v>1477.0169999999998</v>
      </c>
      <c r="K18" s="108">
        <v>11469.173059999999</v>
      </c>
      <c r="L18" s="108"/>
      <c r="M18" s="108">
        <v>11469.173059999999</v>
      </c>
      <c r="N18">
        <v>10</v>
      </c>
    </row>
    <row r="19" spans="1:14">
      <c r="A19" s="109">
        <v>11</v>
      </c>
      <c r="E19" t="s">
        <v>204</v>
      </c>
      <c r="G19" s="110">
        <v>522.12032999999997</v>
      </c>
      <c r="H19" s="110">
        <v>27.619309999999999</v>
      </c>
      <c r="I19" s="110">
        <v>84.457740000000001</v>
      </c>
      <c r="J19" s="110">
        <v>94.416500000000013</v>
      </c>
      <c r="K19" s="108">
        <v>728.61388000000011</v>
      </c>
      <c r="L19" s="108"/>
      <c r="M19" s="108">
        <v>728.61388000000011</v>
      </c>
      <c r="N19">
        <v>11</v>
      </c>
    </row>
    <row r="20" spans="1:14">
      <c r="A20" s="109">
        <v>12</v>
      </c>
      <c r="E20" t="s">
        <v>205</v>
      </c>
      <c r="G20" s="110">
        <v>2120.4405799999995</v>
      </c>
      <c r="H20" s="110">
        <v>540.40886</v>
      </c>
      <c r="I20" s="110">
        <v>-1249.4661299999998</v>
      </c>
      <c r="J20" s="110">
        <v>-25.723269999999903</v>
      </c>
      <c r="K20" s="108">
        <v>1385.6600399999998</v>
      </c>
      <c r="L20" s="108"/>
      <c r="M20" s="108">
        <v>1385.6600399999998</v>
      </c>
      <c r="N20">
        <v>12</v>
      </c>
    </row>
    <row r="21" spans="1:14">
      <c r="A21" s="109">
        <v>13</v>
      </c>
      <c r="E21" t="s">
        <v>206</v>
      </c>
      <c r="G21" s="110">
        <v>170.06384999999997</v>
      </c>
      <c r="H21" s="110">
        <v>120.27497</v>
      </c>
      <c r="I21" s="110">
        <v>0.19009000000000001</v>
      </c>
      <c r="J21" s="110">
        <v>0</v>
      </c>
      <c r="K21" s="108">
        <v>290.52890999999994</v>
      </c>
      <c r="L21" s="108"/>
      <c r="M21" s="108">
        <v>290.52890999999994</v>
      </c>
      <c r="N21">
        <v>13</v>
      </c>
    </row>
    <row r="22" spans="1:14">
      <c r="A22" s="109">
        <v>14</v>
      </c>
      <c r="E22" t="s">
        <v>207</v>
      </c>
      <c r="G22" s="110">
        <v>19686.742660000004</v>
      </c>
      <c r="H22" s="110">
        <v>4565.7548899999992</v>
      </c>
      <c r="I22" s="110">
        <v>7723.2673700000032</v>
      </c>
      <c r="J22" s="110">
        <v>5220.0711599999995</v>
      </c>
      <c r="K22" s="108">
        <v>37195.836080000008</v>
      </c>
      <c r="L22" s="108"/>
      <c r="M22" s="108">
        <v>37195.836080000008</v>
      </c>
      <c r="N22">
        <v>14</v>
      </c>
    </row>
    <row r="23" spans="1:14">
      <c r="A23" s="109">
        <v>15</v>
      </c>
      <c r="E23" t="s">
        <v>208</v>
      </c>
      <c r="G23" s="110">
        <v>1676.6132699999998</v>
      </c>
      <c r="H23" s="110">
        <v>291.24499000000003</v>
      </c>
      <c r="I23" s="110">
        <v>457.93319999999994</v>
      </c>
      <c r="J23" s="110">
        <v>343.87367000000006</v>
      </c>
      <c r="K23" s="108">
        <v>2769.6651299999999</v>
      </c>
      <c r="L23" s="108"/>
      <c r="M23" s="108">
        <v>2769.6651299999999</v>
      </c>
      <c r="N23">
        <v>15</v>
      </c>
    </row>
    <row r="24" spans="1:14">
      <c r="A24" s="109">
        <v>16</v>
      </c>
      <c r="E24" t="s">
        <v>209</v>
      </c>
      <c r="G24" s="110">
        <v>2537.4501300000002</v>
      </c>
      <c r="H24" s="110">
        <v>162.29195999999999</v>
      </c>
      <c r="I24" s="110">
        <v>660.76681000000008</v>
      </c>
      <c r="J24" s="110">
        <v>0.34702</v>
      </c>
      <c r="K24" s="108">
        <v>3360.8559200000004</v>
      </c>
      <c r="L24" s="108"/>
      <c r="M24" s="108">
        <v>3360.8559200000004</v>
      </c>
      <c r="N24">
        <v>16</v>
      </c>
    </row>
    <row r="25" spans="1:14">
      <c r="A25" s="109">
        <v>17</v>
      </c>
      <c r="E25" t="s">
        <v>210</v>
      </c>
      <c r="G25" s="110">
        <v>217.13494000000003</v>
      </c>
      <c r="H25" s="110">
        <v>20.723279999999999</v>
      </c>
      <c r="I25" s="110">
        <v>57.518800000000006</v>
      </c>
      <c r="J25" s="110">
        <v>0</v>
      </c>
      <c r="K25" s="108">
        <v>295.37702000000002</v>
      </c>
      <c r="L25" s="108"/>
      <c r="M25" s="108">
        <v>295.37702000000002</v>
      </c>
      <c r="N25">
        <v>17</v>
      </c>
    </row>
    <row r="26" spans="1:14">
      <c r="A26" s="109">
        <v>18</v>
      </c>
      <c r="E26" t="s">
        <v>211</v>
      </c>
      <c r="G26" s="110">
        <v>3714.8775299999998</v>
      </c>
      <c r="H26" s="110">
        <v>3664.6765399999999</v>
      </c>
      <c r="I26" s="110">
        <v>1334.3777800000003</v>
      </c>
      <c r="J26" s="110">
        <v>37.087480000000006</v>
      </c>
      <c r="K26" s="108">
        <v>8751.019330000001</v>
      </c>
      <c r="L26" s="108"/>
      <c r="M26" s="108">
        <v>8751.019330000001</v>
      </c>
      <c r="N26">
        <v>18</v>
      </c>
    </row>
    <row r="27" spans="1:14">
      <c r="A27" s="109">
        <v>19</v>
      </c>
      <c r="E27" t="s">
        <v>212</v>
      </c>
      <c r="G27" s="110">
        <v>0</v>
      </c>
      <c r="H27" s="110">
        <v>0</v>
      </c>
      <c r="I27" s="110">
        <v>0</v>
      </c>
      <c r="J27" s="110">
        <v>0</v>
      </c>
      <c r="K27" s="108">
        <v>0</v>
      </c>
      <c r="L27" s="108"/>
      <c r="M27" s="108">
        <v>0</v>
      </c>
      <c r="N27">
        <v>19</v>
      </c>
    </row>
    <row r="28" spans="1:14">
      <c r="A28" s="109">
        <v>20</v>
      </c>
      <c r="E28" t="s">
        <v>213</v>
      </c>
      <c r="G28" s="110">
        <v>9.8342899999999993</v>
      </c>
      <c r="H28" s="110">
        <v>6.2410299999999994</v>
      </c>
      <c r="I28" s="110">
        <v>0</v>
      </c>
      <c r="J28" s="110">
        <v>0</v>
      </c>
      <c r="K28" s="108">
        <v>16.075319999999998</v>
      </c>
      <c r="L28" s="108"/>
      <c r="M28" s="108">
        <v>16.075319999999998</v>
      </c>
      <c r="N28">
        <v>20</v>
      </c>
    </row>
    <row r="29" spans="1:14">
      <c r="A29" s="109">
        <v>21</v>
      </c>
      <c r="E29" t="s">
        <v>214</v>
      </c>
      <c r="G29" s="110">
        <v>8859.5017800000023</v>
      </c>
      <c r="H29" s="110">
        <v>4254.3603599999988</v>
      </c>
      <c r="I29" s="110">
        <v>2291.7047200000006</v>
      </c>
      <c r="J29" s="110">
        <v>498.25376999999992</v>
      </c>
      <c r="K29" s="108">
        <v>15903.820630000002</v>
      </c>
      <c r="L29" s="108"/>
      <c r="M29" s="108">
        <v>15903.820630000002</v>
      </c>
      <c r="N29">
        <v>21</v>
      </c>
    </row>
    <row r="30" spans="1:14">
      <c r="A30" s="109">
        <v>22</v>
      </c>
      <c r="E30" t="s">
        <v>215</v>
      </c>
      <c r="G30" s="110">
        <v>471.93835000000001</v>
      </c>
      <c r="H30" s="110">
        <v>51.44735</v>
      </c>
      <c r="I30" s="110">
        <v>0.40359999999999996</v>
      </c>
      <c r="J30" s="110">
        <v>14.813639999999999</v>
      </c>
      <c r="K30" s="108">
        <v>538.60293999999999</v>
      </c>
      <c r="L30" s="108"/>
      <c r="M30" s="108">
        <v>538.60293999999999</v>
      </c>
      <c r="N30">
        <v>22</v>
      </c>
    </row>
    <row r="31" spans="1:14">
      <c r="A31" s="109">
        <v>23</v>
      </c>
      <c r="E31" t="s">
        <v>216</v>
      </c>
      <c r="G31" s="110">
        <v>2907.4410800000001</v>
      </c>
      <c r="H31" s="110">
        <v>1043.5055</v>
      </c>
      <c r="I31" s="110">
        <v>9114.5485000000008</v>
      </c>
      <c r="J31" s="110">
        <v>39.881959999999999</v>
      </c>
      <c r="K31" s="108">
        <v>13105.377040000001</v>
      </c>
      <c r="L31" s="108"/>
      <c r="M31" s="108">
        <v>13105.377040000001</v>
      </c>
      <c r="N31">
        <v>23</v>
      </c>
    </row>
    <row r="32" spans="1:14">
      <c r="A32" s="109">
        <v>24</v>
      </c>
      <c r="E32" t="s">
        <v>217</v>
      </c>
      <c r="G32" s="110">
        <v>337.64830000000001</v>
      </c>
      <c r="H32" s="110">
        <v>112.87087</v>
      </c>
      <c r="I32" s="110">
        <v>1.9496499999999999</v>
      </c>
      <c r="J32" s="110">
        <v>0</v>
      </c>
      <c r="K32" s="108">
        <v>452.46882000000005</v>
      </c>
      <c r="L32" s="108"/>
      <c r="M32" s="108">
        <v>452.46882000000005</v>
      </c>
      <c r="N32">
        <v>24</v>
      </c>
    </row>
    <row r="33" spans="1:14">
      <c r="A33" s="109">
        <v>25</v>
      </c>
      <c r="E33" t="s">
        <v>218</v>
      </c>
      <c r="G33" s="110">
        <v>128.02358000000001</v>
      </c>
      <c r="H33" s="110">
        <v>54.419550000000001</v>
      </c>
      <c r="I33" s="110">
        <v>845.23779000000002</v>
      </c>
      <c r="J33" s="110">
        <v>427.48045999999999</v>
      </c>
      <c r="K33" s="108">
        <v>1455.16138</v>
      </c>
      <c r="L33" s="108"/>
      <c r="M33" s="108">
        <v>1455.16138</v>
      </c>
      <c r="N33">
        <v>25</v>
      </c>
    </row>
    <row r="34" spans="1:14">
      <c r="A34" s="109">
        <v>26</v>
      </c>
      <c r="E34" t="s">
        <v>219</v>
      </c>
      <c r="G34" s="110">
        <v>0</v>
      </c>
      <c r="H34" s="110">
        <v>18.325850000000003</v>
      </c>
      <c r="I34" s="110">
        <v>19.776710000000001</v>
      </c>
      <c r="J34" s="110">
        <v>0</v>
      </c>
      <c r="K34" s="108">
        <v>38.102560000000004</v>
      </c>
      <c r="L34" s="108"/>
      <c r="M34" s="108">
        <v>38.102560000000004</v>
      </c>
      <c r="N34">
        <v>26</v>
      </c>
    </row>
    <row r="35" spans="1:14">
      <c r="A35" s="109">
        <v>27</v>
      </c>
      <c r="E35" t="s">
        <v>220</v>
      </c>
      <c r="G35" s="110">
        <v>986.59438999999986</v>
      </c>
      <c r="H35" s="110">
        <v>479.16723000000002</v>
      </c>
      <c r="I35" s="110">
        <v>2318.0826100000004</v>
      </c>
      <c r="J35" s="110">
        <v>0.86385000000000001</v>
      </c>
      <c r="K35" s="108">
        <v>3784.7080800000003</v>
      </c>
      <c r="L35" s="108"/>
      <c r="M35" s="108">
        <v>3784.7080800000003</v>
      </c>
      <c r="N35">
        <v>27</v>
      </c>
    </row>
    <row r="36" spans="1:14">
      <c r="A36" s="109">
        <v>28</v>
      </c>
      <c r="E36" t="s">
        <v>221</v>
      </c>
      <c r="G36" s="110">
        <v>1238.8146700000002</v>
      </c>
      <c r="H36" s="110">
        <v>795.00400000000002</v>
      </c>
      <c r="I36" s="110">
        <v>1439.58707</v>
      </c>
      <c r="J36" s="110">
        <v>0</v>
      </c>
      <c r="K36" s="108">
        <v>3473.4057400000002</v>
      </c>
      <c r="L36" s="108"/>
      <c r="M36" s="108">
        <v>3473.4057400000002</v>
      </c>
      <c r="N36">
        <v>28</v>
      </c>
    </row>
    <row r="37" spans="1:14">
      <c r="A37" s="109">
        <v>29</v>
      </c>
      <c r="E37" t="s">
        <v>222</v>
      </c>
      <c r="G37" s="110">
        <v>226.60574999999997</v>
      </c>
      <c r="H37" s="110">
        <v>290.43684999999994</v>
      </c>
      <c r="I37" s="110">
        <v>446.13776999999993</v>
      </c>
      <c r="J37" s="110">
        <v>0</v>
      </c>
      <c r="K37" s="108">
        <v>963.18036999999981</v>
      </c>
      <c r="L37" s="108"/>
      <c r="M37" s="108">
        <v>963.18036999999981</v>
      </c>
      <c r="N37">
        <v>29</v>
      </c>
    </row>
    <row r="38" spans="1:14">
      <c r="A38" s="109">
        <v>30</v>
      </c>
      <c r="E38" t="s">
        <v>223</v>
      </c>
      <c r="G38" s="110">
        <v>2.5258400000000001</v>
      </c>
      <c r="H38" s="110">
        <v>6.1010299999999997</v>
      </c>
      <c r="I38" s="110">
        <v>7.3486700000000011</v>
      </c>
      <c r="J38" s="110">
        <v>0</v>
      </c>
      <c r="K38" s="108">
        <v>15.975540000000002</v>
      </c>
      <c r="L38" s="108"/>
      <c r="M38" s="108">
        <v>15.975540000000002</v>
      </c>
      <c r="N38">
        <v>30</v>
      </c>
    </row>
    <row r="39" spans="1:14">
      <c r="A39" s="109">
        <v>101</v>
      </c>
      <c r="E39" t="s">
        <v>224</v>
      </c>
      <c r="G39" s="110">
        <v>1.00908</v>
      </c>
      <c r="H39" s="110">
        <v>2.86755</v>
      </c>
      <c r="I39" s="110">
        <v>34.877600000000001</v>
      </c>
      <c r="J39" s="110">
        <v>0</v>
      </c>
      <c r="K39" s="108">
        <v>38.75423</v>
      </c>
      <c r="L39" s="108"/>
      <c r="M39" s="108">
        <v>38.75423</v>
      </c>
      <c r="N39">
        <v>101</v>
      </c>
    </row>
    <row r="40" spans="1:14">
      <c r="A40" s="109">
        <v>102</v>
      </c>
      <c r="E40" t="s">
        <v>225</v>
      </c>
      <c r="G40" s="110">
        <v>497.22239000000002</v>
      </c>
      <c r="H40" s="110">
        <v>157.27512999999996</v>
      </c>
      <c r="I40" s="110">
        <v>140.8237</v>
      </c>
      <c r="J40" s="110">
        <v>0.1</v>
      </c>
      <c r="K40" s="108">
        <v>795.42122000000006</v>
      </c>
      <c r="L40" s="108"/>
      <c r="M40" s="108">
        <v>795.42122000000006</v>
      </c>
      <c r="N40">
        <v>102</v>
      </c>
    </row>
    <row r="41" spans="1:14">
      <c r="A41" s="109">
        <v>103</v>
      </c>
      <c r="E41" t="s">
        <v>226</v>
      </c>
      <c r="G41" s="110">
        <v>648.84260000000006</v>
      </c>
      <c r="H41" s="110">
        <v>314.90899000000013</v>
      </c>
      <c r="I41" s="110">
        <v>501.67735000000005</v>
      </c>
      <c r="J41" s="110">
        <v>0</v>
      </c>
      <c r="K41" s="108">
        <v>1465.4289400000002</v>
      </c>
      <c r="L41" s="108"/>
      <c r="M41" s="108">
        <v>1465.4289400000002</v>
      </c>
      <c r="N41">
        <v>103</v>
      </c>
    </row>
    <row r="42" spans="1:14">
      <c r="A42" s="109">
        <v>104</v>
      </c>
      <c r="E42" t="s">
        <v>227</v>
      </c>
      <c r="G42" s="110">
        <v>0</v>
      </c>
      <c r="H42" s="110">
        <v>0</v>
      </c>
      <c r="I42" s="110">
        <v>0</v>
      </c>
      <c r="J42" s="110">
        <v>0</v>
      </c>
      <c r="K42" s="108">
        <v>0</v>
      </c>
      <c r="L42" s="108"/>
      <c r="M42" s="108">
        <v>0</v>
      </c>
      <c r="N42">
        <v>104</v>
      </c>
    </row>
    <row r="43" spans="1:14">
      <c r="A43" s="109">
        <v>105</v>
      </c>
      <c r="E43" t="s">
        <v>228</v>
      </c>
      <c r="G43" s="110">
        <v>0</v>
      </c>
      <c r="H43" s="110">
        <v>0</v>
      </c>
      <c r="I43" s="110">
        <v>0</v>
      </c>
      <c r="J43" s="110">
        <v>0</v>
      </c>
      <c r="K43" s="108">
        <v>0</v>
      </c>
      <c r="L43" s="108"/>
      <c r="M43" s="108">
        <v>0</v>
      </c>
      <c r="N43">
        <v>105</v>
      </c>
    </row>
    <row r="44" spans="1:14">
      <c r="A44" s="109">
        <v>106</v>
      </c>
      <c r="E44" t="s">
        <v>229</v>
      </c>
      <c r="G44" s="110">
        <v>94.895839999999993</v>
      </c>
      <c r="H44" s="110">
        <v>1482.2123999999999</v>
      </c>
      <c r="I44" s="110">
        <v>1620.3950100000004</v>
      </c>
      <c r="J44" s="110">
        <v>0</v>
      </c>
      <c r="K44" s="108">
        <v>3197.5032500000002</v>
      </c>
      <c r="L44" s="108"/>
      <c r="M44" s="108">
        <v>3197.5032500000002</v>
      </c>
      <c r="N44">
        <v>106</v>
      </c>
    </row>
    <row r="45" spans="1:14">
      <c r="A45" s="109">
        <v>107</v>
      </c>
      <c r="E45" t="s">
        <v>230</v>
      </c>
      <c r="G45" s="110">
        <v>0.15415999999999999</v>
      </c>
      <c r="H45" s="110">
        <v>0</v>
      </c>
      <c r="I45" s="110">
        <v>682.39783000000011</v>
      </c>
      <c r="J45" s="110">
        <v>0</v>
      </c>
      <c r="K45" s="108">
        <v>682.55199000000016</v>
      </c>
      <c r="L45" s="108"/>
      <c r="M45" s="108">
        <v>682.55199000000016</v>
      </c>
      <c r="N45">
        <v>107</v>
      </c>
    </row>
    <row r="46" spans="1:14">
      <c r="A46" s="109">
        <v>108</v>
      </c>
      <c r="E46" t="s">
        <v>231</v>
      </c>
      <c r="G46" s="110">
        <v>40.021349999999998</v>
      </c>
      <c r="H46" s="110">
        <v>285.45309999999995</v>
      </c>
      <c r="I46" s="110">
        <v>543.52925999999991</v>
      </c>
      <c r="J46" s="110">
        <v>12.533499999999998</v>
      </c>
      <c r="K46" s="108">
        <v>881.53720999999985</v>
      </c>
      <c r="L46" s="108"/>
      <c r="M46" s="108">
        <v>881.53720999999985</v>
      </c>
      <c r="N46">
        <v>108</v>
      </c>
    </row>
    <row r="47" spans="1:14">
      <c r="A47" s="109">
        <v>109</v>
      </c>
      <c r="E47" t="s">
        <v>232</v>
      </c>
      <c r="G47" s="110">
        <v>3792.5386899999999</v>
      </c>
      <c r="H47" s="110">
        <v>4992.8285599999999</v>
      </c>
      <c r="I47" s="110">
        <v>896.97721999999999</v>
      </c>
      <c r="J47" s="110">
        <v>285.65712000000008</v>
      </c>
      <c r="K47" s="108">
        <v>9968.0015899999999</v>
      </c>
      <c r="L47" s="108"/>
      <c r="M47" s="108">
        <v>9968.0015899999999</v>
      </c>
      <c r="N47">
        <v>109</v>
      </c>
    </row>
    <row r="48" spans="1:14">
      <c r="A48" s="109">
        <v>110</v>
      </c>
      <c r="E48" t="s">
        <v>233</v>
      </c>
      <c r="G48" s="110">
        <v>0.56370000000000009</v>
      </c>
      <c r="H48" s="110">
        <v>8815.0325200000007</v>
      </c>
      <c r="I48" s="110">
        <v>723.9134600000001</v>
      </c>
      <c r="J48" s="110">
        <v>0.35922999999999999</v>
      </c>
      <c r="K48" s="108">
        <v>9539.8689100000011</v>
      </c>
      <c r="L48" s="108"/>
      <c r="M48" s="108">
        <v>9539.8689100000011</v>
      </c>
      <c r="N48">
        <v>110</v>
      </c>
    </row>
    <row r="49" spans="1:14">
      <c r="A49" s="109">
        <v>111</v>
      </c>
      <c r="E49" t="s">
        <v>234</v>
      </c>
      <c r="G49" s="110">
        <v>1227.44274</v>
      </c>
      <c r="H49" s="110">
        <v>328.72416000000004</v>
      </c>
      <c r="I49" s="110">
        <v>1543.2306100000001</v>
      </c>
      <c r="J49" s="110">
        <v>1.4443599999999999</v>
      </c>
      <c r="K49" s="108">
        <v>3100.8418699999997</v>
      </c>
      <c r="L49" s="108"/>
      <c r="M49" s="108">
        <v>3100.8418699999997</v>
      </c>
      <c r="N49">
        <v>111</v>
      </c>
    </row>
    <row r="50" spans="1:14">
      <c r="A50" s="109">
        <v>112</v>
      </c>
      <c r="E50" t="s">
        <v>235</v>
      </c>
      <c r="G50" s="110">
        <v>0</v>
      </c>
      <c r="H50" s="110">
        <v>0</v>
      </c>
      <c r="I50" s="110">
        <v>0</v>
      </c>
      <c r="J50" s="110">
        <v>40643.680670000009</v>
      </c>
      <c r="K50" s="108">
        <v>40643.680670000009</v>
      </c>
      <c r="L50" s="108"/>
      <c r="M50" s="108">
        <v>40643.680670000009</v>
      </c>
      <c r="N50">
        <v>112</v>
      </c>
    </row>
    <row r="51" spans="1:14">
      <c r="A51" s="109">
        <v>113</v>
      </c>
      <c r="E51" t="s">
        <v>236</v>
      </c>
      <c r="G51" s="110">
        <v>0</v>
      </c>
      <c r="H51" s="110">
        <v>0</v>
      </c>
      <c r="I51" s="110">
        <v>0</v>
      </c>
      <c r="J51" s="110">
        <v>1377.9473599999999</v>
      </c>
      <c r="K51" s="108">
        <v>1377.9473599999999</v>
      </c>
      <c r="L51" s="108"/>
      <c r="M51" s="108">
        <v>1377.9473599999999</v>
      </c>
      <c r="N51">
        <v>113</v>
      </c>
    </row>
    <row r="52" spans="1:14">
      <c r="A52" s="109">
        <v>114</v>
      </c>
      <c r="E52" t="s">
        <v>237</v>
      </c>
      <c r="G52" s="110">
        <v>0</v>
      </c>
      <c r="H52" s="110">
        <v>0</v>
      </c>
      <c r="I52" s="110">
        <v>0</v>
      </c>
      <c r="J52" s="110">
        <v>2659.7368100000003</v>
      </c>
      <c r="K52" s="108">
        <v>2659.7368100000003</v>
      </c>
      <c r="L52" s="108"/>
      <c r="M52" s="108">
        <v>2659.7368100000003</v>
      </c>
      <c r="N52">
        <v>114</v>
      </c>
    </row>
    <row r="53" spans="1:14">
      <c r="A53" s="109">
        <v>115</v>
      </c>
      <c r="E53" t="s">
        <v>238</v>
      </c>
      <c r="G53" s="110">
        <v>0</v>
      </c>
      <c r="H53" s="110">
        <v>0</v>
      </c>
      <c r="I53" s="110">
        <v>0</v>
      </c>
      <c r="J53" s="110">
        <v>-1539.1883399999995</v>
      </c>
      <c r="K53" s="108">
        <v>-1539.1883399999995</v>
      </c>
      <c r="L53" s="108"/>
      <c r="M53" s="108">
        <v>-1539.1883399999995</v>
      </c>
      <c r="N53">
        <v>115</v>
      </c>
    </row>
    <row r="54" spans="1:14">
      <c r="A54" s="109">
        <v>116</v>
      </c>
      <c r="E54" t="s">
        <v>239</v>
      </c>
      <c r="G54" s="110">
        <v>0</v>
      </c>
      <c r="H54" s="110">
        <v>0</v>
      </c>
      <c r="I54" s="110">
        <v>0</v>
      </c>
      <c r="J54" s="110">
        <v>37.060069999999989</v>
      </c>
      <c r="K54" s="108">
        <v>37.060069999999989</v>
      </c>
      <c r="L54" s="108"/>
      <c r="M54" s="108">
        <v>37.060069999999989</v>
      </c>
      <c r="N54">
        <v>116</v>
      </c>
    </row>
    <row r="55" spans="1:14">
      <c r="A55" s="109">
        <v>117</v>
      </c>
      <c r="E55" t="s">
        <v>240</v>
      </c>
      <c r="G55" s="110">
        <v>0</v>
      </c>
      <c r="H55" s="110">
        <v>0</v>
      </c>
      <c r="I55" s="110">
        <v>0</v>
      </c>
      <c r="J55" s="110">
        <v>14476.25423</v>
      </c>
      <c r="K55" s="108">
        <v>14476.25423</v>
      </c>
      <c r="L55" s="108"/>
      <c r="M55" s="108">
        <v>14476.25423</v>
      </c>
      <c r="N55">
        <v>117</v>
      </c>
    </row>
    <row r="56" spans="1:14">
      <c r="A56" s="109">
        <v>118</v>
      </c>
      <c r="E56" t="s">
        <v>241</v>
      </c>
      <c r="G56" s="110">
        <v>0</v>
      </c>
      <c r="H56" s="110">
        <v>0</v>
      </c>
      <c r="I56" s="110">
        <v>90364.237709999972</v>
      </c>
      <c r="J56" s="110">
        <v>0</v>
      </c>
      <c r="K56" s="108">
        <v>90364.237709999972</v>
      </c>
      <c r="L56" s="108"/>
      <c r="M56" s="108">
        <v>90364.237709999972</v>
      </c>
      <c r="N56">
        <v>118</v>
      </c>
    </row>
    <row r="57" spans="1:14">
      <c r="A57" s="109">
        <v>119</v>
      </c>
      <c r="E57" t="s">
        <v>242</v>
      </c>
      <c r="G57" s="110">
        <v>0</v>
      </c>
      <c r="H57" s="110">
        <v>0</v>
      </c>
      <c r="I57" s="110">
        <v>91740.295009999987</v>
      </c>
      <c r="J57" s="110">
        <v>0</v>
      </c>
      <c r="K57" s="108">
        <v>91740.295009999987</v>
      </c>
      <c r="L57" s="108"/>
      <c r="M57" s="108">
        <v>91740.295009999987</v>
      </c>
      <c r="N57">
        <v>119</v>
      </c>
    </row>
    <row r="58" spans="1:14">
      <c r="A58" s="109">
        <v>120</v>
      </c>
      <c r="E58" t="s">
        <v>243</v>
      </c>
      <c r="G58" s="110">
        <v>0</v>
      </c>
      <c r="H58" s="110">
        <v>0</v>
      </c>
      <c r="I58" s="110">
        <v>14215.67488</v>
      </c>
      <c r="J58" s="110">
        <v>0</v>
      </c>
      <c r="K58" s="108">
        <v>14215.67488</v>
      </c>
      <c r="L58" s="108"/>
      <c r="M58" s="108">
        <v>14215.67488</v>
      </c>
      <c r="N58">
        <v>120</v>
      </c>
    </row>
    <row r="59" spans="1:14">
      <c r="A59" s="109">
        <v>121</v>
      </c>
      <c r="E59" t="s">
        <v>244</v>
      </c>
      <c r="G59" s="110">
        <v>0</v>
      </c>
      <c r="H59" s="110">
        <v>0</v>
      </c>
      <c r="I59" s="110">
        <v>-1597.19181</v>
      </c>
      <c r="J59" s="110">
        <v>0</v>
      </c>
      <c r="K59" s="108">
        <v>-1597.19181</v>
      </c>
      <c r="L59" s="108"/>
      <c r="M59" s="108">
        <v>-1597.19181</v>
      </c>
      <c r="N59">
        <v>121</v>
      </c>
    </row>
    <row r="60" spans="1:14">
      <c r="A60" s="109">
        <v>122</v>
      </c>
      <c r="E60" t="s">
        <v>245</v>
      </c>
      <c r="G60" s="110">
        <v>0</v>
      </c>
      <c r="H60" s="110">
        <v>0</v>
      </c>
      <c r="I60" s="110">
        <v>0</v>
      </c>
      <c r="J60" s="110">
        <v>0</v>
      </c>
      <c r="K60" s="108">
        <v>0</v>
      </c>
      <c r="L60" s="108"/>
      <c r="M60" s="108">
        <v>0</v>
      </c>
      <c r="N60">
        <v>122</v>
      </c>
    </row>
    <row r="61" spans="1:14">
      <c r="A61" s="109">
        <v>123</v>
      </c>
      <c r="E61" t="s">
        <v>246</v>
      </c>
      <c r="G61" s="110">
        <v>0</v>
      </c>
      <c r="H61" s="110">
        <v>0</v>
      </c>
      <c r="I61" s="110">
        <v>0</v>
      </c>
      <c r="J61" s="110">
        <v>0</v>
      </c>
      <c r="K61" s="108">
        <v>0</v>
      </c>
      <c r="L61" s="108"/>
      <c r="M61" s="108">
        <v>0</v>
      </c>
      <c r="N61">
        <v>123</v>
      </c>
    </row>
    <row r="62" spans="1:14">
      <c r="A62" s="109">
        <v>124</v>
      </c>
      <c r="E62" t="s">
        <v>247</v>
      </c>
      <c r="G62" s="110">
        <v>0</v>
      </c>
      <c r="H62" s="110">
        <v>0</v>
      </c>
      <c r="I62" s="110">
        <v>34.414810000000038</v>
      </c>
      <c r="J62" s="110">
        <v>0</v>
      </c>
      <c r="K62" s="108">
        <v>34.414810000000038</v>
      </c>
      <c r="L62" s="108"/>
      <c r="M62" s="108">
        <v>34.414810000000038</v>
      </c>
      <c r="N62">
        <v>124</v>
      </c>
    </row>
    <row r="63" spans="1:14">
      <c r="A63" s="109">
        <v>125</v>
      </c>
      <c r="E63" t="s">
        <v>248</v>
      </c>
      <c r="G63" s="110">
        <v>0</v>
      </c>
      <c r="H63" s="110">
        <v>0</v>
      </c>
      <c r="I63" s="110">
        <v>43.176590000000111</v>
      </c>
      <c r="J63" s="110">
        <v>0</v>
      </c>
      <c r="K63" s="108">
        <v>43.176590000000111</v>
      </c>
      <c r="L63" s="108"/>
      <c r="M63" s="108">
        <v>43.176590000000111</v>
      </c>
      <c r="N63">
        <v>125</v>
      </c>
    </row>
    <row r="64" spans="1:14">
      <c r="A64" s="109">
        <v>126</v>
      </c>
      <c r="E64" t="s">
        <v>249</v>
      </c>
      <c r="G64" s="110">
        <v>0</v>
      </c>
      <c r="H64" s="110">
        <v>0</v>
      </c>
      <c r="I64" s="110">
        <v>0</v>
      </c>
      <c r="J64" s="110">
        <v>0</v>
      </c>
      <c r="K64" s="108">
        <v>0</v>
      </c>
      <c r="L64" s="108"/>
      <c r="M64" s="108">
        <v>0</v>
      </c>
      <c r="N64">
        <v>126</v>
      </c>
    </row>
    <row r="65" spans="1:14">
      <c r="A65" s="109">
        <v>127</v>
      </c>
      <c r="E65" t="s">
        <v>250</v>
      </c>
      <c r="G65" s="110">
        <v>0</v>
      </c>
      <c r="H65" s="110">
        <v>0</v>
      </c>
      <c r="I65" s="110">
        <v>-5.2619999999995344E-2</v>
      </c>
      <c r="J65" s="110">
        <v>0</v>
      </c>
      <c r="K65" s="108">
        <v>-5.2619999999995344E-2</v>
      </c>
      <c r="L65" s="108"/>
      <c r="M65" s="108">
        <v>-5.2619999999995344E-2</v>
      </c>
      <c r="N65">
        <v>127</v>
      </c>
    </row>
    <row r="66" spans="1:14">
      <c r="A66" s="109">
        <v>128</v>
      </c>
      <c r="E66" t="s">
        <v>251</v>
      </c>
      <c r="G66" s="110">
        <v>0</v>
      </c>
      <c r="H66" s="110">
        <v>0</v>
      </c>
      <c r="I66" s="110">
        <v>-15.74850000000008</v>
      </c>
      <c r="J66" s="110">
        <v>0</v>
      </c>
      <c r="K66" s="108">
        <v>-15.74850000000008</v>
      </c>
      <c r="L66" s="108"/>
      <c r="M66" s="108">
        <v>-15.74850000000008</v>
      </c>
      <c r="N66">
        <v>128</v>
      </c>
    </row>
    <row r="67" spans="1:14">
      <c r="A67" s="109">
        <v>129</v>
      </c>
      <c r="E67" t="s">
        <v>252</v>
      </c>
      <c r="G67" s="110">
        <v>0</v>
      </c>
      <c r="H67" s="110">
        <v>0</v>
      </c>
      <c r="I67" s="110">
        <v>-4</v>
      </c>
      <c r="J67" s="110">
        <v>0</v>
      </c>
      <c r="K67" s="108">
        <v>-4</v>
      </c>
      <c r="L67" s="108"/>
      <c r="M67" s="108">
        <v>-4</v>
      </c>
      <c r="N67">
        <v>129</v>
      </c>
    </row>
    <row r="68" spans="1:14">
      <c r="A68" s="109">
        <v>130</v>
      </c>
      <c r="E68" t="s">
        <v>253</v>
      </c>
      <c r="G68" s="110">
        <v>0</v>
      </c>
      <c r="H68" s="110">
        <v>0</v>
      </c>
      <c r="I68" s="110">
        <v>525.30423999999994</v>
      </c>
      <c r="J68" s="110">
        <v>0</v>
      </c>
      <c r="K68" s="108">
        <v>525.30423999999994</v>
      </c>
      <c r="L68" s="108"/>
      <c r="M68" s="108">
        <v>525.30423999999994</v>
      </c>
      <c r="N68">
        <v>130</v>
      </c>
    </row>
    <row r="69" spans="1:14">
      <c r="A69" s="109">
        <v>131</v>
      </c>
      <c r="E69" t="s">
        <v>254</v>
      </c>
      <c r="G69" s="110">
        <v>0</v>
      </c>
      <c r="H69" s="110">
        <v>0</v>
      </c>
      <c r="I69" s="110">
        <v>1.48169</v>
      </c>
      <c r="J69" s="110">
        <v>0</v>
      </c>
      <c r="K69" s="108">
        <v>1.48169</v>
      </c>
      <c r="L69" s="108"/>
      <c r="M69" s="108">
        <v>1.48169</v>
      </c>
      <c r="N69">
        <v>131</v>
      </c>
    </row>
    <row r="70" spans="1:14">
      <c r="A70" s="109">
        <v>132</v>
      </c>
      <c r="E70" t="s">
        <v>255</v>
      </c>
      <c r="G70" s="110">
        <v>0</v>
      </c>
      <c r="H70" s="110">
        <v>0</v>
      </c>
      <c r="I70" s="110">
        <v>509.01763000000011</v>
      </c>
      <c r="J70" s="110">
        <v>0</v>
      </c>
      <c r="K70" s="108">
        <v>509.01763000000011</v>
      </c>
      <c r="L70" s="108"/>
      <c r="M70" s="108">
        <v>509.01763000000011</v>
      </c>
      <c r="N70">
        <v>132</v>
      </c>
    </row>
    <row r="71" spans="1:14">
      <c r="A71" s="109">
        <v>133</v>
      </c>
      <c r="E71" t="s">
        <v>256</v>
      </c>
      <c r="G71" s="110">
        <v>0</v>
      </c>
      <c r="H71" s="110">
        <v>0</v>
      </c>
      <c r="I71" s="110">
        <v>0</v>
      </c>
      <c r="J71" s="110">
        <v>0</v>
      </c>
      <c r="K71" s="108">
        <v>0</v>
      </c>
      <c r="L71" s="108"/>
      <c r="M71" s="108">
        <v>0</v>
      </c>
      <c r="N71">
        <v>133</v>
      </c>
    </row>
    <row r="72" spans="1:14">
      <c r="A72" s="109">
        <v>134</v>
      </c>
      <c r="E72" t="s">
        <v>257</v>
      </c>
      <c r="G72" s="110">
        <v>0</v>
      </c>
      <c r="H72" s="110">
        <v>0</v>
      </c>
      <c r="I72" s="110">
        <v>0</v>
      </c>
      <c r="J72" s="110">
        <v>0</v>
      </c>
      <c r="K72" s="108">
        <v>0</v>
      </c>
      <c r="L72" s="108"/>
      <c r="M72" s="108">
        <v>0</v>
      </c>
      <c r="N72">
        <v>134</v>
      </c>
    </row>
    <row r="73" spans="1:14">
      <c r="A73" s="109">
        <v>135</v>
      </c>
      <c r="E73" t="s">
        <v>258</v>
      </c>
      <c r="G73" s="110">
        <v>0</v>
      </c>
      <c r="H73" s="110">
        <v>0</v>
      </c>
      <c r="I73" s="110">
        <v>-5.625</v>
      </c>
      <c r="J73" s="110">
        <v>0</v>
      </c>
      <c r="K73" s="108">
        <v>-5.625</v>
      </c>
      <c r="L73" s="108"/>
      <c r="M73" s="108">
        <v>-5.625</v>
      </c>
      <c r="N73">
        <v>135</v>
      </c>
    </row>
    <row r="74" spans="1:14">
      <c r="A74" s="109">
        <v>136</v>
      </c>
      <c r="E74" t="s">
        <v>259</v>
      </c>
      <c r="G74" s="110">
        <v>0</v>
      </c>
      <c r="H74" s="110">
        <v>0</v>
      </c>
      <c r="I74" s="110">
        <v>0</v>
      </c>
      <c r="J74" s="110">
        <v>98862.909840000008</v>
      </c>
      <c r="K74" s="108">
        <v>98862.909840000008</v>
      </c>
      <c r="L74" s="108"/>
      <c r="M74" s="108">
        <v>98862.909840000008</v>
      </c>
      <c r="N74">
        <v>136</v>
      </c>
    </row>
    <row r="75" spans="1:14">
      <c r="A75" s="109">
        <v>137</v>
      </c>
      <c r="E75" t="s">
        <v>260</v>
      </c>
      <c r="G75" s="110">
        <v>0</v>
      </c>
      <c r="H75" s="110">
        <v>0</v>
      </c>
      <c r="I75" s="110">
        <v>0</v>
      </c>
      <c r="J75" s="110">
        <v>0</v>
      </c>
      <c r="K75" s="108">
        <v>0</v>
      </c>
      <c r="L75" s="108"/>
      <c r="M75" s="108">
        <v>0</v>
      </c>
      <c r="N75">
        <v>137</v>
      </c>
    </row>
    <row r="76" spans="1:14">
      <c r="A76" s="109">
        <v>138</v>
      </c>
      <c r="E76" t="s">
        <v>261</v>
      </c>
      <c r="G76" s="110">
        <v>0</v>
      </c>
      <c r="H76" s="110">
        <v>0</v>
      </c>
      <c r="I76" s="110">
        <v>0</v>
      </c>
      <c r="J76" s="110">
        <v>48750.766739999999</v>
      </c>
      <c r="K76" s="108">
        <v>48750.766739999999</v>
      </c>
      <c r="L76" s="108"/>
      <c r="M76" s="108">
        <v>48750.766739999999</v>
      </c>
      <c r="N76">
        <v>138</v>
      </c>
    </row>
    <row r="77" spans="1:14">
      <c r="A77" s="109">
        <v>139</v>
      </c>
      <c r="E77" t="s">
        <v>262</v>
      </c>
      <c r="G77" s="110">
        <v>0</v>
      </c>
      <c r="H77" s="110">
        <v>0</v>
      </c>
      <c r="I77" s="110">
        <v>25167.625069999998</v>
      </c>
      <c r="J77" s="110">
        <v>0</v>
      </c>
      <c r="K77" s="108">
        <v>25167.625069999998</v>
      </c>
      <c r="L77" s="108"/>
      <c r="M77" s="108">
        <v>25167.625069999998</v>
      </c>
      <c r="N77">
        <v>139</v>
      </c>
    </row>
    <row r="78" spans="1:14">
      <c r="A78" s="109">
        <v>140</v>
      </c>
      <c r="E78" t="s">
        <v>263</v>
      </c>
      <c r="G78" s="110">
        <v>0</v>
      </c>
      <c r="H78" s="110">
        <v>0</v>
      </c>
      <c r="I78" s="110">
        <v>2035.75962</v>
      </c>
      <c r="J78" s="110">
        <v>0</v>
      </c>
      <c r="K78" s="108">
        <v>2035.75962</v>
      </c>
      <c r="L78" s="108"/>
      <c r="M78" s="108">
        <v>2035.75962</v>
      </c>
      <c r="N78">
        <v>140</v>
      </c>
    </row>
    <row r="79" spans="1:14">
      <c r="A79" s="109">
        <v>141</v>
      </c>
      <c r="E79" t="s">
        <v>264</v>
      </c>
      <c r="G79" s="110">
        <v>0</v>
      </c>
      <c r="H79" s="110">
        <v>0</v>
      </c>
      <c r="I79" s="110">
        <v>440.97656000000001</v>
      </c>
      <c r="J79" s="110">
        <v>0</v>
      </c>
      <c r="K79" s="108">
        <v>440.97656000000001</v>
      </c>
      <c r="L79" s="108"/>
      <c r="M79" s="108">
        <v>440.97656000000001</v>
      </c>
      <c r="N79">
        <v>141</v>
      </c>
    </row>
    <row r="80" spans="1:14">
      <c r="A80" s="109">
        <v>142</v>
      </c>
      <c r="E80" t="s">
        <v>265</v>
      </c>
      <c r="G80" s="110">
        <v>0</v>
      </c>
      <c r="H80" s="110">
        <v>0</v>
      </c>
      <c r="I80" s="110">
        <v>-12158.768129999999</v>
      </c>
      <c r="J80" s="110">
        <v>0</v>
      </c>
      <c r="K80" s="108">
        <v>-12158.768129999999</v>
      </c>
      <c r="L80" s="108"/>
      <c r="M80" s="108">
        <v>-12158.768129999999</v>
      </c>
      <c r="N80">
        <v>142</v>
      </c>
    </row>
    <row r="81" spans="1:14">
      <c r="A81" s="109">
        <v>143</v>
      </c>
      <c r="E81" t="s">
        <v>266</v>
      </c>
      <c r="G81" s="110">
        <v>0</v>
      </c>
      <c r="H81" s="110">
        <v>0</v>
      </c>
      <c r="I81" s="110">
        <v>-2378.9092799999999</v>
      </c>
      <c r="J81" s="110">
        <v>0</v>
      </c>
      <c r="K81" s="108">
        <v>-2378.9092799999999</v>
      </c>
      <c r="L81" s="108"/>
      <c r="M81" s="108">
        <v>-2378.9092799999999</v>
      </c>
      <c r="N81">
        <v>143</v>
      </c>
    </row>
    <row r="82" spans="1:14">
      <c r="A82" s="109">
        <v>144</v>
      </c>
      <c r="E82" t="s">
        <v>267</v>
      </c>
      <c r="G82" s="110">
        <v>0</v>
      </c>
      <c r="H82" s="110">
        <v>0</v>
      </c>
      <c r="I82" s="110">
        <v>-241.13541000000001</v>
      </c>
      <c r="J82" s="110">
        <v>0</v>
      </c>
      <c r="K82" s="108">
        <v>-241.13541000000001</v>
      </c>
      <c r="L82" s="108"/>
      <c r="M82" s="108">
        <v>-241.13541000000001</v>
      </c>
      <c r="N82">
        <v>144</v>
      </c>
    </row>
    <row r="83" spans="1:14">
      <c r="A83" s="109">
        <v>145</v>
      </c>
      <c r="E83" t="s">
        <v>268</v>
      </c>
      <c r="G83" s="110">
        <v>0</v>
      </c>
      <c r="H83" s="110">
        <v>0</v>
      </c>
      <c r="I83" s="110">
        <v>0</v>
      </c>
      <c r="J83" s="110">
        <v>0</v>
      </c>
      <c r="K83" s="108">
        <v>0</v>
      </c>
      <c r="L83" s="108"/>
      <c r="M83" s="108">
        <v>0</v>
      </c>
      <c r="N83">
        <v>145</v>
      </c>
    </row>
    <row r="84" spans="1:14">
      <c r="A84" s="109">
        <v>146</v>
      </c>
      <c r="E84" t="s">
        <v>269</v>
      </c>
      <c r="G84" s="110">
        <v>0</v>
      </c>
      <c r="H84" s="110">
        <v>0</v>
      </c>
      <c r="I84" s="110">
        <v>0</v>
      </c>
      <c r="J84" s="110">
        <v>0</v>
      </c>
      <c r="K84" s="108">
        <v>0</v>
      </c>
      <c r="L84" s="108"/>
      <c r="M84" s="108">
        <v>0</v>
      </c>
      <c r="N84">
        <v>146</v>
      </c>
    </row>
    <row r="85" spans="1:14">
      <c r="A85" s="109">
        <v>147</v>
      </c>
      <c r="E85" t="s">
        <v>270</v>
      </c>
      <c r="G85" s="110">
        <v>0</v>
      </c>
      <c r="H85" s="110">
        <v>0</v>
      </c>
      <c r="I85" s="110">
        <v>0</v>
      </c>
      <c r="J85" s="110">
        <v>0</v>
      </c>
      <c r="K85" s="108">
        <v>0</v>
      </c>
      <c r="L85" s="108"/>
      <c r="M85" s="108">
        <v>0</v>
      </c>
      <c r="N85">
        <v>147</v>
      </c>
    </row>
    <row r="86" spans="1:14">
      <c r="A86" s="109">
        <v>148</v>
      </c>
      <c r="E86" t="s">
        <v>271</v>
      </c>
      <c r="G86" s="110">
        <v>1264.09592</v>
      </c>
      <c r="H86" s="110">
        <v>-59.708229999999993</v>
      </c>
      <c r="I86" s="110">
        <v>-10.094729999999998</v>
      </c>
      <c r="J86" s="110">
        <v>2409.0865899999999</v>
      </c>
      <c r="K86" s="108">
        <v>3603.3795499999997</v>
      </c>
      <c r="L86" s="108"/>
      <c r="M86" s="108">
        <v>3603.3795499999997</v>
      </c>
      <c r="N86">
        <v>148</v>
      </c>
    </row>
    <row r="87" spans="1:14">
      <c r="A87" s="109">
        <v>149</v>
      </c>
      <c r="E87" t="s">
        <v>272</v>
      </c>
      <c r="G87" s="110">
        <v>0</v>
      </c>
      <c r="H87" s="110">
        <v>3.11653</v>
      </c>
      <c r="I87" s="110">
        <v>30.499830000000003</v>
      </c>
      <c r="J87" s="110">
        <v>0</v>
      </c>
      <c r="K87" s="108">
        <v>33.61636</v>
      </c>
      <c r="L87" s="108"/>
      <c r="M87" s="108">
        <v>33.61636</v>
      </c>
      <c r="N87">
        <v>149</v>
      </c>
    </row>
    <row r="88" spans="1:14">
      <c r="A88" s="109">
        <v>150</v>
      </c>
      <c r="E88" t="s">
        <v>273</v>
      </c>
      <c r="G88" s="110">
        <v>-46.255309999999994</v>
      </c>
      <c r="H88" s="110">
        <v>-2.7857099999999999</v>
      </c>
      <c r="I88" s="110">
        <v>-14.246420000000001</v>
      </c>
      <c r="J88" s="110">
        <v>0</v>
      </c>
      <c r="K88" s="108">
        <v>-63.287439999999997</v>
      </c>
      <c r="L88" s="108"/>
      <c r="M88" s="108">
        <v>-63.287439999999997</v>
      </c>
      <c r="N88">
        <v>150</v>
      </c>
    </row>
    <row r="89" spans="1:14">
      <c r="A89" s="109">
        <v>151</v>
      </c>
      <c r="E89" t="s">
        <v>274</v>
      </c>
      <c r="G89" s="111">
        <v>73114.271560000008</v>
      </c>
      <c r="H89" s="111">
        <v>34112.813119999999</v>
      </c>
      <c r="I89" s="111">
        <v>252532.4068599999</v>
      </c>
      <c r="J89" s="111">
        <v>217674.83398</v>
      </c>
      <c r="K89" s="111">
        <v>577434.32551999995</v>
      </c>
      <c r="L89" s="108"/>
      <c r="M89" s="108"/>
      <c r="N89">
        <v>151</v>
      </c>
    </row>
    <row r="90" spans="1:14">
      <c r="C90" t="s">
        <v>275</v>
      </c>
      <c r="G90" s="108"/>
      <c r="H90" s="108"/>
      <c r="I90" s="108"/>
      <c r="J90" s="108"/>
      <c r="K90" s="108">
        <v>0</v>
      </c>
      <c r="L90" s="108"/>
      <c r="M90" s="108">
        <v>0</v>
      </c>
    </row>
    <row r="91" spans="1:14">
      <c r="D91" t="s">
        <v>276</v>
      </c>
      <c r="G91" s="108"/>
      <c r="H91" s="108"/>
      <c r="I91" s="108"/>
      <c r="J91" s="108"/>
      <c r="K91" s="108">
        <v>0</v>
      </c>
      <c r="L91" s="108"/>
      <c r="M91" s="108">
        <v>0</v>
      </c>
    </row>
    <row r="92" spans="1:14">
      <c r="A92" s="109">
        <v>201</v>
      </c>
      <c r="E92" t="s">
        <v>277</v>
      </c>
      <c r="G92" s="110">
        <v>2785.6728400000002</v>
      </c>
      <c r="H92" s="110">
        <v>155.68376000000004</v>
      </c>
      <c r="I92" s="110">
        <v>375.07648000000006</v>
      </c>
      <c r="J92" s="110">
        <v>860.9774000000001</v>
      </c>
      <c r="K92" s="108">
        <v>4177.4104800000005</v>
      </c>
      <c r="L92" s="108"/>
      <c r="M92" s="108">
        <v>4177.4104800000005</v>
      </c>
      <c r="N92">
        <v>201</v>
      </c>
    </row>
    <row r="93" spans="1:14">
      <c r="A93" s="109">
        <v>202</v>
      </c>
      <c r="E93" t="s">
        <v>278</v>
      </c>
      <c r="G93" s="110">
        <v>29090.327320000004</v>
      </c>
      <c r="H93" s="110">
        <v>48305.266130000004</v>
      </c>
      <c r="I93" s="110">
        <v>2552.7338200000008</v>
      </c>
      <c r="J93" s="110">
        <v>38.953539999999997</v>
      </c>
      <c r="K93" s="108">
        <v>79987.280810000011</v>
      </c>
      <c r="L93" s="108"/>
      <c r="M93" s="108">
        <v>79987.280810000011</v>
      </c>
      <c r="N93">
        <v>202</v>
      </c>
    </row>
    <row r="94" spans="1:14">
      <c r="A94" s="109">
        <v>203</v>
      </c>
      <c r="E94" t="s">
        <v>279</v>
      </c>
      <c r="G94" s="110">
        <v>1356.58844</v>
      </c>
      <c r="H94" s="110">
        <v>1003.6067400000001</v>
      </c>
      <c r="I94" s="110">
        <v>573.85013000000004</v>
      </c>
      <c r="J94" s="110">
        <v>0</v>
      </c>
      <c r="K94" s="108">
        <v>2934.0453100000004</v>
      </c>
      <c r="L94" s="108"/>
      <c r="M94" s="108">
        <v>2934.0453100000004</v>
      </c>
      <c r="N94">
        <v>203</v>
      </c>
    </row>
    <row r="95" spans="1:14">
      <c r="A95" s="109">
        <v>204</v>
      </c>
      <c r="E95" t="s">
        <v>280</v>
      </c>
      <c r="G95" s="110">
        <v>243.58627999999999</v>
      </c>
      <c r="H95" s="110">
        <v>196.04248999999996</v>
      </c>
      <c r="I95" s="110">
        <v>68.449539999999999</v>
      </c>
      <c r="J95" s="110">
        <v>0</v>
      </c>
      <c r="K95" s="108">
        <v>508.07830999999993</v>
      </c>
      <c r="L95" s="108"/>
      <c r="M95" s="108">
        <v>508.07830999999993</v>
      </c>
      <c r="N95">
        <v>204</v>
      </c>
    </row>
    <row r="96" spans="1:14">
      <c r="A96" s="109">
        <v>205</v>
      </c>
      <c r="E96" t="s">
        <v>281</v>
      </c>
      <c r="G96" s="110">
        <v>0</v>
      </c>
      <c r="H96" s="110">
        <v>0</v>
      </c>
      <c r="I96" s="110">
        <v>0</v>
      </c>
      <c r="J96" s="110">
        <v>14829.372860000001</v>
      </c>
      <c r="K96" s="108">
        <v>14829.372860000001</v>
      </c>
      <c r="L96" s="108"/>
      <c r="M96" s="108">
        <v>14829.372860000001</v>
      </c>
      <c r="N96">
        <v>205</v>
      </c>
    </row>
    <row r="97" spans="1:14">
      <c r="A97" s="109">
        <v>206</v>
      </c>
      <c r="E97" t="s">
        <v>282</v>
      </c>
      <c r="G97" s="110">
        <v>0</v>
      </c>
      <c r="H97" s="110">
        <v>0</v>
      </c>
      <c r="I97" s="110">
        <v>0</v>
      </c>
      <c r="J97" s="110">
        <v>422.38357000000002</v>
      </c>
      <c r="K97" s="108">
        <v>422.38357000000002</v>
      </c>
      <c r="L97" s="108"/>
      <c r="M97" s="108">
        <v>422.38357000000002</v>
      </c>
      <c r="N97">
        <v>206</v>
      </c>
    </row>
    <row r="98" spans="1:14">
      <c r="A98" s="109">
        <v>207</v>
      </c>
      <c r="E98" t="s">
        <v>283</v>
      </c>
      <c r="G98" s="110">
        <v>0</v>
      </c>
      <c r="H98" s="110">
        <v>0</v>
      </c>
      <c r="I98" s="110">
        <v>38061.6008</v>
      </c>
      <c r="J98" s="110">
        <v>0</v>
      </c>
      <c r="K98" s="108">
        <v>38061.6008</v>
      </c>
      <c r="L98" s="108"/>
      <c r="M98" s="108">
        <v>38061.6008</v>
      </c>
      <c r="N98">
        <v>207</v>
      </c>
    </row>
    <row r="99" spans="1:14">
      <c r="A99" s="109">
        <v>208</v>
      </c>
      <c r="E99" t="s">
        <v>284</v>
      </c>
      <c r="G99" s="110">
        <v>0</v>
      </c>
      <c r="H99" s="110">
        <v>0</v>
      </c>
      <c r="I99" s="110">
        <v>-2799.3846200000003</v>
      </c>
      <c r="J99" s="110">
        <v>0</v>
      </c>
      <c r="K99" s="108">
        <v>-2799.3846200000003</v>
      </c>
      <c r="L99" s="108"/>
      <c r="M99" s="108">
        <v>-2799.3846200000003</v>
      </c>
      <c r="N99">
        <v>208</v>
      </c>
    </row>
    <row r="100" spans="1:14">
      <c r="A100" s="109">
        <v>209</v>
      </c>
      <c r="E100" t="s">
        <v>285</v>
      </c>
      <c r="G100" s="110">
        <v>0</v>
      </c>
      <c r="H100" s="110">
        <v>0</v>
      </c>
      <c r="I100" s="110">
        <v>0</v>
      </c>
      <c r="J100" s="110">
        <v>0</v>
      </c>
      <c r="K100" s="108">
        <v>0</v>
      </c>
      <c r="L100" s="108"/>
      <c r="M100" s="108">
        <v>0</v>
      </c>
      <c r="N100">
        <v>209</v>
      </c>
    </row>
    <row r="101" spans="1:14">
      <c r="A101" s="109">
        <v>210</v>
      </c>
      <c r="E101" t="s">
        <v>286</v>
      </c>
      <c r="G101" s="110">
        <v>0</v>
      </c>
      <c r="H101" s="110">
        <v>0</v>
      </c>
      <c r="I101" s="110">
        <v>0</v>
      </c>
      <c r="J101" s="110">
        <v>0</v>
      </c>
      <c r="K101" s="108">
        <v>0</v>
      </c>
      <c r="L101" s="108"/>
      <c r="M101" s="108">
        <v>0</v>
      </c>
      <c r="N101">
        <v>210</v>
      </c>
    </row>
    <row r="102" spans="1:14">
      <c r="A102" s="109">
        <v>211</v>
      </c>
      <c r="E102" t="s">
        <v>287</v>
      </c>
      <c r="G102" s="110">
        <v>0</v>
      </c>
      <c r="H102" s="110">
        <v>0</v>
      </c>
      <c r="I102" s="110">
        <v>260.33610000000039</v>
      </c>
      <c r="J102" s="110">
        <v>0</v>
      </c>
      <c r="K102" s="108">
        <v>260.33610000000039</v>
      </c>
      <c r="L102" s="108"/>
      <c r="M102" s="108">
        <v>260.33610000000039</v>
      </c>
      <c r="N102">
        <v>211</v>
      </c>
    </row>
    <row r="103" spans="1:14">
      <c r="A103" s="109">
        <v>212</v>
      </c>
      <c r="E103" t="s">
        <v>288</v>
      </c>
      <c r="G103" s="110">
        <v>0</v>
      </c>
      <c r="H103" s="110">
        <v>0</v>
      </c>
      <c r="I103" s="110">
        <v>-19.837259999999997</v>
      </c>
      <c r="J103" s="110">
        <v>0</v>
      </c>
      <c r="K103" s="108">
        <v>-19.837259999999997</v>
      </c>
      <c r="L103" s="108"/>
      <c r="M103" s="108">
        <v>-19.837259999999997</v>
      </c>
      <c r="N103">
        <v>212</v>
      </c>
    </row>
    <row r="104" spans="1:14">
      <c r="A104" s="109">
        <v>213</v>
      </c>
      <c r="E104" t="s">
        <v>289</v>
      </c>
      <c r="G104" s="110">
        <v>0</v>
      </c>
      <c r="H104" s="110">
        <v>0</v>
      </c>
      <c r="I104" s="110">
        <v>0</v>
      </c>
      <c r="J104" s="110">
        <v>43296.306290000008</v>
      </c>
      <c r="K104" s="108">
        <v>43296.306290000008</v>
      </c>
      <c r="L104" s="108"/>
      <c r="M104" s="108">
        <v>43296.306290000008</v>
      </c>
      <c r="N104">
        <v>213</v>
      </c>
    </row>
    <row r="105" spans="1:14">
      <c r="A105" s="109">
        <v>214</v>
      </c>
      <c r="E105" t="s">
        <v>290</v>
      </c>
      <c r="G105" s="110">
        <v>0</v>
      </c>
      <c r="H105" s="110">
        <v>0</v>
      </c>
      <c r="I105" s="110">
        <v>95.287549999999996</v>
      </c>
      <c r="J105" s="110">
        <v>0</v>
      </c>
      <c r="K105" s="108">
        <v>95.287549999999996</v>
      </c>
      <c r="L105" s="108"/>
      <c r="M105" s="108">
        <v>95.287549999999996</v>
      </c>
      <c r="N105">
        <v>214</v>
      </c>
    </row>
    <row r="106" spans="1:14">
      <c r="A106" s="109">
        <v>215</v>
      </c>
      <c r="E106" t="s">
        <v>291</v>
      </c>
      <c r="G106" s="110">
        <v>0</v>
      </c>
      <c r="H106" s="110">
        <v>0</v>
      </c>
      <c r="I106" s="110">
        <v>-3.77826</v>
      </c>
      <c r="J106" s="110">
        <v>0</v>
      </c>
      <c r="K106" s="108">
        <v>-3.77826</v>
      </c>
      <c r="L106" s="108"/>
      <c r="M106" s="108">
        <v>-3.77826</v>
      </c>
      <c r="N106">
        <v>215</v>
      </c>
    </row>
    <row r="107" spans="1:14">
      <c r="A107" s="109">
        <v>216</v>
      </c>
      <c r="E107" t="s">
        <v>292</v>
      </c>
      <c r="G107" s="110">
        <v>0</v>
      </c>
      <c r="H107" s="110">
        <v>0</v>
      </c>
      <c r="I107" s="110">
        <v>-1694.8144600000001</v>
      </c>
      <c r="J107" s="110">
        <v>0</v>
      </c>
      <c r="K107" s="108">
        <v>-1694.8144600000001</v>
      </c>
      <c r="L107" s="108"/>
      <c r="M107" s="108">
        <v>-1694.8144600000001</v>
      </c>
      <c r="N107">
        <v>216</v>
      </c>
    </row>
    <row r="108" spans="1:14">
      <c r="A108" s="109">
        <v>217</v>
      </c>
      <c r="E108" t="s">
        <v>293</v>
      </c>
      <c r="G108" s="110">
        <v>0</v>
      </c>
      <c r="H108" s="110">
        <v>0</v>
      </c>
      <c r="I108" s="110">
        <v>0</v>
      </c>
      <c r="J108" s="110">
        <v>0</v>
      </c>
      <c r="K108" s="108">
        <v>0</v>
      </c>
      <c r="L108" s="108"/>
      <c r="M108" s="108">
        <v>0</v>
      </c>
      <c r="N108">
        <v>217</v>
      </c>
    </row>
    <row r="109" spans="1:14">
      <c r="A109" s="109">
        <v>218</v>
      </c>
      <c r="E109" t="s">
        <v>197</v>
      </c>
      <c r="G109" s="110">
        <v>2253.0865800000001</v>
      </c>
      <c r="H109" s="110">
        <v>10.438890000000001</v>
      </c>
      <c r="I109" s="110">
        <v>0</v>
      </c>
      <c r="J109" s="110">
        <v>0.74041999999999997</v>
      </c>
      <c r="K109" s="108">
        <v>2264.2658900000001</v>
      </c>
      <c r="L109" s="108"/>
      <c r="M109" s="108">
        <v>2264.2658900000001</v>
      </c>
      <c r="N109">
        <v>218</v>
      </c>
    </row>
    <row r="110" spans="1:14">
      <c r="A110" s="109">
        <v>219</v>
      </c>
      <c r="E110" t="s">
        <v>294</v>
      </c>
      <c r="G110" s="111">
        <v>35729.261460000009</v>
      </c>
      <c r="H110" s="111">
        <v>49671.038010000004</v>
      </c>
      <c r="I110" s="111">
        <v>37469.519820000001</v>
      </c>
      <c r="J110" s="111">
        <v>59448.734080000009</v>
      </c>
      <c r="K110" s="111">
        <v>182318.55337000007</v>
      </c>
      <c r="L110" s="108"/>
      <c r="M110" s="108"/>
      <c r="N110">
        <v>219</v>
      </c>
    </row>
    <row r="111" spans="1:14">
      <c r="D111" t="s">
        <v>295</v>
      </c>
      <c r="G111" s="108"/>
      <c r="H111" s="108"/>
      <c r="I111" s="108"/>
      <c r="J111" s="108"/>
      <c r="K111" s="108">
        <v>0</v>
      </c>
      <c r="L111" s="108"/>
      <c r="M111" s="108">
        <v>0</v>
      </c>
    </row>
    <row r="112" spans="1:14">
      <c r="A112" s="109">
        <v>220</v>
      </c>
      <c r="E112" t="s">
        <v>277</v>
      </c>
      <c r="G112" s="110">
        <v>1626.0379800000001</v>
      </c>
      <c r="H112" s="110">
        <v>445.40995000000009</v>
      </c>
      <c r="I112" s="110">
        <v>608.80178999999987</v>
      </c>
      <c r="J112" s="110">
        <v>742.95368999999982</v>
      </c>
      <c r="K112" s="108">
        <v>3423.2034100000001</v>
      </c>
      <c r="L112" s="108"/>
      <c r="M112" s="108">
        <v>3423.2034100000001</v>
      </c>
      <c r="N112">
        <v>220</v>
      </c>
    </row>
    <row r="113" spans="1:14">
      <c r="A113" s="109">
        <v>221</v>
      </c>
      <c r="E113" t="s">
        <v>296</v>
      </c>
      <c r="G113" s="110">
        <v>17772.487249999998</v>
      </c>
      <c r="H113" s="110">
        <v>14846.412329999999</v>
      </c>
      <c r="I113" s="110">
        <v>31087.200020000004</v>
      </c>
      <c r="J113" s="110">
        <v>75.106569999999977</v>
      </c>
      <c r="K113" s="108">
        <v>63781.206170000005</v>
      </c>
      <c r="L113" s="108"/>
      <c r="M113" s="108">
        <v>63781.206170000005</v>
      </c>
      <c r="N113">
        <v>221</v>
      </c>
    </row>
    <row r="114" spans="1:14">
      <c r="A114" s="109">
        <v>222</v>
      </c>
      <c r="E114" t="s">
        <v>279</v>
      </c>
      <c r="G114" s="110">
        <v>341.13312999999999</v>
      </c>
      <c r="H114" s="110">
        <v>403.25209999999998</v>
      </c>
      <c r="I114" s="110">
        <v>898.19272000000012</v>
      </c>
      <c r="J114" s="110">
        <v>0</v>
      </c>
      <c r="K114" s="108">
        <v>1642.5779500000001</v>
      </c>
      <c r="L114" s="108"/>
      <c r="M114" s="108">
        <v>1642.5779500000001</v>
      </c>
      <c r="N114">
        <v>222</v>
      </c>
    </row>
    <row r="115" spans="1:14">
      <c r="A115" s="109">
        <v>223</v>
      </c>
      <c r="E115" t="s">
        <v>280</v>
      </c>
      <c r="G115" s="110">
        <v>1436.4199799999999</v>
      </c>
      <c r="H115" s="110">
        <v>1324.3602900000001</v>
      </c>
      <c r="I115" s="110">
        <v>0</v>
      </c>
      <c r="J115" s="110">
        <v>0</v>
      </c>
      <c r="K115" s="108">
        <v>2760.7802700000002</v>
      </c>
      <c r="L115" s="108"/>
      <c r="M115" s="108">
        <v>2760.7802700000002</v>
      </c>
      <c r="N115">
        <v>223</v>
      </c>
    </row>
    <row r="116" spans="1:14">
      <c r="A116" s="109">
        <v>224</v>
      </c>
      <c r="E116" t="s">
        <v>281</v>
      </c>
      <c r="G116" s="110">
        <v>0</v>
      </c>
      <c r="H116" s="110">
        <v>0</v>
      </c>
      <c r="I116" s="110">
        <v>0</v>
      </c>
      <c r="J116" s="110">
        <v>7824.1892599999992</v>
      </c>
      <c r="K116" s="108">
        <v>7824.1892599999992</v>
      </c>
      <c r="L116" s="108"/>
      <c r="M116" s="108">
        <v>7824.1892599999992</v>
      </c>
      <c r="N116">
        <v>224</v>
      </c>
    </row>
    <row r="117" spans="1:14">
      <c r="A117" s="109">
        <v>225</v>
      </c>
      <c r="E117" t="s">
        <v>282</v>
      </c>
      <c r="G117" s="110">
        <v>0</v>
      </c>
      <c r="H117" s="110">
        <v>0</v>
      </c>
      <c r="I117" s="110">
        <v>0</v>
      </c>
      <c r="J117" s="110">
        <v>23873.336139999999</v>
      </c>
      <c r="K117" s="108">
        <v>23873.336139999999</v>
      </c>
      <c r="L117" s="108"/>
      <c r="M117" s="108">
        <v>23873.336139999999</v>
      </c>
      <c r="N117">
        <v>225</v>
      </c>
    </row>
    <row r="118" spans="1:14">
      <c r="A118" s="109">
        <v>226</v>
      </c>
      <c r="E118" t="s">
        <v>283</v>
      </c>
      <c r="G118" s="110">
        <v>0</v>
      </c>
      <c r="H118" s="110">
        <v>0</v>
      </c>
      <c r="I118" s="110">
        <v>54033.096629999993</v>
      </c>
      <c r="J118" s="110">
        <v>0</v>
      </c>
      <c r="K118" s="108">
        <v>54033.096629999993</v>
      </c>
      <c r="L118" s="108"/>
      <c r="M118" s="108">
        <v>54033.096629999993</v>
      </c>
      <c r="N118">
        <v>226</v>
      </c>
    </row>
    <row r="119" spans="1:14">
      <c r="A119" s="109">
        <v>227</v>
      </c>
      <c r="E119" t="s">
        <v>284</v>
      </c>
      <c r="G119" s="110">
        <v>0</v>
      </c>
      <c r="H119" s="110">
        <v>0</v>
      </c>
      <c r="I119" s="110">
        <v>-4161.0344799999993</v>
      </c>
      <c r="J119" s="110">
        <v>0</v>
      </c>
      <c r="K119" s="108">
        <v>-4161.0344799999993</v>
      </c>
      <c r="L119" s="108"/>
      <c r="M119" s="108">
        <v>-4161.0344799999993</v>
      </c>
      <c r="N119">
        <v>227</v>
      </c>
    </row>
    <row r="120" spans="1:14">
      <c r="A120" s="109">
        <v>228</v>
      </c>
      <c r="E120" t="s">
        <v>285</v>
      </c>
      <c r="G120" s="110">
        <v>0</v>
      </c>
      <c r="H120" s="110">
        <v>0</v>
      </c>
      <c r="I120" s="110">
        <v>0</v>
      </c>
      <c r="J120" s="110">
        <v>0</v>
      </c>
      <c r="K120" s="108">
        <v>0</v>
      </c>
      <c r="L120" s="108"/>
      <c r="M120" s="108">
        <v>0</v>
      </c>
      <c r="N120">
        <v>228</v>
      </c>
    </row>
    <row r="121" spans="1:14">
      <c r="A121" s="109">
        <v>229</v>
      </c>
      <c r="E121" t="s">
        <v>286</v>
      </c>
      <c r="G121" s="110">
        <v>0</v>
      </c>
      <c r="H121" s="110">
        <v>0</v>
      </c>
      <c r="I121" s="110">
        <v>0</v>
      </c>
      <c r="J121" s="110">
        <v>0</v>
      </c>
      <c r="K121" s="108">
        <v>0</v>
      </c>
      <c r="L121" s="108"/>
      <c r="M121" s="108">
        <v>0</v>
      </c>
      <c r="N121">
        <v>229</v>
      </c>
    </row>
    <row r="122" spans="1:14">
      <c r="A122" s="109">
        <v>230</v>
      </c>
      <c r="E122" t="s">
        <v>287</v>
      </c>
      <c r="G122" s="110">
        <v>0</v>
      </c>
      <c r="H122" s="110">
        <v>0</v>
      </c>
      <c r="I122" s="110">
        <v>243918.22889999996</v>
      </c>
      <c r="J122" s="110">
        <v>0</v>
      </c>
      <c r="K122" s="108">
        <v>243918.22889999996</v>
      </c>
      <c r="L122" s="108"/>
      <c r="M122" s="108">
        <v>243918.22889999996</v>
      </c>
      <c r="N122">
        <v>230</v>
      </c>
    </row>
    <row r="123" spans="1:14">
      <c r="A123" s="109">
        <v>231</v>
      </c>
      <c r="E123" t="s">
        <v>288</v>
      </c>
      <c r="G123" s="110">
        <v>0</v>
      </c>
      <c r="H123" s="110">
        <v>0</v>
      </c>
      <c r="I123" s="110">
        <v>-98177.417539999966</v>
      </c>
      <c r="J123" s="110">
        <v>0</v>
      </c>
      <c r="K123" s="108">
        <v>-98177.417539999966</v>
      </c>
      <c r="L123" s="108"/>
      <c r="M123" s="108">
        <v>-98177.417539999966</v>
      </c>
      <c r="N123">
        <v>231</v>
      </c>
    </row>
    <row r="124" spans="1:14">
      <c r="A124" s="109">
        <v>232</v>
      </c>
      <c r="E124" t="s">
        <v>289</v>
      </c>
      <c r="G124" s="110">
        <v>0</v>
      </c>
      <c r="H124" s="110">
        <v>0</v>
      </c>
      <c r="I124" s="110">
        <v>0</v>
      </c>
      <c r="J124" s="110">
        <v>40024.108470000006</v>
      </c>
      <c r="K124" s="108">
        <v>40024.108470000006</v>
      </c>
      <c r="L124" s="108"/>
      <c r="M124" s="108">
        <v>40024.108470000006</v>
      </c>
      <c r="N124">
        <v>232</v>
      </c>
    </row>
    <row r="125" spans="1:14">
      <c r="A125" s="109">
        <v>233</v>
      </c>
      <c r="E125" t="s">
        <v>290</v>
      </c>
      <c r="G125" s="110">
        <v>0</v>
      </c>
      <c r="H125" s="110">
        <v>0</v>
      </c>
      <c r="I125" s="110">
        <v>93.723880000000008</v>
      </c>
      <c r="J125" s="110">
        <v>0</v>
      </c>
      <c r="K125" s="108">
        <v>93.723880000000008</v>
      </c>
      <c r="L125" s="108"/>
      <c r="M125" s="108">
        <v>93.723880000000008</v>
      </c>
      <c r="N125">
        <v>233</v>
      </c>
    </row>
    <row r="126" spans="1:14">
      <c r="A126" s="109">
        <v>234</v>
      </c>
      <c r="E126" t="s">
        <v>291</v>
      </c>
      <c r="G126" s="110">
        <v>0</v>
      </c>
      <c r="H126" s="110">
        <v>0</v>
      </c>
      <c r="I126" s="110">
        <v>-0.88973999999999998</v>
      </c>
      <c r="J126" s="110">
        <v>0</v>
      </c>
      <c r="K126" s="108">
        <v>-0.88973999999999998</v>
      </c>
      <c r="L126" s="108"/>
      <c r="M126" s="108">
        <v>-0.88973999999999998</v>
      </c>
      <c r="N126">
        <v>234</v>
      </c>
    </row>
    <row r="127" spans="1:14">
      <c r="A127" s="109">
        <v>235</v>
      </c>
      <c r="E127" t="s">
        <v>292</v>
      </c>
      <c r="G127" s="110">
        <v>0</v>
      </c>
      <c r="H127" s="110">
        <v>0</v>
      </c>
      <c r="I127" s="110">
        <v>-18833.738229999995</v>
      </c>
      <c r="J127" s="110">
        <v>0</v>
      </c>
      <c r="K127" s="108">
        <v>-18833.738229999995</v>
      </c>
      <c r="L127" s="108"/>
      <c r="M127" s="108">
        <v>-18833.738229999995</v>
      </c>
      <c r="N127">
        <v>235</v>
      </c>
    </row>
    <row r="128" spans="1:14">
      <c r="A128" s="109">
        <v>236</v>
      </c>
      <c r="E128" t="s">
        <v>293</v>
      </c>
      <c r="G128" s="110">
        <v>0</v>
      </c>
      <c r="H128" s="110">
        <v>0</v>
      </c>
      <c r="I128" s="110">
        <v>0</v>
      </c>
      <c r="J128" s="110">
        <v>0</v>
      </c>
      <c r="K128" s="108">
        <v>0</v>
      </c>
      <c r="L128" s="108"/>
      <c r="M128" s="108">
        <v>0</v>
      </c>
      <c r="N128">
        <v>236</v>
      </c>
    </row>
    <row r="129" spans="1:14">
      <c r="A129" s="109">
        <v>237</v>
      </c>
      <c r="E129" t="s">
        <v>197</v>
      </c>
      <c r="G129" s="110">
        <v>2553.0459899999996</v>
      </c>
      <c r="H129" s="110">
        <v>4959.1001999999999</v>
      </c>
      <c r="I129" s="110">
        <v>-0.23129</v>
      </c>
      <c r="J129" s="110">
        <v>64.064579999999992</v>
      </c>
      <c r="K129" s="108">
        <v>7575.97948</v>
      </c>
      <c r="L129" s="108"/>
      <c r="M129" s="108">
        <v>7575.97948</v>
      </c>
      <c r="N129">
        <v>237</v>
      </c>
    </row>
    <row r="130" spans="1:14">
      <c r="A130" s="109">
        <v>238</v>
      </c>
      <c r="E130" t="s">
        <v>297</v>
      </c>
      <c r="G130" s="111">
        <v>23729.124329999995</v>
      </c>
      <c r="H130" s="111">
        <v>21978.53487</v>
      </c>
      <c r="I130" s="111">
        <v>209465.93266000002</v>
      </c>
      <c r="J130" s="111">
        <v>72603.758710000009</v>
      </c>
      <c r="K130" s="111">
        <v>327777.35056999995</v>
      </c>
      <c r="L130" s="108"/>
      <c r="M130" s="108"/>
      <c r="N130">
        <v>238</v>
      </c>
    </row>
    <row r="131" spans="1:14">
      <c r="D131" t="s">
        <v>298</v>
      </c>
      <c r="G131" s="108"/>
      <c r="H131" s="108"/>
      <c r="I131" s="108"/>
      <c r="J131" s="108"/>
      <c r="K131" s="108">
        <v>0</v>
      </c>
      <c r="L131" s="108"/>
      <c r="M131" s="108">
        <v>0</v>
      </c>
    </row>
    <row r="132" spans="1:14">
      <c r="A132" s="109">
        <v>301</v>
      </c>
      <c r="E132" t="s">
        <v>277</v>
      </c>
      <c r="G132" s="110">
        <v>0</v>
      </c>
      <c r="H132" s="110">
        <v>186.01291000000001</v>
      </c>
      <c r="I132" s="110">
        <v>113.09255999999999</v>
      </c>
      <c r="J132" s="110">
        <v>728.24463999999989</v>
      </c>
      <c r="K132" s="108">
        <v>1027.3501099999999</v>
      </c>
      <c r="L132" s="108"/>
      <c r="M132" s="108">
        <v>1027.3501099999999</v>
      </c>
      <c r="N132">
        <v>301</v>
      </c>
    </row>
    <row r="133" spans="1:14">
      <c r="A133" s="109">
        <v>302</v>
      </c>
      <c r="E133" t="s">
        <v>299</v>
      </c>
      <c r="G133" s="110">
        <v>0</v>
      </c>
      <c r="H133" s="110">
        <v>455.76132000000001</v>
      </c>
      <c r="I133" s="110">
        <v>18288.820170000003</v>
      </c>
      <c r="J133" s="110">
        <v>30.090499999999999</v>
      </c>
      <c r="K133" s="108">
        <v>18774.671990000003</v>
      </c>
      <c r="L133" s="108"/>
      <c r="M133" s="108">
        <v>18774.671990000003</v>
      </c>
      <c r="N133">
        <v>302</v>
      </c>
    </row>
    <row r="134" spans="1:14">
      <c r="A134" s="109">
        <v>303</v>
      </c>
      <c r="E134" t="s">
        <v>300</v>
      </c>
      <c r="G134" s="110">
        <v>0</v>
      </c>
      <c r="H134" s="110">
        <v>0.12347</v>
      </c>
      <c r="I134" s="110">
        <v>2.8840499999999993</v>
      </c>
      <c r="J134" s="110">
        <v>0</v>
      </c>
      <c r="K134" s="108">
        <v>3.0075199999999995</v>
      </c>
      <c r="L134" s="108"/>
      <c r="M134" s="108">
        <v>3.0075199999999995</v>
      </c>
      <c r="N134">
        <v>303</v>
      </c>
    </row>
    <row r="135" spans="1:14">
      <c r="A135" s="109">
        <v>304</v>
      </c>
      <c r="E135" t="s">
        <v>301</v>
      </c>
      <c r="G135" s="110">
        <v>0</v>
      </c>
      <c r="H135" s="110">
        <v>0</v>
      </c>
      <c r="I135" s="110">
        <v>0</v>
      </c>
      <c r="J135" s="110">
        <v>0</v>
      </c>
      <c r="K135" s="108">
        <v>0</v>
      </c>
      <c r="L135" s="108"/>
      <c r="M135" s="108">
        <v>0</v>
      </c>
      <c r="N135">
        <v>304</v>
      </c>
    </row>
    <row r="136" spans="1:14">
      <c r="A136" s="109">
        <v>305</v>
      </c>
      <c r="E136" t="s">
        <v>302</v>
      </c>
      <c r="G136" s="110">
        <v>0</v>
      </c>
      <c r="H136" s="110">
        <v>172.18948999999998</v>
      </c>
      <c r="I136" s="110">
        <v>15308.101900000003</v>
      </c>
      <c r="J136" s="110">
        <v>0</v>
      </c>
      <c r="K136" s="108">
        <v>15480.291390000004</v>
      </c>
      <c r="L136" s="108"/>
      <c r="M136" s="108">
        <v>15480.291390000004</v>
      </c>
      <c r="N136">
        <v>305</v>
      </c>
    </row>
    <row r="137" spans="1:14">
      <c r="A137" s="109">
        <v>306</v>
      </c>
      <c r="E137" t="s">
        <v>303</v>
      </c>
      <c r="G137" s="110">
        <v>114.03717000000002</v>
      </c>
      <c r="H137" s="110">
        <v>60.572669999999995</v>
      </c>
      <c r="I137" s="110">
        <v>7.3000800000000012</v>
      </c>
      <c r="J137" s="110">
        <v>0</v>
      </c>
      <c r="K137" s="108">
        <v>181.90992000000003</v>
      </c>
      <c r="L137" s="108"/>
      <c r="M137" s="108">
        <v>181.90992000000003</v>
      </c>
      <c r="N137">
        <v>306</v>
      </c>
    </row>
    <row r="138" spans="1:14">
      <c r="A138" s="109">
        <v>307</v>
      </c>
      <c r="E138" t="s">
        <v>304</v>
      </c>
      <c r="G138" s="110">
        <v>-980.80757999999992</v>
      </c>
      <c r="H138" s="110">
        <v>2099.9545800000005</v>
      </c>
      <c r="I138" s="110">
        <v>5224.7841099999978</v>
      </c>
      <c r="J138" s="110">
        <v>13.539820000000002</v>
      </c>
      <c r="K138" s="108">
        <v>6357.4709299999986</v>
      </c>
      <c r="L138" s="108"/>
      <c r="M138" s="108">
        <v>6357.4709299999986</v>
      </c>
      <c r="N138">
        <v>307</v>
      </c>
    </row>
    <row r="139" spans="1:14">
      <c r="A139" s="109">
        <v>309</v>
      </c>
      <c r="E139" t="s">
        <v>281</v>
      </c>
      <c r="G139" s="110">
        <v>0</v>
      </c>
      <c r="H139" s="110">
        <v>0</v>
      </c>
      <c r="I139" s="110">
        <v>0</v>
      </c>
      <c r="J139" s="110">
        <v>1811.86681</v>
      </c>
      <c r="K139" s="108">
        <v>1811.86681</v>
      </c>
      <c r="L139" s="108"/>
      <c r="M139" s="108">
        <v>1811.86681</v>
      </c>
      <c r="N139">
        <v>309</v>
      </c>
    </row>
    <row r="140" spans="1:14">
      <c r="A140" s="109">
        <v>310</v>
      </c>
      <c r="E140" t="s">
        <v>282</v>
      </c>
      <c r="G140" s="110">
        <v>0</v>
      </c>
      <c r="H140" s="110">
        <v>0</v>
      </c>
      <c r="I140" s="110">
        <v>0</v>
      </c>
      <c r="J140" s="110">
        <v>22.70664</v>
      </c>
      <c r="K140" s="108">
        <v>22.70664</v>
      </c>
      <c r="L140" s="108"/>
      <c r="M140" s="108">
        <v>22.70664</v>
      </c>
      <c r="N140">
        <v>310</v>
      </c>
    </row>
    <row r="141" spans="1:14">
      <c r="A141" s="109">
        <v>311</v>
      </c>
      <c r="E141" t="s">
        <v>283</v>
      </c>
      <c r="G141" s="110">
        <v>0</v>
      </c>
      <c r="H141" s="110">
        <v>0</v>
      </c>
      <c r="I141" s="110">
        <v>15736.577049999996</v>
      </c>
      <c r="J141" s="110">
        <v>0</v>
      </c>
      <c r="K141" s="108">
        <v>15736.577049999996</v>
      </c>
      <c r="L141" s="108"/>
      <c r="M141" s="108">
        <v>15736.577049999996</v>
      </c>
      <c r="N141">
        <v>311</v>
      </c>
    </row>
    <row r="142" spans="1:14">
      <c r="A142" s="109">
        <v>312</v>
      </c>
      <c r="E142" t="s">
        <v>284</v>
      </c>
      <c r="G142" s="110">
        <v>0</v>
      </c>
      <c r="H142" s="110">
        <v>0</v>
      </c>
      <c r="I142" s="110">
        <v>95.328000000000003</v>
      </c>
      <c r="J142" s="110">
        <v>0</v>
      </c>
      <c r="K142" s="108">
        <v>95.328000000000003</v>
      </c>
      <c r="L142" s="108"/>
      <c r="M142" s="108">
        <v>95.328000000000003</v>
      </c>
      <c r="N142">
        <v>312</v>
      </c>
    </row>
    <row r="143" spans="1:14">
      <c r="A143" s="109">
        <v>313</v>
      </c>
      <c r="E143" t="s">
        <v>285</v>
      </c>
      <c r="G143" s="110">
        <v>0</v>
      </c>
      <c r="H143" s="110">
        <v>0</v>
      </c>
      <c r="I143" s="110">
        <v>0</v>
      </c>
      <c r="J143" s="110">
        <v>0</v>
      </c>
      <c r="K143" s="108">
        <v>0</v>
      </c>
      <c r="L143" s="108"/>
      <c r="M143" s="108">
        <v>0</v>
      </c>
      <c r="N143">
        <v>313</v>
      </c>
    </row>
    <row r="144" spans="1:14">
      <c r="A144" s="109">
        <v>314</v>
      </c>
      <c r="E144" t="s">
        <v>286</v>
      </c>
      <c r="G144" s="110">
        <v>0</v>
      </c>
      <c r="H144" s="110">
        <v>0</v>
      </c>
      <c r="I144" s="110">
        <v>0</v>
      </c>
      <c r="J144" s="110">
        <v>0</v>
      </c>
      <c r="K144" s="108">
        <v>0</v>
      </c>
      <c r="L144" s="108"/>
      <c r="M144" s="108">
        <v>0</v>
      </c>
      <c r="N144">
        <v>314</v>
      </c>
    </row>
    <row r="145" spans="1:14">
      <c r="A145" s="109">
        <v>315</v>
      </c>
      <c r="E145" t="s">
        <v>287</v>
      </c>
      <c r="G145" s="110">
        <v>0</v>
      </c>
      <c r="H145" s="110">
        <v>0</v>
      </c>
      <c r="I145" s="110">
        <v>15952.871620000002</v>
      </c>
      <c r="J145" s="110">
        <v>0</v>
      </c>
      <c r="K145" s="108">
        <v>15952.871620000002</v>
      </c>
      <c r="L145" s="108"/>
      <c r="M145" s="108">
        <v>15952.871620000002</v>
      </c>
      <c r="N145">
        <v>315</v>
      </c>
    </row>
    <row r="146" spans="1:14">
      <c r="A146" s="109">
        <v>316</v>
      </c>
      <c r="E146" t="s">
        <v>288</v>
      </c>
      <c r="G146" s="110">
        <v>0</v>
      </c>
      <c r="H146" s="110">
        <v>0</v>
      </c>
      <c r="I146" s="110">
        <v>-6222.4519</v>
      </c>
      <c r="J146" s="110">
        <v>0</v>
      </c>
      <c r="K146" s="108">
        <v>-6222.4519</v>
      </c>
      <c r="L146" s="108"/>
      <c r="M146" s="108">
        <v>-6222.4519</v>
      </c>
      <c r="N146">
        <v>316</v>
      </c>
    </row>
    <row r="147" spans="1:14">
      <c r="A147" s="109">
        <v>317</v>
      </c>
      <c r="E147" t="s">
        <v>289</v>
      </c>
      <c r="G147" s="110">
        <v>0</v>
      </c>
      <c r="H147" s="110">
        <v>0</v>
      </c>
      <c r="I147" s="110">
        <v>0</v>
      </c>
      <c r="J147" s="110">
        <v>37841.817349999998</v>
      </c>
      <c r="K147" s="108">
        <v>37841.817349999998</v>
      </c>
      <c r="L147" s="108"/>
      <c r="M147" s="108">
        <v>37841.817349999998</v>
      </c>
      <c r="N147">
        <v>317</v>
      </c>
    </row>
    <row r="148" spans="1:14">
      <c r="A148" s="109">
        <v>318</v>
      </c>
      <c r="E148" t="s">
        <v>305</v>
      </c>
      <c r="G148" s="110">
        <v>0</v>
      </c>
      <c r="H148" s="110">
        <v>0</v>
      </c>
      <c r="I148" s="110">
        <v>60.096620000000001</v>
      </c>
      <c r="J148" s="110">
        <v>0</v>
      </c>
      <c r="K148" s="108">
        <v>60.096620000000001</v>
      </c>
      <c r="L148" s="108"/>
      <c r="M148" s="108">
        <v>60.096620000000001</v>
      </c>
      <c r="N148">
        <v>318</v>
      </c>
    </row>
    <row r="149" spans="1:14">
      <c r="A149" s="109">
        <v>319</v>
      </c>
      <c r="E149" t="s">
        <v>306</v>
      </c>
      <c r="G149" s="110">
        <v>0</v>
      </c>
      <c r="H149" s="110">
        <v>0</v>
      </c>
      <c r="I149" s="110">
        <v>-21.478930000000002</v>
      </c>
      <c r="J149" s="110">
        <v>0</v>
      </c>
      <c r="K149" s="108">
        <v>-21.478930000000002</v>
      </c>
      <c r="L149" s="108"/>
      <c r="M149" s="108">
        <v>-21.478930000000002</v>
      </c>
      <c r="N149">
        <v>319</v>
      </c>
    </row>
    <row r="150" spans="1:14">
      <c r="A150" s="109">
        <v>320</v>
      </c>
      <c r="E150" t="s">
        <v>292</v>
      </c>
      <c r="G150" s="110">
        <v>0</v>
      </c>
      <c r="H150" s="110">
        <v>0</v>
      </c>
      <c r="I150" s="110">
        <v>-1206.5951399999999</v>
      </c>
      <c r="J150" s="110">
        <v>0</v>
      </c>
      <c r="K150" s="108">
        <v>-1206.5951399999999</v>
      </c>
      <c r="L150" s="108"/>
      <c r="M150" s="108">
        <v>-1206.5951399999999</v>
      </c>
      <c r="N150">
        <v>320</v>
      </c>
    </row>
    <row r="151" spans="1:14">
      <c r="A151" s="109">
        <v>322</v>
      </c>
      <c r="E151" t="s">
        <v>197</v>
      </c>
      <c r="G151" s="110">
        <v>0</v>
      </c>
      <c r="H151" s="110">
        <v>0</v>
      </c>
      <c r="I151" s="110">
        <v>0</v>
      </c>
      <c r="J151" s="110">
        <v>0</v>
      </c>
      <c r="K151" s="108">
        <v>0</v>
      </c>
      <c r="L151" s="108"/>
      <c r="M151" s="108">
        <v>0</v>
      </c>
      <c r="N151">
        <v>322</v>
      </c>
    </row>
    <row r="152" spans="1:14">
      <c r="A152" s="109">
        <v>323</v>
      </c>
      <c r="E152" t="s">
        <v>307</v>
      </c>
      <c r="G152" s="111">
        <v>-866.77040999999986</v>
      </c>
      <c r="H152" s="111">
        <v>2974.6144400000003</v>
      </c>
      <c r="I152" s="111">
        <v>63339.330190000001</v>
      </c>
      <c r="J152" s="111">
        <v>40448.265759999995</v>
      </c>
      <c r="K152" s="111">
        <v>105895.43997999998</v>
      </c>
      <c r="L152" s="108"/>
      <c r="M152" s="108"/>
      <c r="N152">
        <v>323</v>
      </c>
    </row>
    <row r="153" spans="1:14">
      <c r="A153" s="109">
        <v>324</v>
      </c>
      <c r="E153" t="s">
        <v>308</v>
      </c>
      <c r="G153" s="111">
        <v>58591.615380000003</v>
      </c>
      <c r="H153" s="111">
        <v>74624.187320000012</v>
      </c>
      <c r="I153" s="111">
        <v>310274.78267000004</v>
      </c>
      <c r="J153" s="111">
        <v>172500.75855000003</v>
      </c>
      <c r="K153" s="111">
        <v>615991.34392000001</v>
      </c>
      <c r="L153" s="108"/>
      <c r="M153" s="108">
        <v>615991.34392000001</v>
      </c>
      <c r="N153">
        <v>324</v>
      </c>
    </row>
    <row r="154" spans="1:14">
      <c r="C154" t="s">
        <v>309</v>
      </c>
      <c r="G154" s="108"/>
      <c r="H154" s="108"/>
      <c r="I154" s="108"/>
      <c r="J154" s="108"/>
      <c r="K154" s="108">
        <v>0</v>
      </c>
      <c r="L154" s="108"/>
      <c r="M154" s="108">
        <v>0</v>
      </c>
    </row>
    <row r="155" spans="1:14">
      <c r="D155" t="s">
        <v>310</v>
      </c>
      <c r="G155" s="108"/>
      <c r="H155" s="108"/>
      <c r="I155" s="108"/>
      <c r="J155" s="108"/>
      <c r="K155" s="108">
        <v>0</v>
      </c>
      <c r="L155" s="108"/>
      <c r="M155" s="108">
        <v>0</v>
      </c>
    </row>
    <row r="156" spans="1:14">
      <c r="A156" s="109">
        <v>401</v>
      </c>
      <c r="E156" t="s">
        <v>277</v>
      </c>
      <c r="G156" s="110">
        <v>3787.8162800000005</v>
      </c>
      <c r="H156" s="110">
        <v>1575.1802700000003</v>
      </c>
      <c r="I156" s="110">
        <v>5151.5159300000005</v>
      </c>
      <c r="J156" s="110">
        <v>2248.0840999999996</v>
      </c>
      <c r="K156" s="108">
        <v>12762.596580000001</v>
      </c>
      <c r="L156" s="108"/>
      <c r="M156" s="108">
        <v>12762.596580000001</v>
      </c>
      <c r="N156">
        <v>401</v>
      </c>
    </row>
    <row r="157" spans="1:14">
      <c r="A157" s="109">
        <v>402</v>
      </c>
      <c r="E157" t="s">
        <v>311</v>
      </c>
      <c r="G157" s="110">
        <v>123369.99011</v>
      </c>
      <c r="H157" s="110">
        <v>37.946100000000001</v>
      </c>
      <c r="I157" s="110">
        <v>6065.4663699999992</v>
      </c>
      <c r="J157" s="110">
        <v>4239.8171199999997</v>
      </c>
      <c r="K157" s="108">
        <v>133713.21969999999</v>
      </c>
      <c r="L157" s="108"/>
      <c r="M157" s="108">
        <v>133713.21969999999</v>
      </c>
      <c r="N157">
        <v>402</v>
      </c>
    </row>
    <row r="158" spans="1:14">
      <c r="A158" s="109">
        <v>403</v>
      </c>
      <c r="E158" t="s">
        <v>312</v>
      </c>
      <c r="G158" s="110">
        <v>105617.59445999998</v>
      </c>
      <c r="H158" s="110">
        <v>753.45776999999975</v>
      </c>
      <c r="I158" s="110">
        <v>5876.6175199999989</v>
      </c>
      <c r="J158" s="110">
        <v>5445.9739199999985</v>
      </c>
      <c r="K158" s="108">
        <v>117693.64366999998</v>
      </c>
      <c r="L158" s="108"/>
      <c r="M158" s="108">
        <v>117693.64366999998</v>
      </c>
      <c r="N158">
        <v>403</v>
      </c>
    </row>
    <row r="159" spans="1:14">
      <c r="A159" s="109">
        <v>404</v>
      </c>
      <c r="E159" t="s">
        <v>313</v>
      </c>
      <c r="G159" s="110">
        <v>16163.025589999999</v>
      </c>
      <c r="H159" s="110">
        <v>9.7737000000000016</v>
      </c>
      <c r="I159" s="110">
        <v>-0.13905999999999999</v>
      </c>
      <c r="J159" s="110">
        <v>23.584409999999998</v>
      </c>
      <c r="K159" s="108">
        <v>16196.244639999999</v>
      </c>
      <c r="L159" s="108"/>
      <c r="M159" s="108">
        <v>16196.244639999999</v>
      </c>
      <c r="N159">
        <v>404</v>
      </c>
    </row>
    <row r="160" spans="1:14">
      <c r="A160" s="109">
        <v>405</v>
      </c>
      <c r="E160" t="s">
        <v>314</v>
      </c>
      <c r="G160" s="110">
        <v>10640.588480000002</v>
      </c>
      <c r="H160" s="110">
        <v>93.640770000000003</v>
      </c>
      <c r="I160" s="110">
        <v>27.002400000000002</v>
      </c>
      <c r="J160" s="110">
        <v>139.92370000000003</v>
      </c>
      <c r="K160" s="108">
        <v>10901.155350000001</v>
      </c>
      <c r="L160" s="108"/>
      <c r="M160" s="108">
        <v>10901.155350000001</v>
      </c>
      <c r="N160">
        <v>405</v>
      </c>
    </row>
    <row r="161" spans="1:14">
      <c r="A161" s="109">
        <v>406</v>
      </c>
      <c r="E161" t="s">
        <v>315</v>
      </c>
      <c r="G161" s="110">
        <v>2245.6904800000002</v>
      </c>
      <c r="H161" s="110">
        <v>0.30898999999999999</v>
      </c>
      <c r="I161" s="110">
        <v>0</v>
      </c>
      <c r="J161" s="110">
        <v>5.7161800000000005</v>
      </c>
      <c r="K161" s="108">
        <v>2251.7156500000001</v>
      </c>
      <c r="L161" s="108"/>
      <c r="M161" s="108">
        <v>2251.7156500000001</v>
      </c>
      <c r="N161">
        <v>406</v>
      </c>
    </row>
    <row r="162" spans="1:14">
      <c r="A162" s="109">
        <v>407</v>
      </c>
      <c r="E162" t="s">
        <v>316</v>
      </c>
      <c r="G162" s="110">
        <v>45.13794</v>
      </c>
      <c r="H162" s="110">
        <v>6.7233700000000001</v>
      </c>
      <c r="I162" s="110">
        <v>2398.2767100000005</v>
      </c>
      <c r="J162" s="110">
        <v>2.5000000000000001E-2</v>
      </c>
      <c r="K162" s="108">
        <v>2450.1630200000004</v>
      </c>
      <c r="L162" s="108"/>
      <c r="M162" s="108">
        <v>2450.1630200000004</v>
      </c>
      <c r="N162">
        <v>407</v>
      </c>
    </row>
    <row r="163" spans="1:14">
      <c r="A163" s="109">
        <v>408</v>
      </c>
      <c r="E163" t="s">
        <v>317</v>
      </c>
      <c r="G163" s="110">
        <v>24459.002080000002</v>
      </c>
      <c r="H163" s="110">
        <v>101.29125999999999</v>
      </c>
      <c r="I163" s="110">
        <v>0</v>
      </c>
      <c r="J163" s="110">
        <v>0</v>
      </c>
      <c r="K163" s="108">
        <v>24560.293340000004</v>
      </c>
      <c r="L163" s="108"/>
      <c r="M163" s="108">
        <v>24560.293340000004</v>
      </c>
      <c r="N163">
        <v>408</v>
      </c>
    </row>
    <row r="164" spans="1:14">
      <c r="A164" s="109">
        <v>409</v>
      </c>
      <c r="E164" t="s">
        <v>318</v>
      </c>
      <c r="G164" s="110">
        <v>0</v>
      </c>
      <c r="H164" s="110">
        <v>180441.26169999994</v>
      </c>
      <c r="I164" s="110">
        <v>16.393819999999998</v>
      </c>
      <c r="J164" s="110">
        <v>0</v>
      </c>
      <c r="K164" s="108">
        <v>180457.65551999994</v>
      </c>
      <c r="L164" s="108"/>
      <c r="M164" s="108">
        <v>180457.65551999994</v>
      </c>
      <c r="N164">
        <v>409</v>
      </c>
    </row>
    <row r="165" spans="1:14">
      <c r="A165" s="109">
        <v>411</v>
      </c>
      <c r="E165" t="s">
        <v>319</v>
      </c>
      <c r="G165" s="110">
        <v>8082.4517699999988</v>
      </c>
      <c r="H165" s="110">
        <v>3830.7305399999996</v>
      </c>
      <c r="I165" s="110">
        <v>2666.3570800000007</v>
      </c>
      <c r="J165" s="110">
        <v>0</v>
      </c>
      <c r="K165" s="108">
        <v>14579.539389999998</v>
      </c>
      <c r="L165" s="108"/>
      <c r="M165" s="108">
        <v>14579.539389999998</v>
      </c>
      <c r="N165">
        <v>411</v>
      </c>
    </row>
    <row r="166" spans="1:14">
      <c r="A166" s="109">
        <v>412</v>
      </c>
      <c r="E166" t="s">
        <v>320</v>
      </c>
      <c r="G166" s="110">
        <v>0</v>
      </c>
      <c r="H166" s="110">
        <v>0</v>
      </c>
      <c r="I166" s="110">
        <v>0</v>
      </c>
      <c r="J166" s="110">
        <v>0</v>
      </c>
      <c r="K166" s="108">
        <v>0</v>
      </c>
      <c r="L166" s="108"/>
      <c r="M166" s="108">
        <v>0</v>
      </c>
      <c r="N166">
        <v>412</v>
      </c>
    </row>
    <row r="167" spans="1:14">
      <c r="A167" s="109">
        <v>413</v>
      </c>
      <c r="E167" t="s">
        <v>321</v>
      </c>
      <c r="G167" s="110">
        <v>107.76339</v>
      </c>
      <c r="H167" s="110">
        <v>28.006440000000001</v>
      </c>
      <c r="I167" s="110">
        <v>5891.7611799999986</v>
      </c>
      <c r="J167" s="110">
        <v>9.3340000000000034E-2</v>
      </c>
      <c r="K167" s="108">
        <v>6027.6243499999991</v>
      </c>
      <c r="L167" s="108"/>
      <c r="M167" s="108">
        <v>6027.6243499999991</v>
      </c>
      <c r="N167">
        <v>413</v>
      </c>
    </row>
    <row r="168" spans="1:14">
      <c r="A168" s="109">
        <v>414</v>
      </c>
      <c r="E168" t="s">
        <v>281</v>
      </c>
      <c r="G168" s="110">
        <v>0</v>
      </c>
      <c r="H168" s="110">
        <v>0</v>
      </c>
      <c r="I168" s="110">
        <v>0</v>
      </c>
      <c r="J168" s="110">
        <v>109775.59320999999</v>
      </c>
      <c r="K168" s="108">
        <v>109775.59320999999</v>
      </c>
      <c r="L168" s="108"/>
      <c r="M168" s="108">
        <v>109775.59320999999</v>
      </c>
      <c r="N168">
        <v>414</v>
      </c>
    </row>
    <row r="169" spans="1:14">
      <c r="A169" s="109">
        <v>415</v>
      </c>
      <c r="E169" t="s">
        <v>282</v>
      </c>
      <c r="G169" s="110">
        <v>0</v>
      </c>
      <c r="H169" s="110">
        <v>0</v>
      </c>
      <c r="I169" s="110">
        <v>0</v>
      </c>
      <c r="J169" s="110">
        <v>42705.465879999989</v>
      </c>
      <c r="K169" s="108">
        <v>42705.465879999989</v>
      </c>
      <c r="L169" s="108"/>
      <c r="M169" s="108">
        <v>42705.465879999989</v>
      </c>
      <c r="N169">
        <v>415</v>
      </c>
    </row>
    <row r="170" spans="1:14">
      <c r="A170" s="109">
        <v>416</v>
      </c>
      <c r="E170" t="s">
        <v>290</v>
      </c>
      <c r="G170" s="110">
        <v>0</v>
      </c>
      <c r="H170" s="110">
        <v>0</v>
      </c>
      <c r="I170" s="110">
        <v>804.9538100000002</v>
      </c>
      <c r="J170" s="110">
        <v>0</v>
      </c>
      <c r="K170" s="108">
        <v>804.9538100000002</v>
      </c>
      <c r="L170" s="108"/>
      <c r="M170" s="108">
        <v>804.9538100000002</v>
      </c>
      <c r="N170">
        <v>416</v>
      </c>
    </row>
    <row r="171" spans="1:14">
      <c r="A171" s="109">
        <v>417</v>
      </c>
      <c r="E171" t="s">
        <v>291</v>
      </c>
      <c r="G171" s="110">
        <v>0</v>
      </c>
      <c r="H171" s="110">
        <v>0</v>
      </c>
      <c r="I171" s="110">
        <v>-110.77519000000002</v>
      </c>
      <c r="J171" s="110">
        <v>0</v>
      </c>
      <c r="K171" s="108">
        <v>-110.77519000000002</v>
      </c>
      <c r="L171" s="108"/>
      <c r="M171" s="108">
        <v>-110.77519000000002</v>
      </c>
      <c r="N171">
        <v>417</v>
      </c>
    </row>
    <row r="172" spans="1:14">
      <c r="A172" s="109">
        <v>418</v>
      </c>
      <c r="E172" t="s">
        <v>197</v>
      </c>
      <c r="G172" s="110">
        <v>957.83311999999989</v>
      </c>
      <c r="H172" s="110">
        <v>7.7287799999999987</v>
      </c>
      <c r="I172" s="110">
        <v>33719.530419999996</v>
      </c>
      <c r="J172" s="110">
        <v>20.217249999999996</v>
      </c>
      <c r="K172" s="108">
        <v>34705.309569999998</v>
      </c>
      <c r="L172" s="108"/>
      <c r="M172" s="108">
        <v>34705.309569999998</v>
      </c>
      <c r="N172">
        <v>418</v>
      </c>
    </row>
    <row r="173" spans="1:14">
      <c r="A173" s="109">
        <v>419</v>
      </c>
      <c r="E173" t="s">
        <v>322</v>
      </c>
      <c r="G173" s="111">
        <v>295476.89369999996</v>
      </c>
      <c r="H173" s="111">
        <v>186886.04968999993</v>
      </c>
      <c r="I173" s="111">
        <v>62506.960989999992</v>
      </c>
      <c r="J173" s="111">
        <v>164604.49410999997</v>
      </c>
      <c r="K173" s="111">
        <v>709474.39848999993</v>
      </c>
      <c r="L173" s="108"/>
      <c r="M173" s="108"/>
      <c r="N173">
        <v>419</v>
      </c>
    </row>
    <row r="174" spans="1:14">
      <c r="D174" t="s">
        <v>323</v>
      </c>
      <c r="G174" s="108"/>
      <c r="H174" s="108"/>
      <c r="I174" s="108"/>
      <c r="J174" s="108"/>
      <c r="K174" s="108">
        <v>0</v>
      </c>
      <c r="L174" s="108"/>
      <c r="M174" s="108">
        <v>0</v>
      </c>
    </row>
    <row r="175" spans="1:14">
      <c r="A175" s="109">
        <v>420</v>
      </c>
      <c r="E175" t="s">
        <v>277</v>
      </c>
      <c r="G175" s="110">
        <v>321.40870000000001</v>
      </c>
      <c r="H175" s="110">
        <v>166.49636000000001</v>
      </c>
      <c r="I175" s="110">
        <v>577.86596999999995</v>
      </c>
      <c r="J175" s="110">
        <v>504.75984999999997</v>
      </c>
      <c r="K175" s="108">
        <v>1570.5308799999998</v>
      </c>
      <c r="L175" s="108"/>
      <c r="M175" s="108">
        <v>1570.5308799999998</v>
      </c>
      <c r="N175">
        <v>420</v>
      </c>
    </row>
    <row r="176" spans="1:14">
      <c r="A176" s="109">
        <v>421</v>
      </c>
      <c r="E176" t="s">
        <v>324</v>
      </c>
      <c r="G176" s="110">
        <v>84119.805240000002</v>
      </c>
      <c r="H176" s="110">
        <v>357.30219000000005</v>
      </c>
      <c r="I176" s="110">
        <v>7517.3600299999989</v>
      </c>
      <c r="J176" s="110">
        <v>275.88350000000003</v>
      </c>
      <c r="K176" s="108">
        <v>92270.350959999996</v>
      </c>
      <c r="L176" s="108"/>
      <c r="M176" s="108">
        <v>92270.350959999996</v>
      </c>
      <c r="N176">
        <v>421</v>
      </c>
    </row>
    <row r="177" spans="1:14">
      <c r="A177" s="109">
        <v>422</v>
      </c>
      <c r="E177" t="s">
        <v>325</v>
      </c>
      <c r="G177" s="110">
        <v>13907.6178</v>
      </c>
      <c r="H177" s="110">
        <v>1.8267200000000001</v>
      </c>
      <c r="I177" s="110">
        <v>5.6354700000000006</v>
      </c>
      <c r="J177" s="110">
        <v>0.12819999999999998</v>
      </c>
      <c r="K177" s="108">
        <v>13915.208189999998</v>
      </c>
      <c r="L177" s="108"/>
      <c r="M177" s="108">
        <v>13915.208189999998</v>
      </c>
      <c r="N177">
        <v>422</v>
      </c>
    </row>
    <row r="178" spans="1:14">
      <c r="A178" s="109">
        <v>423</v>
      </c>
      <c r="E178" t="s">
        <v>326</v>
      </c>
      <c r="G178" s="110">
        <v>5939.0885499999995</v>
      </c>
      <c r="H178" s="110">
        <v>2083.7335400000002</v>
      </c>
      <c r="I178" s="110">
        <v>1873.9965400000006</v>
      </c>
      <c r="J178" s="110">
        <v>222.27017999999998</v>
      </c>
      <c r="K178" s="108">
        <v>10119.088809999999</v>
      </c>
      <c r="L178" s="108"/>
      <c r="M178" s="108">
        <v>10119.088809999999</v>
      </c>
      <c r="N178">
        <v>423</v>
      </c>
    </row>
    <row r="179" spans="1:14">
      <c r="A179" s="109">
        <v>424</v>
      </c>
      <c r="E179" t="s">
        <v>327</v>
      </c>
      <c r="G179" s="110">
        <v>2.48E-3</v>
      </c>
      <c r="H179" s="110">
        <v>315.63648999999998</v>
      </c>
      <c r="I179" s="110">
        <v>32.864919999999998</v>
      </c>
      <c r="J179" s="110">
        <v>0</v>
      </c>
      <c r="K179" s="108">
        <v>348.50388999999996</v>
      </c>
      <c r="L179" s="108"/>
      <c r="M179" s="108">
        <v>348.50388999999996</v>
      </c>
      <c r="N179">
        <v>424</v>
      </c>
    </row>
    <row r="180" spans="1:14">
      <c r="A180" s="109">
        <v>425</v>
      </c>
      <c r="E180" t="s">
        <v>318</v>
      </c>
      <c r="G180" s="110">
        <v>-5.1749999999999998</v>
      </c>
      <c r="H180" s="110">
        <v>16155.806869999999</v>
      </c>
      <c r="I180" s="110">
        <v>0</v>
      </c>
      <c r="J180" s="110">
        <v>0</v>
      </c>
      <c r="K180" s="108">
        <v>16150.631869999999</v>
      </c>
      <c r="L180" s="108"/>
      <c r="M180" s="108">
        <v>16150.631869999999</v>
      </c>
      <c r="N180">
        <v>425</v>
      </c>
    </row>
    <row r="181" spans="1:14">
      <c r="A181" s="109">
        <v>427</v>
      </c>
      <c r="E181" t="s">
        <v>319</v>
      </c>
      <c r="G181" s="110">
        <v>292.91318000000007</v>
      </c>
      <c r="H181" s="110">
        <v>0</v>
      </c>
      <c r="I181" s="110">
        <v>0</v>
      </c>
      <c r="J181" s="110">
        <v>0</v>
      </c>
      <c r="K181" s="108">
        <v>292.91318000000007</v>
      </c>
      <c r="L181" s="108"/>
      <c r="M181" s="108">
        <v>292.91318000000007</v>
      </c>
      <c r="N181">
        <v>427</v>
      </c>
    </row>
    <row r="182" spans="1:14">
      <c r="A182" s="109">
        <v>428</v>
      </c>
      <c r="E182" t="s">
        <v>320</v>
      </c>
      <c r="G182" s="110">
        <v>0</v>
      </c>
      <c r="H182" s="110">
        <v>0</v>
      </c>
      <c r="I182" s="110">
        <v>0</v>
      </c>
      <c r="J182" s="110">
        <v>0</v>
      </c>
      <c r="K182" s="108">
        <v>0</v>
      </c>
      <c r="L182" s="108"/>
      <c r="M182" s="108">
        <v>0</v>
      </c>
      <c r="N182">
        <v>428</v>
      </c>
    </row>
    <row r="183" spans="1:14">
      <c r="A183" s="109">
        <v>429</v>
      </c>
      <c r="E183" t="s">
        <v>321</v>
      </c>
      <c r="G183" s="110">
        <v>29.906149999999997</v>
      </c>
      <c r="H183" s="110">
        <v>0</v>
      </c>
      <c r="I183" s="110">
        <v>49.192749999999997</v>
      </c>
      <c r="J183" s="110">
        <v>0</v>
      </c>
      <c r="K183" s="108">
        <v>79.098899999999986</v>
      </c>
      <c r="L183" s="108"/>
      <c r="M183" s="108">
        <v>79.098899999999986</v>
      </c>
      <c r="N183">
        <v>429</v>
      </c>
    </row>
    <row r="184" spans="1:14">
      <c r="A184" s="109">
        <v>430</v>
      </c>
      <c r="E184" t="s">
        <v>281</v>
      </c>
      <c r="G184" s="110">
        <v>0</v>
      </c>
      <c r="H184" s="110">
        <v>0</v>
      </c>
      <c r="I184" s="110">
        <v>0</v>
      </c>
      <c r="J184" s="110">
        <v>38097.018459999999</v>
      </c>
      <c r="K184" s="108">
        <v>38097.018459999999</v>
      </c>
      <c r="L184" s="108"/>
      <c r="M184" s="108">
        <v>38097.018459999999</v>
      </c>
      <c r="N184">
        <v>430</v>
      </c>
    </row>
    <row r="185" spans="1:14">
      <c r="A185" s="109">
        <v>431</v>
      </c>
      <c r="E185" t="s">
        <v>282</v>
      </c>
      <c r="G185" s="110">
        <v>0</v>
      </c>
      <c r="H185" s="110">
        <v>0</v>
      </c>
      <c r="I185" s="110">
        <v>0</v>
      </c>
      <c r="J185" s="110">
        <v>1386.6259299999999</v>
      </c>
      <c r="K185" s="108">
        <v>1386.6259299999999</v>
      </c>
      <c r="L185" s="108"/>
      <c r="M185" s="108">
        <v>1386.6259299999999</v>
      </c>
      <c r="N185">
        <v>431</v>
      </c>
    </row>
    <row r="186" spans="1:14">
      <c r="A186" s="109">
        <v>432</v>
      </c>
      <c r="E186" t="s">
        <v>290</v>
      </c>
      <c r="G186" s="110">
        <v>0</v>
      </c>
      <c r="H186" s="110">
        <v>0</v>
      </c>
      <c r="I186" s="110">
        <v>4187.1600399999988</v>
      </c>
      <c r="J186" s="110">
        <v>0</v>
      </c>
      <c r="K186" s="108">
        <v>4187.1600399999988</v>
      </c>
      <c r="L186" s="108"/>
      <c r="M186" s="108">
        <v>4187.1600399999988</v>
      </c>
      <c r="N186">
        <v>432</v>
      </c>
    </row>
    <row r="187" spans="1:14">
      <c r="A187" s="109">
        <v>433</v>
      </c>
      <c r="E187" t="s">
        <v>291</v>
      </c>
      <c r="G187" s="110">
        <v>0</v>
      </c>
      <c r="H187" s="110">
        <v>0</v>
      </c>
      <c r="I187" s="110">
        <v>-2015.9502199999999</v>
      </c>
      <c r="J187" s="110">
        <v>0</v>
      </c>
      <c r="K187" s="108">
        <v>-2015.9502199999999</v>
      </c>
      <c r="L187" s="108"/>
      <c r="M187" s="108">
        <v>-2015.9502199999999</v>
      </c>
      <c r="N187">
        <v>433</v>
      </c>
    </row>
    <row r="188" spans="1:14">
      <c r="A188" s="109">
        <v>434</v>
      </c>
      <c r="E188" t="s">
        <v>197</v>
      </c>
      <c r="G188" s="110">
        <v>0</v>
      </c>
      <c r="H188" s="110">
        <v>0</v>
      </c>
      <c r="I188" s="110">
        <v>263.87835999999999</v>
      </c>
      <c r="J188" s="110">
        <v>0.60041</v>
      </c>
      <c r="K188" s="108">
        <v>264.47877</v>
      </c>
      <c r="L188" s="108"/>
      <c r="M188" s="108">
        <v>264.47877</v>
      </c>
      <c r="N188">
        <v>434</v>
      </c>
    </row>
    <row r="189" spans="1:14">
      <c r="A189" s="109">
        <v>435</v>
      </c>
      <c r="E189" t="s">
        <v>328</v>
      </c>
      <c r="G189" s="111">
        <v>104605.56709999999</v>
      </c>
      <c r="H189" s="111">
        <v>19080.802169999999</v>
      </c>
      <c r="I189" s="111">
        <v>12492.003859999999</v>
      </c>
      <c r="J189" s="111">
        <v>40487.286529999998</v>
      </c>
      <c r="K189" s="111">
        <v>176665.65966</v>
      </c>
      <c r="L189" s="108"/>
      <c r="M189" s="108"/>
      <c r="N189">
        <v>435</v>
      </c>
    </row>
    <row r="190" spans="1:14">
      <c r="D190" t="s">
        <v>329</v>
      </c>
      <c r="G190" s="108"/>
      <c r="H190" s="108"/>
      <c r="I190" s="108"/>
      <c r="J190" s="108"/>
      <c r="K190" s="108">
        <v>0</v>
      </c>
      <c r="L190" s="108"/>
      <c r="M190" s="108">
        <v>0</v>
      </c>
    </row>
    <row r="191" spans="1:14">
      <c r="A191" s="109">
        <v>501</v>
      </c>
      <c r="E191" t="s">
        <v>330</v>
      </c>
      <c r="G191" s="110">
        <v>124.04881</v>
      </c>
      <c r="H191" s="110">
        <v>2.4436300000000002</v>
      </c>
      <c r="I191" s="110">
        <v>886.78258000000017</v>
      </c>
      <c r="J191" s="110">
        <v>0</v>
      </c>
      <c r="K191" s="108">
        <v>1013.2750200000002</v>
      </c>
      <c r="L191" s="108"/>
      <c r="M191" s="108">
        <v>1013.2750200000002</v>
      </c>
      <c r="N191">
        <v>501</v>
      </c>
    </row>
    <row r="192" spans="1:14">
      <c r="A192" s="109">
        <v>502</v>
      </c>
      <c r="E192" t="s">
        <v>331</v>
      </c>
      <c r="G192" s="110">
        <v>49.197989999999997</v>
      </c>
      <c r="H192" s="110">
        <v>6.8671199999999999</v>
      </c>
      <c r="I192" s="110">
        <v>141.28959000000003</v>
      </c>
      <c r="J192" s="110">
        <v>0</v>
      </c>
      <c r="K192" s="108">
        <v>197.35470000000004</v>
      </c>
      <c r="L192" s="108"/>
      <c r="M192" s="108">
        <v>197.35470000000004</v>
      </c>
      <c r="N192">
        <v>502</v>
      </c>
    </row>
    <row r="193" spans="1:14">
      <c r="A193" s="109">
        <v>503</v>
      </c>
      <c r="E193" t="s">
        <v>332</v>
      </c>
      <c r="G193" s="110">
        <v>0.44927999999999996</v>
      </c>
      <c r="H193" s="110">
        <v>0</v>
      </c>
      <c r="I193" s="110">
        <v>0</v>
      </c>
      <c r="J193" s="110">
        <v>0</v>
      </c>
      <c r="K193" s="108">
        <v>0.44927999999999996</v>
      </c>
      <c r="L193" s="108"/>
      <c r="M193" s="108">
        <v>0.44927999999999996</v>
      </c>
      <c r="N193">
        <v>503</v>
      </c>
    </row>
    <row r="194" spans="1:14">
      <c r="A194" s="109">
        <v>504</v>
      </c>
      <c r="E194" t="s">
        <v>333</v>
      </c>
      <c r="G194" s="110">
        <v>0</v>
      </c>
      <c r="H194" s="110">
        <v>0</v>
      </c>
      <c r="I194" s="110">
        <v>0</v>
      </c>
      <c r="J194" s="110">
        <v>14054.170659999998</v>
      </c>
      <c r="K194" s="108">
        <v>14054.170659999998</v>
      </c>
      <c r="L194" s="108"/>
      <c r="M194" s="108">
        <v>14054.170659999998</v>
      </c>
      <c r="N194">
        <v>504</v>
      </c>
    </row>
    <row r="195" spans="1:14">
      <c r="A195" s="109">
        <v>505</v>
      </c>
      <c r="E195" t="s">
        <v>281</v>
      </c>
      <c r="G195" s="110">
        <v>0</v>
      </c>
      <c r="H195" s="110">
        <v>0</v>
      </c>
      <c r="I195" s="110">
        <v>0</v>
      </c>
      <c r="J195" s="110">
        <v>78.566550000000035</v>
      </c>
      <c r="K195" s="108">
        <v>78.566550000000035</v>
      </c>
      <c r="L195" s="108"/>
      <c r="M195" s="108">
        <v>78.566550000000035</v>
      </c>
      <c r="N195">
        <v>505</v>
      </c>
    </row>
    <row r="196" spans="1:14">
      <c r="A196" s="109">
        <v>506</v>
      </c>
      <c r="E196" t="s">
        <v>334</v>
      </c>
      <c r="G196" s="111">
        <v>173.69607999999999</v>
      </c>
      <c r="H196" s="111">
        <v>9.3107500000000005</v>
      </c>
      <c r="I196" s="111">
        <v>1028.0721700000001</v>
      </c>
      <c r="J196" s="111">
        <v>14132.737209999998</v>
      </c>
      <c r="K196" s="111">
        <v>15343.816209999997</v>
      </c>
      <c r="L196" s="108"/>
      <c r="M196" s="108"/>
      <c r="N196">
        <v>506</v>
      </c>
    </row>
    <row r="197" spans="1:14">
      <c r="D197" t="s">
        <v>335</v>
      </c>
      <c r="G197" s="108"/>
      <c r="H197" s="108"/>
      <c r="I197" s="108"/>
      <c r="J197" s="108"/>
      <c r="K197" s="108">
        <v>0</v>
      </c>
      <c r="L197" s="108"/>
      <c r="M197" s="108">
        <v>0</v>
      </c>
    </row>
    <row r="198" spans="1:14">
      <c r="A198" s="109">
        <v>507</v>
      </c>
      <c r="E198" t="s">
        <v>277</v>
      </c>
      <c r="G198" s="110">
        <v>9419.2520399999994</v>
      </c>
      <c r="H198" s="110">
        <v>1159.33204</v>
      </c>
      <c r="I198" s="110">
        <v>3179.5015400000002</v>
      </c>
      <c r="J198" s="110">
        <v>985.98973000000001</v>
      </c>
      <c r="K198" s="108">
        <v>14744.075349999997</v>
      </c>
      <c r="L198" s="108"/>
      <c r="M198" s="108">
        <v>14744.075349999997</v>
      </c>
      <c r="N198">
        <v>507</v>
      </c>
    </row>
    <row r="199" spans="1:14">
      <c r="A199" s="109">
        <v>508</v>
      </c>
      <c r="E199" t="s">
        <v>336</v>
      </c>
      <c r="G199" s="110">
        <v>2873.8620999999998</v>
      </c>
      <c r="H199" s="110">
        <v>0.1661</v>
      </c>
      <c r="I199" s="110">
        <v>59235.922350000001</v>
      </c>
      <c r="J199" s="110">
        <v>78.506100000000004</v>
      </c>
      <c r="K199" s="108">
        <v>62188.45665</v>
      </c>
      <c r="L199" s="108"/>
      <c r="M199" s="108">
        <v>62188.45665</v>
      </c>
      <c r="N199">
        <v>508</v>
      </c>
    </row>
    <row r="200" spans="1:14">
      <c r="A200" s="109">
        <v>509</v>
      </c>
      <c r="E200" t="s">
        <v>337</v>
      </c>
      <c r="G200" s="110">
        <v>2637.0364000000004</v>
      </c>
      <c r="H200" s="110">
        <v>1408.3759899999998</v>
      </c>
      <c r="I200" s="110">
        <v>95345.276040000012</v>
      </c>
      <c r="J200" s="110">
        <v>29.789149999999992</v>
      </c>
      <c r="K200" s="108">
        <v>99420.477580000006</v>
      </c>
      <c r="L200" s="108"/>
      <c r="M200" s="108">
        <v>99420.477580000006</v>
      </c>
      <c r="N200">
        <v>509</v>
      </c>
    </row>
    <row r="201" spans="1:14">
      <c r="A201" s="109">
        <v>510</v>
      </c>
      <c r="E201" t="s">
        <v>338</v>
      </c>
      <c r="G201" s="110">
        <v>0.81968000000000008</v>
      </c>
      <c r="H201" s="110">
        <v>-96.154710000000009</v>
      </c>
      <c r="I201" s="110">
        <v>300.45701000000003</v>
      </c>
      <c r="J201" s="110">
        <v>0</v>
      </c>
      <c r="K201" s="108">
        <v>205.12198000000001</v>
      </c>
      <c r="L201" s="108"/>
      <c r="M201" s="108">
        <v>205.12198000000001</v>
      </c>
      <c r="N201">
        <v>510</v>
      </c>
    </row>
    <row r="202" spans="1:14">
      <c r="A202" s="109">
        <v>511</v>
      </c>
      <c r="E202" t="s">
        <v>320</v>
      </c>
      <c r="G202" s="110">
        <v>0</v>
      </c>
      <c r="H202" s="110">
        <v>0</v>
      </c>
      <c r="I202" s="110">
        <v>0</v>
      </c>
      <c r="J202" s="110">
        <v>0</v>
      </c>
      <c r="K202" s="108">
        <v>0</v>
      </c>
      <c r="L202" s="108"/>
      <c r="M202" s="108">
        <v>0</v>
      </c>
      <c r="N202">
        <v>511</v>
      </c>
    </row>
    <row r="203" spans="1:14">
      <c r="A203" s="109">
        <v>512</v>
      </c>
      <c r="E203" t="s">
        <v>281</v>
      </c>
      <c r="G203" s="110">
        <v>0</v>
      </c>
      <c r="H203" s="110">
        <v>0</v>
      </c>
      <c r="I203" s="110">
        <v>0</v>
      </c>
      <c r="J203" s="110">
        <v>2573.4106900000006</v>
      </c>
      <c r="K203" s="108">
        <v>2573.4106900000006</v>
      </c>
      <c r="L203" s="108"/>
      <c r="M203" s="108">
        <v>2573.4106900000006</v>
      </c>
      <c r="N203">
        <v>512</v>
      </c>
    </row>
    <row r="204" spans="1:14">
      <c r="A204" s="109">
        <v>513</v>
      </c>
      <c r="E204" t="s">
        <v>339</v>
      </c>
      <c r="G204" s="110">
        <v>0</v>
      </c>
      <c r="H204" s="110">
        <v>0</v>
      </c>
      <c r="I204" s="110">
        <v>0</v>
      </c>
      <c r="J204" s="110">
        <v>223.09464000000006</v>
      </c>
      <c r="K204" s="108">
        <v>223.09464000000006</v>
      </c>
      <c r="L204" s="108"/>
      <c r="M204" s="108">
        <v>223.09464000000006</v>
      </c>
      <c r="N204">
        <v>513</v>
      </c>
    </row>
    <row r="205" spans="1:14">
      <c r="A205" s="109">
        <v>514</v>
      </c>
      <c r="E205" t="s">
        <v>290</v>
      </c>
      <c r="G205" s="110">
        <v>0</v>
      </c>
      <c r="H205" s="110">
        <v>0</v>
      </c>
      <c r="I205" s="110">
        <v>181.36293000000001</v>
      </c>
      <c r="J205" s="110">
        <v>0</v>
      </c>
      <c r="K205" s="108">
        <v>181.36293000000001</v>
      </c>
      <c r="L205" s="108"/>
      <c r="M205" s="108">
        <v>181.36293000000001</v>
      </c>
      <c r="N205">
        <v>514</v>
      </c>
    </row>
    <row r="206" spans="1:14">
      <c r="A206" s="109">
        <v>515</v>
      </c>
      <c r="E206" t="s">
        <v>291</v>
      </c>
      <c r="G206" s="110">
        <v>0</v>
      </c>
      <c r="H206" s="110">
        <v>0</v>
      </c>
      <c r="I206" s="110">
        <v>-0.15990000000000001</v>
      </c>
      <c r="J206" s="110">
        <v>0</v>
      </c>
      <c r="K206" s="108">
        <v>-0.15990000000000001</v>
      </c>
      <c r="L206" s="108"/>
      <c r="M206" s="108">
        <v>-0.15990000000000001</v>
      </c>
      <c r="N206">
        <v>515</v>
      </c>
    </row>
    <row r="207" spans="1:14">
      <c r="A207" s="109">
        <v>516</v>
      </c>
      <c r="E207" t="s">
        <v>197</v>
      </c>
      <c r="G207" s="110">
        <v>0</v>
      </c>
      <c r="H207" s="110">
        <v>0</v>
      </c>
      <c r="I207" s="110">
        <v>0</v>
      </c>
      <c r="J207" s="110">
        <v>0</v>
      </c>
      <c r="K207" s="108">
        <v>0</v>
      </c>
      <c r="L207" s="108"/>
      <c r="M207" s="108">
        <v>0</v>
      </c>
      <c r="N207">
        <v>516</v>
      </c>
    </row>
    <row r="208" spans="1:14">
      <c r="A208" s="109">
        <v>517</v>
      </c>
      <c r="E208" t="s">
        <v>340</v>
      </c>
      <c r="G208" s="111">
        <v>14930.970220000001</v>
      </c>
      <c r="H208" s="111">
        <v>2471.7194199999999</v>
      </c>
      <c r="I208" s="111">
        <v>158242.35997000002</v>
      </c>
      <c r="J208" s="111">
        <v>3890.7903100000012</v>
      </c>
      <c r="K208" s="111">
        <v>179535.83992</v>
      </c>
      <c r="L208" s="108"/>
      <c r="M208" s="108"/>
      <c r="N208">
        <v>517</v>
      </c>
    </row>
    <row r="209" spans="1:14">
      <c r="D209" t="s">
        <v>341</v>
      </c>
      <c r="G209" s="108"/>
      <c r="H209" s="108"/>
      <c r="I209" s="108"/>
      <c r="J209" s="108"/>
      <c r="K209" s="108">
        <v>0</v>
      </c>
      <c r="L209" s="108"/>
      <c r="M209" s="108">
        <v>0</v>
      </c>
    </row>
    <row r="210" spans="1:14">
      <c r="A210" s="109">
        <v>518</v>
      </c>
      <c r="E210" t="s">
        <v>277</v>
      </c>
      <c r="G210" s="110">
        <v>26.050069999999995</v>
      </c>
      <c r="H210" s="110">
        <v>63.053720000000006</v>
      </c>
      <c r="I210" s="110">
        <v>102.18557999999999</v>
      </c>
      <c r="J210" s="110">
        <v>337.04835000000003</v>
      </c>
      <c r="K210" s="108">
        <v>528.33771999999999</v>
      </c>
      <c r="L210" s="108"/>
      <c r="M210" s="108">
        <v>528.33771999999999</v>
      </c>
      <c r="N210">
        <v>518</v>
      </c>
    </row>
    <row r="211" spans="1:14">
      <c r="A211" s="109">
        <v>519</v>
      </c>
      <c r="E211" t="s">
        <v>342</v>
      </c>
      <c r="G211" s="110">
        <v>15489.076349999998</v>
      </c>
      <c r="H211" s="110">
        <v>269.30774000000008</v>
      </c>
      <c r="I211" s="110">
        <v>961.46089000000006</v>
      </c>
      <c r="J211" s="110">
        <v>35.357370000000003</v>
      </c>
      <c r="K211" s="108">
        <v>16755.20235</v>
      </c>
      <c r="L211" s="108"/>
      <c r="M211" s="108">
        <v>16755.20235</v>
      </c>
      <c r="N211">
        <v>519</v>
      </c>
    </row>
    <row r="212" spans="1:14">
      <c r="A212" s="109">
        <v>520</v>
      </c>
      <c r="E212" t="s">
        <v>343</v>
      </c>
      <c r="G212" s="110">
        <v>1726.5684899999999</v>
      </c>
      <c r="H212" s="110">
        <v>0.22468000000000002</v>
      </c>
      <c r="I212" s="110">
        <v>0</v>
      </c>
      <c r="J212" s="110">
        <v>8.3134200000000007</v>
      </c>
      <c r="K212" s="108">
        <v>1735.1065899999999</v>
      </c>
      <c r="L212" s="108"/>
      <c r="M212" s="108">
        <v>1735.1065899999999</v>
      </c>
      <c r="N212">
        <v>520</v>
      </c>
    </row>
    <row r="213" spans="1:14">
      <c r="A213" s="109">
        <v>521</v>
      </c>
      <c r="E213" t="s">
        <v>344</v>
      </c>
      <c r="G213" s="110">
        <v>42.245080000000002</v>
      </c>
      <c r="H213" s="110">
        <v>20.353950000000001</v>
      </c>
      <c r="I213" s="110">
        <v>1445.54375</v>
      </c>
      <c r="J213" s="110">
        <v>20.931319999999992</v>
      </c>
      <c r="K213" s="108">
        <v>1529.0741</v>
      </c>
      <c r="L213" s="108"/>
      <c r="M213" s="108">
        <v>1529.0741</v>
      </c>
      <c r="N213">
        <v>521</v>
      </c>
    </row>
    <row r="214" spans="1:14">
      <c r="A214" s="109">
        <v>522</v>
      </c>
      <c r="E214" t="s">
        <v>281</v>
      </c>
      <c r="G214" s="110">
        <v>0</v>
      </c>
      <c r="H214" s="110">
        <v>0</v>
      </c>
      <c r="I214" s="110">
        <v>0</v>
      </c>
      <c r="J214" s="110">
        <v>7047.3519099999994</v>
      </c>
      <c r="K214" s="108">
        <v>7047.3519099999994</v>
      </c>
      <c r="L214" s="108"/>
      <c r="M214" s="108">
        <v>7047.3519099999994</v>
      </c>
      <c r="N214">
        <v>522</v>
      </c>
    </row>
    <row r="215" spans="1:14">
      <c r="A215" s="109">
        <v>523</v>
      </c>
      <c r="E215" t="s">
        <v>339</v>
      </c>
      <c r="G215" s="110">
        <v>0</v>
      </c>
      <c r="H215" s="110">
        <v>0</v>
      </c>
      <c r="I215" s="110">
        <v>0</v>
      </c>
      <c r="J215" s="110">
        <v>240.34887999999995</v>
      </c>
      <c r="K215" s="108">
        <v>240.34887999999995</v>
      </c>
      <c r="L215" s="108"/>
      <c r="M215" s="108">
        <v>240.34887999999995</v>
      </c>
      <c r="N215">
        <v>523</v>
      </c>
    </row>
    <row r="216" spans="1:14">
      <c r="A216" s="109">
        <v>524</v>
      </c>
      <c r="E216" t="s">
        <v>290</v>
      </c>
      <c r="G216" s="110">
        <v>0</v>
      </c>
      <c r="H216" s="110">
        <v>0</v>
      </c>
      <c r="I216" s="110">
        <v>13.8264</v>
      </c>
      <c r="J216" s="110">
        <v>0</v>
      </c>
      <c r="K216" s="108">
        <v>13.8264</v>
      </c>
      <c r="L216" s="108"/>
      <c r="M216" s="108">
        <v>13.8264</v>
      </c>
      <c r="N216">
        <v>524</v>
      </c>
    </row>
    <row r="217" spans="1:14">
      <c r="A217" s="109">
        <v>525</v>
      </c>
      <c r="E217" t="s">
        <v>291</v>
      </c>
      <c r="G217" s="110">
        <v>0</v>
      </c>
      <c r="H217" s="110">
        <v>0</v>
      </c>
      <c r="I217" s="110">
        <v>0</v>
      </c>
      <c r="J217" s="110">
        <v>0</v>
      </c>
      <c r="K217" s="108">
        <v>0</v>
      </c>
      <c r="L217" s="108"/>
      <c r="M217" s="108">
        <v>0</v>
      </c>
      <c r="N217">
        <v>525</v>
      </c>
    </row>
    <row r="218" spans="1:14">
      <c r="A218" s="109">
        <v>526</v>
      </c>
      <c r="E218" t="s">
        <v>197</v>
      </c>
      <c r="G218" s="110">
        <v>0</v>
      </c>
      <c r="H218" s="110">
        <v>0</v>
      </c>
      <c r="I218" s="110">
        <v>0</v>
      </c>
      <c r="J218" s="110">
        <v>0</v>
      </c>
      <c r="K218" s="108">
        <v>0</v>
      </c>
      <c r="L218" s="108"/>
      <c r="M218" s="108">
        <v>0</v>
      </c>
      <c r="N218">
        <v>526</v>
      </c>
    </row>
    <row r="219" spans="1:14">
      <c r="A219" s="109">
        <v>527</v>
      </c>
      <c r="E219" t="s">
        <v>345</v>
      </c>
      <c r="G219" s="111">
        <v>17283.939989999999</v>
      </c>
      <c r="H219" s="111">
        <v>352.94009000000005</v>
      </c>
      <c r="I219" s="111">
        <v>2523.0166200000003</v>
      </c>
      <c r="J219" s="111">
        <v>7689.3512499999988</v>
      </c>
      <c r="K219" s="111">
        <v>27849.247950000004</v>
      </c>
      <c r="L219" s="108"/>
      <c r="M219" s="108"/>
      <c r="N219">
        <v>527</v>
      </c>
    </row>
    <row r="220" spans="1:14">
      <c r="A220" s="109">
        <v>528</v>
      </c>
      <c r="E220" t="s">
        <v>346</v>
      </c>
      <c r="G220" s="111">
        <v>432471.06708999997</v>
      </c>
      <c r="H220" s="111">
        <v>208800.82211999994</v>
      </c>
      <c r="I220" s="111">
        <v>236792.41361000002</v>
      </c>
      <c r="J220" s="111">
        <v>230804.65940999996</v>
      </c>
      <c r="K220" s="111">
        <v>1108868.9622299999</v>
      </c>
      <c r="L220" s="108"/>
      <c r="M220" s="108">
        <v>1108868.9622299999</v>
      </c>
      <c r="N220">
        <v>528</v>
      </c>
    </row>
    <row r="221" spans="1:14">
      <c r="C221" t="s">
        <v>347</v>
      </c>
      <c r="G221" s="108"/>
      <c r="H221" s="108"/>
      <c r="I221" s="108"/>
      <c r="J221" s="108"/>
      <c r="K221" s="108">
        <v>0</v>
      </c>
      <c r="L221" s="108"/>
      <c r="M221" s="108">
        <v>0</v>
      </c>
    </row>
    <row r="222" spans="1:14">
      <c r="D222" t="s">
        <v>348</v>
      </c>
      <c r="G222" s="108"/>
      <c r="H222" s="108"/>
      <c r="I222" s="108"/>
      <c r="J222" s="108"/>
      <c r="K222" s="108">
        <v>0</v>
      </c>
      <c r="L222" s="108"/>
      <c r="M222" s="108">
        <v>0</v>
      </c>
    </row>
    <row r="223" spans="1:14">
      <c r="A223" s="109">
        <v>601</v>
      </c>
      <c r="E223" t="s">
        <v>349</v>
      </c>
      <c r="G223" s="110">
        <v>0</v>
      </c>
      <c r="H223" s="110">
        <v>460.66692999999998</v>
      </c>
      <c r="I223" s="110">
        <v>999.35178999999994</v>
      </c>
      <c r="J223" s="110">
        <v>530.80216999999993</v>
      </c>
      <c r="K223" s="108">
        <v>1990.82089</v>
      </c>
      <c r="L223" s="108"/>
      <c r="M223" s="108">
        <v>1990.82089</v>
      </c>
      <c r="N223">
        <v>601</v>
      </c>
    </row>
    <row r="224" spans="1:14">
      <c r="A224" s="109">
        <v>602</v>
      </c>
      <c r="E224" t="s">
        <v>350</v>
      </c>
      <c r="G224" s="110">
        <v>1827.8169800000001</v>
      </c>
      <c r="H224" s="110">
        <v>148.32102000000006</v>
      </c>
      <c r="I224" s="110">
        <v>3352.4444600000002</v>
      </c>
      <c r="J224" s="110">
        <v>385.32458999999994</v>
      </c>
      <c r="K224" s="108">
        <v>5713.9070500000007</v>
      </c>
      <c r="L224" s="108"/>
      <c r="M224" s="108">
        <v>5713.9070500000007</v>
      </c>
      <c r="N224">
        <v>602</v>
      </c>
    </row>
    <row r="225" spans="1:14">
      <c r="A225" s="109">
        <v>603</v>
      </c>
      <c r="E225" t="s">
        <v>351</v>
      </c>
      <c r="G225" s="110">
        <v>455.15873000000005</v>
      </c>
      <c r="H225" s="110">
        <v>312.62885999999986</v>
      </c>
      <c r="I225" s="110">
        <v>14490.435329999998</v>
      </c>
      <c r="J225" s="110">
        <v>604.97673999999995</v>
      </c>
      <c r="K225" s="108">
        <v>15863.199659999998</v>
      </c>
      <c r="L225" s="108"/>
      <c r="M225" s="108">
        <v>15863.199659999998</v>
      </c>
      <c r="N225">
        <v>603</v>
      </c>
    </row>
    <row r="226" spans="1:14">
      <c r="A226" s="109">
        <v>604</v>
      </c>
      <c r="E226" t="s">
        <v>352</v>
      </c>
      <c r="G226" s="110">
        <v>132.22397999999998</v>
      </c>
      <c r="H226" s="110">
        <v>213.51681000000002</v>
      </c>
      <c r="I226" s="110">
        <v>6144.0862699999998</v>
      </c>
      <c r="J226" s="110">
        <v>2583.5995499999999</v>
      </c>
      <c r="K226" s="108">
        <v>9073.4266099999986</v>
      </c>
      <c r="L226" s="108"/>
      <c r="M226" s="108">
        <v>9073.4266099999986</v>
      </c>
      <c r="N226">
        <v>604</v>
      </c>
    </row>
    <row r="227" spans="1:14">
      <c r="A227" s="109">
        <v>605</v>
      </c>
      <c r="E227" t="s">
        <v>353</v>
      </c>
      <c r="G227" s="110">
        <v>0</v>
      </c>
      <c r="H227" s="110">
        <v>26.418729999999996</v>
      </c>
      <c r="I227" s="110">
        <v>67.596819999999994</v>
      </c>
      <c r="J227" s="110">
        <v>127.78415000000001</v>
      </c>
      <c r="K227" s="108">
        <v>221.7997</v>
      </c>
      <c r="L227" s="108"/>
      <c r="M227" s="108">
        <v>221.7997</v>
      </c>
      <c r="N227">
        <v>605</v>
      </c>
    </row>
    <row r="228" spans="1:14">
      <c r="A228" s="109">
        <v>606</v>
      </c>
      <c r="E228" t="s">
        <v>354</v>
      </c>
      <c r="G228" s="110">
        <v>54.854190000000003</v>
      </c>
      <c r="H228" s="110">
        <v>46.689629999999994</v>
      </c>
      <c r="I228" s="110">
        <v>366.36131000000012</v>
      </c>
      <c r="J228" s="110">
        <v>149.08539999999999</v>
      </c>
      <c r="K228" s="108">
        <v>616.99053000000004</v>
      </c>
      <c r="L228" s="108"/>
      <c r="M228" s="108">
        <v>616.99053000000004</v>
      </c>
      <c r="N228">
        <v>606</v>
      </c>
    </row>
    <row r="229" spans="1:14">
      <c r="A229" s="109">
        <v>607</v>
      </c>
      <c r="E229" t="s">
        <v>355</v>
      </c>
      <c r="G229" s="110">
        <v>1510.0654899999995</v>
      </c>
      <c r="H229" s="110">
        <v>198.54332999999997</v>
      </c>
      <c r="I229" s="110">
        <v>3871.9623700000002</v>
      </c>
      <c r="J229" s="110">
        <v>2177.8600300000003</v>
      </c>
      <c r="K229" s="108">
        <v>7758.4312200000004</v>
      </c>
      <c r="L229" s="108"/>
      <c r="M229" s="108">
        <v>7758.4312200000004</v>
      </c>
      <c r="N229">
        <v>607</v>
      </c>
    </row>
    <row r="230" spans="1:14">
      <c r="A230" s="109">
        <v>608</v>
      </c>
      <c r="E230" t="s">
        <v>356</v>
      </c>
      <c r="G230" s="110">
        <v>-1.7937040741600186E-18</v>
      </c>
      <c r="H230" s="110">
        <v>173.01405999999997</v>
      </c>
      <c r="I230" s="110">
        <v>16152.65878</v>
      </c>
      <c r="J230" s="110">
        <v>1352.3759499999996</v>
      </c>
      <c r="K230" s="108">
        <v>17678.048790000001</v>
      </c>
      <c r="L230" s="108"/>
      <c r="M230" s="108">
        <v>17678.048790000001</v>
      </c>
      <c r="N230">
        <v>608</v>
      </c>
    </row>
    <row r="231" spans="1:14">
      <c r="A231" s="109">
        <v>609</v>
      </c>
      <c r="E231" t="s">
        <v>357</v>
      </c>
      <c r="G231" s="110">
        <v>0</v>
      </c>
      <c r="H231" s="110">
        <v>309.19027000000006</v>
      </c>
      <c r="I231" s="110">
        <v>393.36103999999995</v>
      </c>
      <c r="J231" s="110">
        <v>586.75751000000025</v>
      </c>
      <c r="K231" s="108">
        <v>1289.3088200000002</v>
      </c>
      <c r="L231" s="108"/>
      <c r="M231" s="108">
        <v>1289.3088200000002</v>
      </c>
      <c r="N231">
        <v>609</v>
      </c>
    </row>
    <row r="232" spans="1:14">
      <c r="A232" s="109">
        <v>610</v>
      </c>
      <c r="E232" t="s">
        <v>358</v>
      </c>
      <c r="G232" s="110">
        <v>0</v>
      </c>
      <c r="H232" s="110">
        <v>1.7687999999999999</v>
      </c>
      <c r="I232" s="110">
        <v>0</v>
      </c>
      <c r="J232" s="110">
        <v>0</v>
      </c>
      <c r="K232" s="108">
        <v>1.7687999999999999</v>
      </c>
      <c r="L232" s="108"/>
      <c r="M232" s="108">
        <v>1.7687999999999999</v>
      </c>
      <c r="N232">
        <v>610</v>
      </c>
    </row>
    <row r="233" spans="1:14">
      <c r="A233" s="109">
        <v>611</v>
      </c>
      <c r="E233" t="s">
        <v>281</v>
      </c>
      <c r="G233" s="110">
        <v>0</v>
      </c>
      <c r="H233" s="110">
        <v>0</v>
      </c>
      <c r="I233" s="110">
        <v>0</v>
      </c>
      <c r="J233" s="110">
        <v>3173.2041399999998</v>
      </c>
      <c r="K233" s="108">
        <v>3173.2041399999998</v>
      </c>
      <c r="L233" s="108"/>
      <c r="M233" s="108">
        <v>3173.2041399999998</v>
      </c>
      <c r="N233">
        <v>611</v>
      </c>
    </row>
    <row r="234" spans="1:14">
      <c r="A234" s="109">
        <v>612</v>
      </c>
      <c r="E234" t="s">
        <v>339</v>
      </c>
      <c r="G234" s="110">
        <v>0</v>
      </c>
      <c r="H234" s="110">
        <v>0</v>
      </c>
      <c r="I234" s="110">
        <v>0</v>
      </c>
      <c r="J234" s="110">
        <v>3462.5388799999996</v>
      </c>
      <c r="K234" s="108">
        <v>3462.5388799999996</v>
      </c>
      <c r="L234" s="108"/>
      <c r="M234" s="108">
        <v>3462.5388799999996</v>
      </c>
      <c r="N234">
        <v>612</v>
      </c>
    </row>
    <row r="235" spans="1:14">
      <c r="A235" s="109">
        <v>613</v>
      </c>
      <c r="E235" t="s">
        <v>359</v>
      </c>
      <c r="G235" s="110">
        <v>0</v>
      </c>
      <c r="H235" s="110">
        <v>0</v>
      </c>
      <c r="I235" s="110">
        <v>0</v>
      </c>
      <c r="J235" s="110">
        <v>5370.0146799999993</v>
      </c>
      <c r="K235" s="108">
        <v>5370.0146799999993</v>
      </c>
      <c r="L235" s="108"/>
      <c r="M235" s="108">
        <v>5370.0146799999993</v>
      </c>
      <c r="N235">
        <v>613</v>
      </c>
    </row>
    <row r="236" spans="1:14">
      <c r="A236" s="109">
        <v>614</v>
      </c>
      <c r="E236" t="s">
        <v>360</v>
      </c>
      <c r="G236" s="110">
        <v>0</v>
      </c>
      <c r="H236" s="110">
        <v>0</v>
      </c>
      <c r="I236" s="110">
        <v>0</v>
      </c>
      <c r="J236" s="110">
        <v>36775.196380000009</v>
      </c>
      <c r="K236" s="108">
        <v>36775.196380000009</v>
      </c>
      <c r="L236" s="108"/>
      <c r="M236" s="108">
        <v>36775.196380000009</v>
      </c>
      <c r="N236">
        <v>614</v>
      </c>
    </row>
    <row r="237" spans="1:14">
      <c r="A237" s="109">
        <v>615</v>
      </c>
      <c r="E237" t="s">
        <v>361</v>
      </c>
      <c r="G237" s="110">
        <v>0</v>
      </c>
      <c r="H237" s="110">
        <v>0</v>
      </c>
      <c r="I237" s="110">
        <v>0</v>
      </c>
      <c r="J237" s="110">
        <v>17801.798899999998</v>
      </c>
      <c r="K237" s="108">
        <v>17801.798899999998</v>
      </c>
      <c r="L237" s="108"/>
      <c r="M237" s="108">
        <v>17801.798899999998</v>
      </c>
      <c r="N237">
        <v>615</v>
      </c>
    </row>
    <row r="238" spans="1:14">
      <c r="A238" s="109">
        <v>616</v>
      </c>
      <c r="E238" t="s">
        <v>290</v>
      </c>
      <c r="G238" s="110">
        <v>0</v>
      </c>
      <c r="H238" s="110">
        <v>0</v>
      </c>
      <c r="I238" s="110">
        <v>451.10782999999998</v>
      </c>
      <c r="J238" s="110">
        <v>0</v>
      </c>
      <c r="K238" s="108">
        <v>451.10782999999998</v>
      </c>
      <c r="L238" s="108"/>
      <c r="M238" s="108">
        <v>451.10782999999998</v>
      </c>
      <c r="N238">
        <v>616</v>
      </c>
    </row>
    <row r="239" spans="1:14">
      <c r="A239" s="109">
        <v>617</v>
      </c>
      <c r="E239" t="s">
        <v>291</v>
      </c>
      <c r="G239" s="110">
        <v>0</v>
      </c>
      <c r="H239" s="110">
        <v>0</v>
      </c>
      <c r="I239" s="110">
        <v>-33.637129999999999</v>
      </c>
      <c r="J239" s="110">
        <v>0</v>
      </c>
      <c r="K239" s="108">
        <v>-33.637129999999999</v>
      </c>
      <c r="L239" s="108"/>
      <c r="M239" s="108">
        <v>-33.637129999999999</v>
      </c>
      <c r="N239">
        <v>617</v>
      </c>
    </row>
    <row r="240" spans="1:14">
      <c r="A240" s="109">
        <v>618</v>
      </c>
      <c r="E240" t="s">
        <v>197</v>
      </c>
      <c r="G240" s="110">
        <v>5287.7890299999999</v>
      </c>
      <c r="H240" s="110">
        <v>-403.08892000000003</v>
      </c>
      <c r="I240" s="110">
        <v>276449.13736999984</v>
      </c>
      <c r="J240" s="110">
        <v>50306.125739999989</v>
      </c>
      <c r="K240" s="108">
        <v>331639.9632199998</v>
      </c>
      <c r="L240" s="108"/>
      <c r="M240" s="108">
        <v>331639.9632199998</v>
      </c>
      <c r="N240">
        <v>618</v>
      </c>
    </row>
    <row r="241" spans="1:14">
      <c r="A241" s="109">
        <v>619</v>
      </c>
      <c r="E241" t="s">
        <v>362</v>
      </c>
      <c r="G241" s="111">
        <v>9267.9084000000003</v>
      </c>
      <c r="H241" s="111">
        <v>1487.6695200000004</v>
      </c>
      <c r="I241" s="111">
        <v>322704.86623999983</v>
      </c>
      <c r="J241" s="111">
        <v>125387.44480999999</v>
      </c>
      <c r="K241" s="111">
        <v>458847.8889699998</v>
      </c>
      <c r="L241" s="108"/>
      <c r="M241" s="108"/>
      <c r="N241">
        <v>619</v>
      </c>
    </row>
    <row r="242" spans="1:14">
      <c r="A242" s="109">
        <v>620</v>
      </c>
      <c r="E242" t="s">
        <v>363</v>
      </c>
      <c r="G242" s="111">
        <v>573444.86242999998</v>
      </c>
      <c r="H242" s="111">
        <v>319025.49207999988</v>
      </c>
      <c r="I242" s="111">
        <v>1122304.4693799999</v>
      </c>
      <c r="J242" s="111">
        <v>746367.69675</v>
      </c>
      <c r="K242" s="111">
        <v>2761142.5206399998</v>
      </c>
      <c r="L242" s="108"/>
      <c r="M242" s="108">
        <v>2761142.5206399998</v>
      </c>
      <c r="N242">
        <v>620</v>
      </c>
    </row>
    <row r="243" spans="1:14">
      <c r="G243" s="108"/>
      <c r="H243" s="108"/>
      <c r="I243" s="108"/>
      <c r="J243" s="108"/>
      <c r="K243" s="108"/>
      <c r="L243" s="108"/>
      <c r="M243" s="108"/>
    </row>
    <row r="244" spans="1:14">
      <c r="G244" s="108"/>
      <c r="H244" s="108"/>
      <c r="I244" s="108"/>
      <c r="J244" s="108"/>
      <c r="K244" s="108"/>
      <c r="L244" s="108"/>
      <c r="M244" s="108"/>
    </row>
    <row r="245" spans="1:14">
      <c r="G245" s="108"/>
      <c r="H245" s="108"/>
      <c r="I245" s="108"/>
      <c r="J245" s="108"/>
      <c r="K245" s="108"/>
      <c r="L245" s="108"/>
      <c r="M245" s="108"/>
    </row>
    <row r="246" spans="1:14">
      <c r="G246" s="108"/>
      <c r="H246" s="108"/>
      <c r="I246" s="108"/>
      <c r="J246" s="108"/>
      <c r="K246" s="108"/>
      <c r="L246" s="108"/>
      <c r="M246" s="108"/>
    </row>
    <row r="247" spans="1:14">
      <c r="F247" s="63">
        <v>2761142520.6400013</v>
      </c>
      <c r="G247" s="108"/>
      <c r="H247" s="108" t="s">
        <v>364</v>
      </c>
      <c r="I247" s="108"/>
      <c r="J247" s="108"/>
      <c r="K247" s="108"/>
      <c r="L247" s="108"/>
      <c r="M247" s="108"/>
    </row>
    <row r="248" spans="1:14">
      <c r="G248" s="108"/>
      <c r="H248" s="108"/>
      <c r="I248" s="108"/>
      <c r="J248" s="108"/>
      <c r="K248" s="108"/>
      <c r="L248" s="108"/>
      <c r="M248" s="108"/>
    </row>
    <row r="249" spans="1:14">
      <c r="F249" s="63">
        <v>2430110379.7600002</v>
      </c>
      <c r="G249" s="108"/>
      <c r="H249" s="108" t="s">
        <v>365</v>
      </c>
      <c r="I249" s="108"/>
      <c r="J249" s="108"/>
      <c r="K249" s="108"/>
      <c r="L249" s="108"/>
      <c r="M249" s="108"/>
    </row>
    <row r="250" spans="1:14">
      <c r="G250" s="108"/>
      <c r="H250" s="108"/>
      <c r="I250" s="108"/>
      <c r="J250" s="108"/>
      <c r="K250" s="108"/>
      <c r="L250" s="108"/>
      <c r="M250" s="108"/>
    </row>
    <row r="251" spans="1:14">
      <c r="G251" s="108"/>
      <c r="H251" s="108"/>
      <c r="I251" s="108"/>
      <c r="J251" s="108"/>
      <c r="K251" s="108"/>
      <c r="L251" s="108"/>
      <c r="M251" s="108"/>
    </row>
    <row r="252" spans="1:14">
      <c r="F252" s="63">
        <v>148820.03</v>
      </c>
      <c r="G252" s="108" t="s">
        <v>366</v>
      </c>
      <c r="H252" s="108"/>
      <c r="I252" s="108"/>
      <c r="J252" s="108"/>
      <c r="K252" s="108"/>
      <c r="L252" s="108"/>
      <c r="M252" s="108"/>
    </row>
    <row r="253" spans="1:14">
      <c r="F253" s="63">
        <v>267711.03000000003</v>
      </c>
      <c r="G253" s="108" t="s">
        <v>367</v>
      </c>
      <c r="H253" s="108"/>
      <c r="I253" s="108"/>
      <c r="J253" s="108"/>
      <c r="K253" s="108"/>
      <c r="L253" s="108"/>
      <c r="M253" s="108"/>
    </row>
    <row r="254" spans="1:14">
      <c r="F254" s="63">
        <v>620070.77</v>
      </c>
      <c r="G254" s="112" t="s">
        <v>368</v>
      </c>
      <c r="H254" s="108"/>
      <c r="I254" s="108"/>
      <c r="J254" s="108"/>
      <c r="K254" s="108"/>
      <c r="L254" s="108"/>
      <c r="M254" s="108"/>
    </row>
    <row r="255" spans="1:14">
      <c r="F255" s="63">
        <v>279567391.39999998</v>
      </c>
      <c r="G255" s="108" t="s">
        <v>369</v>
      </c>
      <c r="H255" s="108"/>
      <c r="I255" s="108"/>
      <c r="J255" s="108"/>
      <c r="K255" s="108"/>
      <c r="L255" s="108"/>
      <c r="M255" s="108"/>
    </row>
    <row r="256" spans="1:14">
      <c r="F256" s="63">
        <v>1133163.18</v>
      </c>
      <c r="G256" s="108" t="s">
        <v>370</v>
      </c>
      <c r="H256" s="108"/>
      <c r="I256" s="108"/>
      <c r="J256" s="108"/>
      <c r="K256" s="108"/>
      <c r="L256" s="108"/>
      <c r="M256" s="108"/>
    </row>
    <row r="257" spans="6:13">
      <c r="F257" s="63">
        <v>46415239.469999999</v>
      </c>
      <c r="G257" s="108" t="s">
        <v>371</v>
      </c>
      <c r="H257" s="108"/>
      <c r="I257" s="108"/>
      <c r="J257" s="108"/>
      <c r="K257" s="108"/>
      <c r="L257" s="108"/>
      <c r="M257" s="108"/>
    </row>
    <row r="258" spans="6:13">
      <c r="F258" s="63">
        <v>2927657.81</v>
      </c>
      <c r="G258" s="108" t="s">
        <v>372</v>
      </c>
      <c r="H258" s="108"/>
      <c r="I258" s="108"/>
      <c r="J258" s="108"/>
      <c r="K258" s="108"/>
      <c r="L258" s="108"/>
      <c r="M258" s="108"/>
    </row>
    <row r="259" spans="6:13">
      <c r="F259" s="63">
        <v>1061275.96</v>
      </c>
      <c r="G259" s="108" t="s">
        <v>372</v>
      </c>
      <c r="H259" s="108"/>
      <c r="I259" s="108"/>
      <c r="J259" s="108"/>
      <c r="K259" s="108"/>
      <c r="L259" s="108"/>
      <c r="M259" s="108"/>
    </row>
    <row r="260" spans="6:13">
      <c r="F260" s="63">
        <v>-3988933.77</v>
      </c>
      <c r="G260" s="108"/>
      <c r="H260" s="108"/>
      <c r="I260" s="108"/>
      <c r="J260" s="108"/>
      <c r="K260" s="108"/>
      <c r="L260" s="108"/>
      <c r="M260" s="108"/>
    </row>
    <row r="261" spans="6:13">
      <c r="F261" s="63">
        <v>13218750</v>
      </c>
      <c r="G261" s="108" t="s">
        <v>373</v>
      </c>
      <c r="H261" s="108"/>
      <c r="I261" s="108"/>
      <c r="J261" s="108">
        <f>F261+F262</f>
        <v>2879745</v>
      </c>
      <c r="K261" s="108"/>
      <c r="L261" s="108"/>
      <c r="M261" s="108"/>
    </row>
    <row r="262" spans="6:13">
      <c r="F262" s="63">
        <v>-10339005</v>
      </c>
      <c r="G262" s="108" t="s">
        <v>374</v>
      </c>
      <c r="H262" s="108"/>
      <c r="I262" s="108"/>
      <c r="J262" s="108"/>
      <c r="K262" s="108"/>
      <c r="L262" s="108"/>
      <c r="M262" s="108"/>
    </row>
    <row r="263" spans="6:13">
      <c r="G263" s="108"/>
      <c r="H263" s="108"/>
      <c r="I263" s="108"/>
      <c r="J263" s="108"/>
      <c r="K263" s="108"/>
      <c r="L263" s="108"/>
      <c r="M263" s="108"/>
    </row>
    <row r="264" spans="6:13">
      <c r="F264" s="63">
        <v>2761142520.6400003</v>
      </c>
      <c r="G264" s="108"/>
      <c r="H264" s="108"/>
      <c r="I264" s="108"/>
      <c r="J264" s="108"/>
      <c r="K264" s="108"/>
      <c r="L264" s="108"/>
      <c r="M264" s="108"/>
    </row>
    <row r="265" spans="6:13">
      <c r="F265">
        <v>0</v>
      </c>
      <c r="G265" s="108"/>
      <c r="H265" s="108"/>
      <c r="I265" s="108"/>
      <c r="J265" s="108"/>
      <c r="K265" s="108"/>
      <c r="L265" s="108"/>
      <c r="M265" s="108"/>
    </row>
    <row r="266" spans="6:13">
      <c r="G266" s="108"/>
      <c r="H266" s="108"/>
      <c r="I266" s="108"/>
      <c r="J266" s="108"/>
      <c r="K266" s="108"/>
      <c r="L266" s="108"/>
      <c r="M266" s="108"/>
    </row>
    <row r="267" spans="6:13">
      <c r="G267" s="108"/>
      <c r="H267" s="108"/>
      <c r="I267" s="108"/>
      <c r="J267" s="108"/>
      <c r="K267" s="108"/>
      <c r="L267" s="108"/>
      <c r="M267" s="108"/>
    </row>
    <row r="268" spans="6:13">
      <c r="G268" s="108"/>
      <c r="H268" s="108"/>
      <c r="I268" s="108"/>
      <c r="J268" s="108"/>
      <c r="K268" s="108"/>
      <c r="L268" s="108"/>
      <c r="M268" s="108"/>
    </row>
    <row r="269" spans="6:13">
      <c r="G269" s="108"/>
      <c r="H269" s="108"/>
      <c r="I269" s="108"/>
      <c r="J269" s="108"/>
      <c r="K269" s="108"/>
      <c r="L269" s="108"/>
      <c r="M269" s="108"/>
    </row>
    <row r="270" spans="6:13">
      <c r="G270" s="108"/>
      <c r="H270" s="108"/>
      <c r="I270" s="108"/>
      <c r="J270" s="108"/>
      <c r="K270" s="108"/>
      <c r="L270" s="108"/>
      <c r="M270" s="108"/>
    </row>
    <row r="271" spans="6:13">
      <c r="G271" s="108"/>
      <c r="H271" s="108"/>
      <c r="I271" s="108"/>
      <c r="J271" s="108"/>
      <c r="K271" s="108"/>
      <c r="L271" s="108"/>
      <c r="M271" s="108"/>
    </row>
    <row r="272" spans="6:13">
      <c r="G272" s="108"/>
      <c r="H272" s="108"/>
      <c r="I272" s="108"/>
      <c r="J272" s="108"/>
      <c r="K272" s="108"/>
      <c r="L272" s="108"/>
      <c r="M272" s="108"/>
    </row>
    <row r="273" spans="7:13">
      <c r="G273" s="108"/>
      <c r="H273" s="108"/>
      <c r="I273" s="108"/>
      <c r="J273" s="108"/>
      <c r="K273" s="108"/>
      <c r="L273" s="108"/>
      <c r="M273" s="108"/>
    </row>
    <row r="274" spans="7:13">
      <c r="G274" s="108"/>
      <c r="H274" s="108"/>
      <c r="I274" s="108"/>
      <c r="J274" s="108"/>
      <c r="K274" s="108"/>
      <c r="L274" s="108"/>
      <c r="M274" s="108"/>
    </row>
    <row r="275" spans="7:13">
      <c r="G275" s="108"/>
      <c r="H275" s="108"/>
      <c r="I275" s="108"/>
      <c r="J275" s="108"/>
      <c r="K275" s="108"/>
      <c r="L275" s="108"/>
      <c r="M275" s="108"/>
    </row>
    <row r="276" spans="7:13">
      <c r="G276" s="108"/>
      <c r="H276" s="108"/>
      <c r="I276" s="108"/>
      <c r="J276" s="108"/>
      <c r="K276" s="108"/>
      <c r="L276" s="108"/>
      <c r="M276" s="108"/>
    </row>
    <row r="277" spans="7:13">
      <c r="G277" s="108"/>
      <c r="H277" s="108"/>
      <c r="I277" s="108"/>
      <c r="J277" s="108"/>
      <c r="K277" s="108"/>
      <c r="L277" s="108"/>
      <c r="M277" s="108"/>
    </row>
    <row r="278" spans="7:13">
      <c r="G278" s="108"/>
      <c r="H278" s="108"/>
      <c r="I278" s="108"/>
      <c r="J278" s="108"/>
      <c r="K278" s="108"/>
      <c r="L278" s="108"/>
      <c r="M278" s="108"/>
    </row>
    <row r="279" spans="7:13">
      <c r="G279" s="108"/>
      <c r="H279" s="108"/>
      <c r="I279" s="108"/>
      <c r="J279" s="108"/>
      <c r="K279" s="108"/>
      <c r="L279" s="108"/>
      <c r="M279" s="108"/>
    </row>
    <row r="280" spans="7:13">
      <c r="G280" s="108"/>
      <c r="H280" s="108"/>
      <c r="I280" s="108"/>
      <c r="J280" s="108"/>
      <c r="K280" s="108"/>
      <c r="L280" s="108"/>
      <c r="M280" s="108"/>
    </row>
    <row r="281" spans="7:13">
      <c r="G281" s="108"/>
      <c r="H281" s="108"/>
      <c r="I281" s="108"/>
      <c r="J281" s="108"/>
      <c r="K281" s="108"/>
      <c r="L281" s="108"/>
      <c r="M281" s="108"/>
    </row>
    <row r="282" spans="7:13">
      <c r="G282" s="108"/>
      <c r="H282" s="108"/>
      <c r="I282" s="108"/>
      <c r="J282" s="108"/>
      <c r="K282" s="108"/>
      <c r="L282" s="108"/>
      <c r="M282" s="108"/>
    </row>
    <row r="283" spans="7:13">
      <c r="G283" s="108"/>
      <c r="H283" s="108"/>
      <c r="I283" s="108"/>
      <c r="J283" s="108"/>
      <c r="K283" s="108"/>
      <c r="L283" s="108"/>
      <c r="M283" s="108"/>
    </row>
    <row r="284" spans="7:13">
      <c r="G284" s="108"/>
      <c r="H284" s="108"/>
      <c r="I284" s="108"/>
      <c r="J284" s="108"/>
      <c r="K284" s="108"/>
      <c r="L284" s="108"/>
      <c r="M284" s="108"/>
    </row>
    <row r="285" spans="7:13">
      <c r="G285" s="108"/>
      <c r="H285" s="108"/>
      <c r="I285" s="108"/>
      <c r="J285" s="108"/>
      <c r="K285" s="108"/>
      <c r="L285" s="108"/>
      <c r="M285" s="108"/>
    </row>
    <row r="286" spans="7:13">
      <c r="G286" s="108"/>
      <c r="H286" s="108"/>
      <c r="I286" s="108"/>
      <c r="J286" s="108"/>
      <c r="K286" s="108"/>
      <c r="L286" s="108"/>
      <c r="M286" s="108"/>
    </row>
    <row r="287" spans="7:13">
      <c r="G287" s="108"/>
      <c r="H287" s="108"/>
      <c r="I287" s="108"/>
      <c r="J287" s="108"/>
      <c r="K287" s="108"/>
      <c r="L287" s="108"/>
      <c r="M287" s="108"/>
    </row>
    <row r="288" spans="7:13">
      <c r="G288" s="108"/>
      <c r="H288" s="108"/>
      <c r="I288" s="108"/>
      <c r="J288" s="108"/>
      <c r="K288" s="108"/>
      <c r="L288" s="108"/>
      <c r="M288" s="108"/>
    </row>
    <row r="289" spans="7:13">
      <c r="G289" s="108"/>
      <c r="H289" s="108"/>
      <c r="I289" s="108"/>
      <c r="J289" s="108"/>
      <c r="K289" s="108"/>
      <c r="L289" s="108"/>
      <c r="M289" s="108"/>
    </row>
    <row r="290" spans="7:13">
      <c r="G290" s="108"/>
      <c r="H290" s="108"/>
      <c r="I290" s="108"/>
      <c r="J290" s="108"/>
      <c r="K290" s="108"/>
      <c r="L290" s="108"/>
      <c r="M290" s="108"/>
    </row>
    <row r="291" spans="7:13">
      <c r="G291" s="108"/>
      <c r="H291" s="108"/>
      <c r="I291" s="108"/>
      <c r="J291" s="108"/>
      <c r="K291" s="108"/>
      <c r="L291" s="108"/>
      <c r="M291" s="108"/>
    </row>
    <row r="292" spans="7:13">
      <c r="G292" s="108"/>
      <c r="H292" s="108"/>
      <c r="I292" s="108"/>
      <c r="J292" s="108"/>
      <c r="K292" s="108"/>
      <c r="L292" s="108"/>
      <c r="M292" s="108"/>
    </row>
    <row r="293" spans="7:13">
      <c r="G293" s="108"/>
      <c r="H293" s="108"/>
      <c r="I293" s="108"/>
      <c r="J293" s="108"/>
      <c r="K293" s="108"/>
      <c r="L293" s="108"/>
      <c r="M293" s="108"/>
    </row>
    <row r="294" spans="7:13">
      <c r="G294" s="108"/>
      <c r="H294" s="108"/>
      <c r="I294" s="108"/>
      <c r="J294" s="108"/>
      <c r="K294" s="108"/>
      <c r="L294" s="108"/>
      <c r="M294" s="108"/>
    </row>
    <row r="295" spans="7:13">
      <c r="G295" s="108"/>
      <c r="H295" s="108"/>
      <c r="I295" s="108"/>
      <c r="J295" s="108"/>
      <c r="K295" s="108"/>
      <c r="L295" s="108"/>
      <c r="M295" s="108"/>
    </row>
    <row r="296" spans="7:13">
      <c r="G296" s="108"/>
      <c r="H296" s="108"/>
      <c r="I296" s="108"/>
      <c r="J296" s="108"/>
      <c r="K296" s="108"/>
      <c r="L296" s="108"/>
      <c r="M296" s="108"/>
    </row>
    <row r="297" spans="7:13">
      <c r="G297" s="108"/>
      <c r="H297" s="108"/>
      <c r="I297" s="108"/>
      <c r="J297" s="108"/>
      <c r="K297" s="108"/>
      <c r="L297" s="108"/>
      <c r="M297" s="108"/>
    </row>
    <row r="298" spans="7:13">
      <c r="G298" s="108"/>
      <c r="H298" s="108"/>
      <c r="I298" s="108"/>
      <c r="J298" s="108"/>
      <c r="K298" s="108"/>
      <c r="L298" s="108"/>
      <c r="M298" s="108"/>
    </row>
    <row r="299" spans="7:13">
      <c r="G299" s="108"/>
      <c r="H299" s="108"/>
      <c r="I299" s="108"/>
      <c r="J299" s="108"/>
      <c r="K299" s="108"/>
      <c r="L299" s="108"/>
      <c r="M299" s="108"/>
    </row>
    <row r="300" spans="7:13">
      <c r="G300" s="108"/>
      <c r="H300" s="108"/>
      <c r="I300" s="108"/>
      <c r="J300" s="108"/>
      <c r="K300" s="108"/>
      <c r="L300" s="108"/>
      <c r="M300" s="108"/>
    </row>
    <row r="301" spans="7:13">
      <c r="G301" s="108"/>
      <c r="H301" s="108"/>
      <c r="I301" s="108"/>
      <c r="J301" s="108"/>
      <c r="K301" s="108"/>
      <c r="L301" s="108"/>
      <c r="M301" s="108"/>
    </row>
    <row r="302" spans="7:13">
      <c r="G302" s="108"/>
      <c r="H302" s="108"/>
      <c r="I302" s="108"/>
      <c r="J302" s="108"/>
      <c r="K302" s="108"/>
      <c r="L302" s="108"/>
      <c r="M302" s="108"/>
    </row>
    <row r="303" spans="7:13">
      <c r="G303" s="108"/>
      <c r="H303" s="108"/>
      <c r="I303" s="108"/>
      <c r="J303" s="108"/>
      <c r="K303" s="108"/>
      <c r="L303" s="108"/>
      <c r="M303" s="108"/>
    </row>
    <row r="304" spans="7:13">
      <c r="G304" s="108"/>
      <c r="H304" s="108"/>
      <c r="I304" s="108"/>
      <c r="J304" s="108"/>
      <c r="K304" s="108"/>
      <c r="L304" s="108"/>
      <c r="M304" s="108"/>
    </row>
    <row r="305" spans="7:13">
      <c r="G305" s="108"/>
      <c r="H305" s="108"/>
      <c r="I305" s="108"/>
      <c r="J305" s="108"/>
      <c r="K305" s="108"/>
      <c r="L305" s="108"/>
      <c r="M305" s="108"/>
    </row>
    <row r="306" spans="7:13">
      <c r="G306" s="108"/>
      <c r="H306" s="108"/>
      <c r="I306" s="108"/>
      <c r="J306" s="108"/>
      <c r="K306" s="108"/>
      <c r="L306" s="108"/>
      <c r="M306" s="108"/>
    </row>
    <row r="307" spans="7:13">
      <c r="G307" s="108"/>
      <c r="H307" s="108"/>
      <c r="I307" s="108"/>
      <c r="J307" s="108"/>
      <c r="K307" s="108"/>
      <c r="L307" s="108"/>
      <c r="M307" s="108"/>
    </row>
    <row r="308" spans="7:13">
      <c r="G308" s="108"/>
      <c r="H308" s="108"/>
      <c r="I308" s="108"/>
      <c r="J308" s="108"/>
      <c r="K308" s="108"/>
      <c r="L308" s="108"/>
      <c r="M308" s="108"/>
    </row>
    <row r="309" spans="7:13">
      <c r="G309" s="108"/>
      <c r="H309" s="108"/>
      <c r="I309" s="108"/>
      <c r="J309" s="108"/>
      <c r="K309" s="108"/>
      <c r="L309" s="108"/>
      <c r="M309" s="108"/>
    </row>
    <row r="310" spans="7:13">
      <c r="G310" s="108"/>
      <c r="H310" s="108"/>
      <c r="I310" s="108"/>
      <c r="J310" s="108"/>
      <c r="K310" s="108"/>
      <c r="L310" s="108"/>
      <c r="M310" s="108"/>
    </row>
    <row r="311" spans="7:13">
      <c r="G311" s="108"/>
      <c r="H311" s="108"/>
      <c r="I311" s="108"/>
      <c r="J311" s="108"/>
      <c r="K311" s="108"/>
      <c r="L311" s="108"/>
      <c r="M311" s="108"/>
    </row>
    <row r="312" spans="7:13">
      <c r="G312" s="108"/>
      <c r="H312" s="108"/>
      <c r="I312" s="108"/>
      <c r="J312" s="108"/>
      <c r="K312" s="108"/>
      <c r="L312" s="108"/>
      <c r="M312" s="108"/>
    </row>
    <row r="313" spans="7:13">
      <c r="G313" s="108"/>
      <c r="H313" s="108"/>
      <c r="I313" s="108"/>
      <c r="J313" s="108"/>
      <c r="K313" s="108"/>
      <c r="L313" s="108"/>
      <c r="M313" s="108"/>
    </row>
    <row r="314" spans="7:13">
      <c r="G314" s="108"/>
      <c r="H314" s="108"/>
      <c r="I314" s="108"/>
      <c r="J314" s="108"/>
      <c r="K314" s="108"/>
      <c r="L314" s="108"/>
      <c r="M314" s="108"/>
    </row>
    <row r="315" spans="7:13">
      <c r="G315" s="108"/>
      <c r="H315" s="108"/>
      <c r="I315" s="108"/>
      <c r="J315" s="108"/>
      <c r="K315" s="108"/>
      <c r="L315" s="108"/>
      <c r="M315" s="108"/>
    </row>
    <row r="316" spans="7:13">
      <c r="G316" s="108"/>
      <c r="H316" s="108"/>
      <c r="I316" s="108"/>
      <c r="J316" s="108"/>
      <c r="K316" s="108"/>
      <c r="L316" s="108"/>
      <c r="M316" s="108"/>
    </row>
    <row r="317" spans="7:13">
      <c r="G317" s="108"/>
      <c r="H317" s="108"/>
      <c r="I317" s="108"/>
      <c r="J317" s="108"/>
      <c r="K317" s="108"/>
      <c r="L317" s="108"/>
      <c r="M317" s="108"/>
    </row>
    <row r="318" spans="7:13">
      <c r="G318" s="108"/>
      <c r="H318" s="108"/>
      <c r="I318" s="108"/>
      <c r="J318" s="108"/>
      <c r="K318" s="108"/>
      <c r="L318" s="108"/>
      <c r="M318" s="108"/>
    </row>
    <row r="319" spans="7:13">
      <c r="G319" s="108"/>
      <c r="H319" s="108"/>
      <c r="I319" s="108"/>
      <c r="J319" s="108"/>
      <c r="K319" s="108"/>
      <c r="L319" s="108"/>
      <c r="M319" s="108"/>
    </row>
    <row r="320" spans="7:13">
      <c r="G320" s="108"/>
      <c r="H320" s="108"/>
      <c r="I320" s="108"/>
      <c r="J320" s="108"/>
      <c r="K320" s="108"/>
      <c r="L320" s="108"/>
      <c r="M320" s="108"/>
    </row>
    <row r="321" spans="7:13">
      <c r="G321" s="108"/>
      <c r="H321" s="108"/>
      <c r="I321" s="108"/>
      <c r="J321" s="108"/>
      <c r="K321" s="108"/>
      <c r="L321" s="108"/>
      <c r="M321" s="108"/>
    </row>
    <row r="322" spans="7:13">
      <c r="G322" s="108"/>
      <c r="H322" s="108"/>
      <c r="I322" s="108"/>
      <c r="J322" s="108"/>
      <c r="K322" s="108"/>
      <c r="L322" s="108"/>
      <c r="M322" s="108"/>
    </row>
    <row r="323" spans="7:13">
      <c r="G323" s="108"/>
      <c r="H323" s="108"/>
      <c r="I323" s="108"/>
      <c r="J323" s="108"/>
      <c r="K323" s="108"/>
      <c r="L323" s="108"/>
      <c r="M323" s="108"/>
    </row>
    <row r="324" spans="7:13">
      <c r="G324" s="108"/>
      <c r="H324" s="108"/>
      <c r="I324" s="108"/>
      <c r="J324" s="108"/>
      <c r="K324" s="108"/>
      <c r="L324" s="108"/>
      <c r="M324" s="108"/>
    </row>
    <row r="325" spans="7:13">
      <c r="G325" s="108"/>
      <c r="H325" s="108"/>
      <c r="I325" s="108"/>
      <c r="J325" s="108"/>
      <c r="K325" s="108"/>
      <c r="L325" s="108"/>
      <c r="M325" s="108"/>
    </row>
    <row r="326" spans="7:13">
      <c r="G326" s="108"/>
      <c r="H326" s="108"/>
      <c r="I326" s="108"/>
      <c r="J326" s="108"/>
      <c r="K326" s="108"/>
      <c r="L326" s="108"/>
      <c r="M326" s="108"/>
    </row>
    <row r="327" spans="7:13">
      <c r="G327" s="108"/>
      <c r="H327" s="108"/>
      <c r="I327" s="108"/>
      <c r="J327" s="108"/>
      <c r="K327" s="108"/>
      <c r="L327" s="108"/>
      <c r="M327" s="108"/>
    </row>
    <row r="328" spans="7:13">
      <c r="G328" s="108"/>
      <c r="H328" s="108"/>
      <c r="I328" s="108"/>
      <c r="J328" s="108"/>
      <c r="K328" s="108"/>
      <c r="L328" s="108"/>
      <c r="M328" s="108"/>
    </row>
    <row r="329" spans="7:13">
      <c r="G329" s="108"/>
      <c r="H329" s="108"/>
      <c r="I329" s="108"/>
      <c r="J329" s="108"/>
      <c r="K329" s="108"/>
      <c r="L329" s="108"/>
      <c r="M329" s="108"/>
    </row>
    <row r="330" spans="7:13">
      <c r="G330" s="108"/>
      <c r="H330" s="108"/>
      <c r="I330" s="108"/>
      <c r="J330" s="108"/>
      <c r="K330" s="108"/>
      <c r="L330" s="108"/>
      <c r="M330" s="108"/>
    </row>
    <row r="331" spans="7:13">
      <c r="G331" s="108"/>
      <c r="H331" s="108"/>
      <c r="I331" s="108"/>
      <c r="J331" s="108"/>
      <c r="K331" s="108"/>
      <c r="L331" s="108"/>
      <c r="M331" s="108"/>
    </row>
    <row r="332" spans="7:13">
      <c r="G332" s="108"/>
      <c r="H332" s="108"/>
      <c r="I332" s="108"/>
      <c r="J332" s="108"/>
      <c r="K332" s="108"/>
      <c r="L332" s="108"/>
      <c r="M332" s="108"/>
    </row>
    <row r="333" spans="7:13">
      <c r="G333" s="108"/>
      <c r="H333" s="108"/>
      <c r="I333" s="108"/>
      <c r="J333" s="108"/>
      <c r="K333" s="108"/>
      <c r="L333" s="108"/>
      <c r="M333" s="108"/>
    </row>
    <row r="334" spans="7:13">
      <c r="G334" s="108"/>
      <c r="H334" s="108"/>
      <c r="I334" s="108"/>
      <c r="J334" s="108"/>
      <c r="K334" s="108"/>
      <c r="L334" s="108"/>
      <c r="M334" s="108"/>
    </row>
    <row r="335" spans="7:13">
      <c r="G335" s="108"/>
      <c r="H335" s="108"/>
      <c r="I335" s="108"/>
      <c r="J335" s="108"/>
      <c r="K335" s="108"/>
      <c r="L335" s="108"/>
      <c r="M335" s="108"/>
    </row>
    <row r="336" spans="7:13">
      <c r="G336" s="108"/>
      <c r="H336" s="108"/>
      <c r="I336" s="108"/>
      <c r="J336" s="108"/>
      <c r="K336" s="108"/>
      <c r="L336" s="108"/>
      <c r="M336" s="108"/>
    </row>
    <row r="337" spans="7:13">
      <c r="G337" s="108"/>
      <c r="H337" s="108"/>
      <c r="I337" s="108"/>
      <c r="J337" s="108"/>
      <c r="K337" s="108"/>
      <c r="L337" s="108"/>
      <c r="M337" s="108"/>
    </row>
    <row r="338" spans="7:13">
      <c r="G338" s="108"/>
      <c r="H338" s="108"/>
      <c r="I338" s="108"/>
      <c r="J338" s="108"/>
      <c r="K338" s="108"/>
      <c r="L338" s="108"/>
      <c r="M338" s="108"/>
    </row>
    <row r="339" spans="7:13">
      <c r="G339" s="108"/>
      <c r="H339" s="108"/>
      <c r="I339" s="108"/>
      <c r="J339" s="108"/>
      <c r="K339" s="108"/>
      <c r="L339" s="108"/>
      <c r="M339" s="108"/>
    </row>
    <row r="340" spans="7:13">
      <c r="G340" s="108"/>
      <c r="H340" s="108"/>
      <c r="I340" s="108"/>
      <c r="J340" s="108"/>
      <c r="K340" s="108"/>
      <c r="L340" s="108"/>
      <c r="M340" s="108"/>
    </row>
    <row r="341" spans="7:13">
      <c r="G341" s="108"/>
      <c r="H341" s="108"/>
      <c r="I341" s="108"/>
      <c r="J341" s="108"/>
      <c r="K341" s="108"/>
      <c r="L341" s="108"/>
      <c r="M341" s="108"/>
    </row>
    <row r="342" spans="7:13">
      <c r="G342" s="108"/>
      <c r="H342" s="108"/>
      <c r="I342" s="108"/>
      <c r="J342" s="108"/>
      <c r="K342" s="108"/>
      <c r="L342" s="108"/>
      <c r="M342" s="108"/>
    </row>
    <row r="343" spans="7:13">
      <c r="G343" s="108"/>
      <c r="H343" s="108"/>
      <c r="I343" s="108"/>
      <c r="J343" s="108"/>
      <c r="K343" s="108"/>
      <c r="L343" s="108"/>
      <c r="M343" s="108"/>
    </row>
    <row r="344" spans="7:13">
      <c r="G344" s="108"/>
      <c r="H344" s="108"/>
      <c r="I344" s="108"/>
      <c r="J344" s="108"/>
      <c r="K344" s="108"/>
      <c r="L344" s="108"/>
      <c r="M344" s="108"/>
    </row>
    <row r="345" spans="7:13">
      <c r="G345" s="108"/>
      <c r="H345" s="108"/>
      <c r="I345" s="108"/>
      <c r="J345" s="108"/>
      <c r="K345" s="108"/>
      <c r="L345" s="108"/>
      <c r="M345" s="108"/>
    </row>
    <row r="346" spans="7:13">
      <c r="G346" s="108"/>
      <c r="H346" s="108"/>
      <c r="I346" s="108"/>
      <c r="J346" s="108"/>
      <c r="K346" s="108"/>
      <c r="L346" s="108"/>
      <c r="M346" s="108"/>
    </row>
    <row r="347" spans="7:13">
      <c r="G347" s="108"/>
      <c r="H347" s="108"/>
      <c r="I347" s="108"/>
      <c r="J347" s="108"/>
      <c r="K347" s="108"/>
      <c r="L347" s="108"/>
      <c r="M347" s="108"/>
    </row>
    <row r="348" spans="7:13">
      <c r="G348" s="108"/>
      <c r="H348" s="108"/>
      <c r="I348" s="108"/>
      <c r="J348" s="108"/>
      <c r="K348" s="108"/>
      <c r="L348" s="108"/>
      <c r="M348" s="108"/>
    </row>
    <row r="349" spans="7:13">
      <c r="G349" s="108"/>
      <c r="H349" s="108"/>
      <c r="I349" s="108"/>
      <c r="J349" s="108"/>
      <c r="K349" s="108"/>
      <c r="L349" s="108"/>
      <c r="M349" s="108"/>
    </row>
    <row r="350" spans="7:13">
      <c r="G350" s="108"/>
      <c r="H350" s="108"/>
      <c r="I350" s="108"/>
      <c r="J350" s="108"/>
      <c r="K350" s="108"/>
      <c r="L350" s="108"/>
      <c r="M350" s="108"/>
    </row>
    <row r="351" spans="7:13">
      <c r="G351" s="108"/>
      <c r="H351" s="108"/>
      <c r="I351" s="108"/>
      <c r="J351" s="108"/>
      <c r="K351" s="108"/>
      <c r="L351" s="108"/>
      <c r="M351" s="108"/>
    </row>
    <row r="352" spans="7:13">
      <c r="G352" s="108"/>
      <c r="H352" s="108"/>
      <c r="I352" s="108"/>
      <c r="J352" s="108"/>
      <c r="K352" s="108"/>
      <c r="L352" s="108"/>
      <c r="M352" s="108"/>
    </row>
    <row r="353" spans="7:13">
      <c r="G353" s="108"/>
      <c r="H353" s="108"/>
      <c r="I353" s="108"/>
      <c r="J353" s="108"/>
      <c r="K353" s="108"/>
      <c r="L353" s="108"/>
      <c r="M353" s="108"/>
    </row>
    <row r="354" spans="7:13">
      <c r="G354" s="108"/>
      <c r="H354" s="108"/>
      <c r="I354" s="108"/>
      <c r="J354" s="108"/>
      <c r="K354" s="108"/>
      <c r="L354" s="108"/>
      <c r="M354" s="108"/>
    </row>
    <row r="355" spans="7:13">
      <c r="G355" s="108"/>
      <c r="H355" s="108"/>
      <c r="I355" s="108"/>
      <c r="J355" s="108"/>
      <c r="K355" s="108"/>
      <c r="L355" s="108"/>
      <c r="M355" s="108"/>
    </row>
    <row r="356" spans="7:13">
      <c r="G356" s="108"/>
      <c r="H356" s="108"/>
      <c r="I356" s="108"/>
      <c r="J356" s="108"/>
      <c r="K356" s="108"/>
      <c r="L356" s="108"/>
      <c r="M356" s="108"/>
    </row>
    <row r="357" spans="7:13">
      <c r="G357" s="108"/>
      <c r="H357" s="108"/>
      <c r="I357" s="108"/>
      <c r="J357" s="108"/>
      <c r="K357" s="108"/>
      <c r="L357" s="108"/>
      <c r="M357" s="108"/>
    </row>
    <row r="358" spans="7:13">
      <c r="G358" s="108"/>
      <c r="H358" s="108"/>
      <c r="I358" s="108"/>
      <c r="J358" s="108"/>
      <c r="K358" s="108"/>
      <c r="L358" s="108"/>
      <c r="M358" s="108"/>
    </row>
    <row r="359" spans="7:13">
      <c r="G359" s="108"/>
      <c r="H359" s="108"/>
      <c r="I359" s="108"/>
      <c r="J359" s="108"/>
      <c r="K359" s="108"/>
      <c r="L359" s="108"/>
      <c r="M359" s="108"/>
    </row>
    <row r="360" spans="7:13">
      <c r="G360" s="108"/>
      <c r="H360" s="108"/>
      <c r="I360" s="108"/>
      <c r="J360" s="108"/>
      <c r="K360" s="108"/>
      <c r="L360" s="108"/>
      <c r="M360" s="108"/>
    </row>
    <row r="361" spans="7:13">
      <c r="G361" s="108"/>
      <c r="H361" s="108"/>
      <c r="I361" s="108"/>
      <c r="J361" s="108"/>
      <c r="K361" s="108"/>
      <c r="L361" s="108"/>
      <c r="M361" s="108"/>
    </row>
    <row r="362" spans="7:13">
      <c r="G362" s="108"/>
      <c r="H362" s="108"/>
      <c r="I362" s="108"/>
      <c r="J362" s="108"/>
      <c r="K362" s="108"/>
      <c r="L362" s="108"/>
      <c r="M362" s="108"/>
    </row>
    <row r="363" spans="7:13">
      <c r="G363" s="108"/>
      <c r="H363" s="108"/>
      <c r="I363" s="108"/>
      <c r="J363" s="108"/>
      <c r="K363" s="108"/>
      <c r="L363" s="108"/>
      <c r="M363" s="108"/>
    </row>
    <row r="364" spans="7:13">
      <c r="G364" s="108"/>
      <c r="H364" s="108"/>
      <c r="I364" s="108"/>
      <c r="J364" s="108"/>
      <c r="K364" s="108"/>
      <c r="L364" s="108"/>
      <c r="M364" s="108"/>
    </row>
    <row r="365" spans="7:13">
      <c r="G365" s="108"/>
      <c r="H365" s="108"/>
      <c r="I365" s="108"/>
      <c r="J365" s="108"/>
      <c r="K365" s="108"/>
      <c r="L365" s="108"/>
      <c r="M365" s="108"/>
    </row>
    <row r="366" spans="7:13">
      <c r="G366" s="108"/>
      <c r="H366" s="108"/>
      <c r="I366" s="108"/>
      <c r="J366" s="108"/>
      <c r="K366" s="108"/>
      <c r="L366" s="108"/>
      <c r="M366" s="108"/>
    </row>
    <row r="367" spans="7:13">
      <c r="G367" s="108"/>
      <c r="H367" s="108"/>
      <c r="I367" s="108"/>
      <c r="J367" s="108"/>
      <c r="K367" s="108"/>
      <c r="L367" s="108"/>
      <c r="M367" s="108"/>
    </row>
    <row r="368" spans="7:13">
      <c r="G368" s="108"/>
      <c r="H368" s="108"/>
      <c r="I368" s="108"/>
      <c r="J368" s="108"/>
      <c r="K368" s="108"/>
      <c r="L368" s="108"/>
      <c r="M368" s="108"/>
    </row>
    <row r="369" spans="7:13">
      <c r="G369" s="108"/>
      <c r="H369" s="108"/>
      <c r="I369" s="108"/>
      <c r="J369" s="108"/>
      <c r="K369" s="108"/>
      <c r="L369" s="108"/>
      <c r="M369" s="108"/>
    </row>
    <row r="370" spans="7:13">
      <c r="G370" s="108"/>
      <c r="H370" s="108"/>
      <c r="I370" s="108"/>
      <c r="J370" s="108"/>
      <c r="K370" s="108"/>
      <c r="L370" s="108"/>
      <c r="M370" s="108"/>
    </row>
    <row r="371" spans="7:13">
      <c r="G371" s="108"/>
      <c r="H371" s="108"/>
      <c r="I371" s="108"/>
      <c r="J371" s="108"/>
      <c r="K371" s="108"/>
      <c r="L371" s="108"/>
      <c r="M371" s="108"/>
    </row>
    <row r="372" spans="7:13">
      <c r="G372" s="108"/>
      <c r="H372" s="108"/>
      <c r="I372" s="108"/>
      <c r="J372" s="108"/>
      <c r="K372" s="108"/>
      <c r="L372" s="108"/>
      <c r="M372" s="108"/>
    </row>
    <row r="373" spans="7:13">
      <c r="G373" s="108"/>
      <c r="H373" s="108"/>
      <c r="I373" s="108"/>
      <c r="J373" s="108"/>
      <c r="K373" s="108"/>
      <c r="L373" s="108"/>
      <c r="M373" s="108"/>
    </row>
    <row r="374" spans="7:13">
      <c r="G374" s="108"/>
      <c r="H374" s="108"/>
      <c r="I374" s="108"/>
      <c r="J374" s="108"/>
      <c r="K374" s="108"/>
      <c r="L374" s="108"/>
      <c r="M374" s="108"/>
    </row>
    <row r="375" spans="7:13">
      <c r="G375" s="108"/>
      <c r="H375" s="108"/>
      <c r="I375" s="108"/>
      <c r="J375" s="108"/>
      <c r="K375" s="108"/>
      <c r="L375" s="108"/>
      <c r="M375" s="108"/>
    </row>
    <row r="376" spans="7:13">
      <c r="G376" s="108"/>
      <c r="H376" s="108"/>
      <c r="I376" s="108"/>
      <c r="J376" s="108"/>
      <c r="K376" s="108"/>
      <c r="L376" s="108"/>
      <c r="M376" s="108"/>
    </row>
    <row r="377" spans="7:13">
      <c r="G377" s="108"/>
      <c r="H377" s="108"/>
      <c r="I377" s="108"/>
      <c r="J377" s="108"/>
      <c r="K377" s="108"/>
      <c r="L377" s="108"/>
      <c r="M377" s="108"/>
    </row>
    <row r="378" spans="7:13">
      <c r="G378" s="108"/>
      <c r="H378" s="108"/>
      <c r="I378" s="108"/>
      <c r="J378" s="108"/>
      <c r="K378" s="108"/>
      <c r="L378" s="108"/>
      <c r="M378" s="108"/>
    </row>
    <row r="379" spans="7:13">
      <c r="G379" s="108"/>
      <c r="H379" s="108"/>
      <c r="I379" s="108"/>
      <c r="J379" s="108"/>
      <c r="K379" s="108"/>
      <c r="L379" s="108"/>
      <c r="M379" s="108"/>
    </row>
    <row r="380" spans="7:13">
      <c r="G380" s="108"/>
      <c r="H380" s="108"/>
      <c r="I380" s="108"/>
      <c r="J380" s="108"/>
      <c r="K380" s="108"/>
      <c r="L380" s="108"/>
      <c r="M380" s="108"/>
    </row>
    <row r="381" spans="7:13">
      <c r="G381" s="108"/>
      <c r="H381" s="108"/>
      <c r="I381" s="108"/>
      <c r="J381" s="108"/>
      <c r="K381" s="108"/>
      <c r="L381" s="108"/>
      <c r="M381" s="108"/>
    </row>
    <row r="382" spans="7:13">
      <c r="G382" s="108"/>
      <c r="H382" s="108"/>
      <c r="I382" s="108"/>
      <c r="J382" s="108"/>
      <c r="K382" s="108"/>
      <c r="L382" s="108"/>
      <c r="M382" s="108"/>
    </row>
    <row r="383" spans="7:13">
      <c r="G383" s="108"/>
      <c r="H383" s="108"/>
      <c r="I383" s="108"/>
      <c r="J383" s="108"/>
      <c r="K383" s="108"/>
      <c r="L383" s="108"/>
      <c r="M383" s="108"/>
    </row>
    <row r="384" spans="7:13">
      <c r="G384" s="108"/>
      <c r="H384" s="108"/>
      <c r="I384" s="108"/>
      <c r="J384" s="108"/>
      <c r="K384" s="108"/>
      <c r="L384" s="108"/>
      <c r="M384" s="108"/>
    </row>
    <row r="385" spans="7:13">
      <c r="G385" s="108"/>
      <c r="H385" s="108"/>
      <c r="I385" s="108"/>
      <c r="J385" s="108"/>
      <c r="K385" s="108"/>
      <c r="L385" s="108"/>
      <c r="M385" s="108"/>
    </row>
    <row r="386" spans="7:13">
      <c r="G386" s="108"/>
      <c r="H386" s="108"/>
      <c r="I386" s="108"/>
      <c r="J386" s="108"/>
      <c r="K386" s="108"/>
      <c r="L386" s="108"/>
      <c r="M386" s="108"/>
    </row>
    <row r="387" spans="7:13">
      <c r="G387" s="108"/>
      <c r="H387" s="108"/>
      <c r="I387" s="108"/>
      <c r="J387" s="108"/>
      <c r="K387" s="108"/>
      <c r="L387" s="108"/>
      <c r="M387" s="108"/>
    </row>
    <row r="388" spans="7:13">
      <c r="G388" s="108"/>
      <c r="H388" s="108"/>
      <c r="I388" s="108"/>
      <c r="J388" s="108"/>
      <c r="K388" s="108"/>
      <c r="L388" s="108"/>
      <c r="M388" s="108"/>
    </row>
    <row r="389" spans="7:13">
      <c r="G389" s="108"/>
      <c r="H389" s="108"/>
      <c r="I389" s="108"/>
      <c r="J389" s="108"/>
      <c r="K389" s="108"/>
      <c r="L389" s="108"/>
      <c r="M389" s="108"/>
    </row>
    <row r="390" spans="7:13">
      <c r="G390" s="108"/>
      <c r="H390" s="108"/>
      <c r="I390" s="108"/>
      <c r="J390" s="108"/>
      <c r="K390" s="108"/>
      <c r="L390" s="108"/>
      <c r="M390" s="108"/>
    </row>
    <row r="391" spans="7:13">
      <c r="G391" s="108"/>
      <c r="H391" s="108"/>
      <c r="I391" s="108"/>
      <c r="J391" s="108"/>
      <c r="K391" s="108"/>
      <c r="L391" s="108"/>
      <c r="M391" s="108"/>
    </row>
    <row r="392" spans="7:13">
      <c r="G392" s="108"/>
      <c r="H392" s="108"/>
      <c r="I392" s="108"/>
      <c r="J392" s="108"/>
      <c r="K392" s="108"/>
      <c r="L392" s="108"/>
      <c r="M392" s="108"/>
    </row>
    <row r="393" spans="7:13">
      <c r="G393" s="108"/>
      <c r="H393" s="108"/>
      <c r="I393" s="108"/>
      <c r="J393" s="108"/>
      <c r="K393" s="108"/>
      <c r="L393" s="108"/>
      <c r="M393" s="108"/>
    </row>
    <row r="394" spans="7:13">
      <c r="G394" s="108"/>
      <c r="H394" s="108"/>
      <c r="I394" s="108"/>
      <c r="J394" s="108"/>
      <c r="K394" s="108"/>
      <c r="L394" s="108"/>
      <c r="M394" s="108"/>
    </row>
    <row r="395" spans="7:13">
      <c r="G395" s="108"/>
      <c r="H395" s="108"/>
      <c r="I395" s="108"/>
      <c r="J395" s="108"/>
      <c r="K395" s="108"/>
      <c r="L395" s="108"/>
      <c r="M395" s="108"/>
    </row>
    <row r="396" spans="7:13">
      <c r="G396" s="108"/>
      <c r="H396" s="108"/>
      <c r="I396" s="108"/>
      <c r="J396" s="108"/>
      <c r="K396" s="108"/>
      <c r="L396" s="108"/>
      <c r="M396" s="108"/>
    </row>
    <row r="397" spans="7:13">
      <c r="G397" s="108"/>
      <c r="H397" s="108"/>
      <c r="I397" s="108"/>
      <c r="J397" s="108"/>
      <c r="K397" s="108"/>
      <c r="L397" s="108"/>
      <c r="M397" s="108"/>
    </row>
    <row r="398" spans="7:13">
      <c r="G398" s="108"/>
      <c r="H398" s="108"/>
      <c r="I398" s="108"/>
      <c r="J398" s="108"/>
      <c r="K398" s="108"/>
      <c r="L398" s="108"/>
      <c r="M398" s="108"/>
    </row>
    <row r="399" spans="7:13">
      <c r="G399" s="108"/>
      <c r="H399" s="108"/>
      <c r="I399" s="108"/>
      <c r="J399" s="108"/>
      <c r="K399" s="108"/>
      <c r="L399" s="108"/>
      <c r="M399" s="108"/>
    </row>
    <row r="400" spans="7:13">
      <c r="G400" s="108"/>
      <c r="H400" s="108"/>
      <c r="I400" s="108"/>
      <c r="J400" s="108"/>
      <c r="K400" s="108"/>
      <c r="L400" s="108"/>
      <c r="M400" s="108"/>
    </row>
    <row r="401" spans="7:13">
      <c r="G401" s="108"/>
      <c r="H401" s="108"/>
      <c r="I401" s="108"/>
      <c r="J401" s="108"/>
      <c r="K401" s="108"/>
      <c r="L401" s="108"/>
      <c r="M401" s="108"/>
    </row>
    <row r="402" spans="7:13">
      <c r="G402" s="108"/>
      <c r="H402" s="108"/>
      <c r="I402" s="108"/>
      <c r="J402" s="108"/>
      <c r="K402" s="108"/>
      <c r="L402" s="108"/>
      <c r="M402" s="108"/>
    </row>
    <row r="403" spans="7:13">
      <c r="G403" s="108"/>
      <c r="H403" s="108"/>
      <c r="I403" s="108"/>
      <c r="J403" s="108"/>
      <c r="K403" s="108"/>
      <c r="L403" s="108"/>
      <c r="M403" s="108"/>
    </row>
    <row r="404" spans="7:13">
      <c r="G404" s="108"/>
      <c r="H404" s="108"/>
      <c r="I404" s="108"/>
      <c r="J404" s="108"/>
      <c r="K404" s="108"/>
      <c r="L404" s="108"/>
      <c r="M404" s="108"/>
    </row>
    <row r="405" spans="7:13">
      <c r="G405" s="108"/>
      <c r="H405" s="108"/>
      <c r="I405" s="108"/>
      <c r="J405" s="108"/>
      <c r="K405" s="108"/>
      <c r="L405" s="108"/>
      <c r="M405" s="108"/>
    </row>
    <row r="406" spans="7:13">
      <c r="G406" s="108"/>
      <c r="H406" s="108"/>
      <c r="I406" s="108"/>
      <c r="J406" s="108"/>
      <c r="K406" s="108"/>
      <c r="L406" s="108"/>
      <c r="M406" s="108"/>
    </row>
    <row r="407" spans="7:13">
      <c r="G407" s="108"/>
      <c r="H407" s="108"/>
      <c r="I407" s="108"/>
      <c r="J407" s="108"/>
      <c r="K407" s="108"/>
      <c r="L407" s="108"/>
      <c r="M407" s="108"/>
    </row>
    <row r="408" spans="7:13">
      <c r="G408" s="108"/>
      <c r="H408" s="108"/>
      <c r="I408" s="108"/>
      <c r="J408" s="108"/>
      <c r="K408" s="108"/>
      <c r="L408" s="108"/>
      <c r="M408" s="108"/>
    </row>
    <row r="409" spans="7:13">
      <c r="G409" s="108"/>
      <c r="H409" s="108"/>
      <c r="I409" s="108"/>
      <c r="J409" s="108"/>
      <c r="K409" s="108"/>
      <c r="L409" s="108"/>
      <c r="M409" s="108"/>
    </row>
    <row r="410" spans="7:13">
      <c r="G410" s="108"/>
      <c r="H410" s="108"/>
      <c r="I410" s="108"/>
      <c r="J410" s="108"/>
      <c r="K410" s="108"/>
      <c r="L410" s="108"/>
      <c r="M410" s="108"/>
    </row>
    <row r="411" spans="7:13">
      <c r="G411" s="108"/>
      <c r="H411" s="108"/>
      <c r="I411" s="108"/>
      <c r="J411" s="108"/>
      <c r="K411" s="108"/>
      <c r="L411" s="108"/>
      <c r="M411" s="108"/>
    </row>
    <row r="412" spans="7:13">
      <c r="G412" s="108"/>
      <c r="H412" s="108"/>
      <c r="I412" s="108"/>
      <c r="J412" s="108"/>
      <c r="K412" s="108"/>
      <c r="L412" s="108"/>
      <c r="M412" s="108"/>
    </row>
    <row r="413" spans="7:13">
      <c r="G413" s="108"/>
      <c r="H413" s="108"/>
      <c r="I413" s="108"/>
      <c r="J413" s="108"/>
      <c r="K413" s="108"/>
      <c r="L413" s="108"/>
      <c r="M413" s="108"/>
    </row>
    <row r="414" spans="7:13">
      <c r="G414" s="108"/>
      <c r="H414" s="108"/>
      <c r="I414" s="108"/>
      <c r="J414" s="108"/>
      <c r="K414" s="108"/>
      <c r="L414" s="108"/>
      <c r="M414" s="108"/>
    </row>
    <row r="415" spans="7:13">
      <c r="G415" s="108"/>
      <c r="H415" s="108"/>
      <c r="I415" s="108"/>
      <c r="J415" s="108"/>
      <c r="K415" s="108"/>
      <c r="L415" s="108"/>
      <c r="M415" s="108"/>
    </row>
    <row r="416" spans="7:13">
      <c r="G416" s="108"/>
      <c r="H416" s="108"/>
      <c r="I416" s="108"/>
      <c r="J416" s="108"/>
      <c r="K416" s="108"/>
      <c r="L416" s="108"/>
      <c r="M416" s="108"/>
    </row>
    <row r="417" spans="7:13">
      <c r="G417" s="108"/>
      <c r="H417" s="108"/>
      <c r="I417" s="108"/>
      <c r="J417" s="108"/>
      <c r="K417" s="108"/>
      <c r="L417" s="108"/>
      <c r="M417" s="108"/>
    </row>
    <row r="418" spans="7:13">
      <c r="G418" s="108"/>
      <c r="H418" s="108"/>
      <c r="I418" s="108"/>
      <c r="J418" s="108"/>
      <c r="K418" s="108"/>
      <c r="L418" s="108"/>
      <c r="M418" s="108"/>
    </row>
    <row r="419" spans="7:13">
      <c r="G419" s="108"/>
      <c r="H419" s="108"/>
      <c r="I419" s="108"/>
      <c r="J419" s="108"/>
      <c r="K419" s="108"/>
      <c r="L419" s="108"/>
      <c r="M419" s="108"/>
    </row>
    <row r="420" spans="7:13">
      <c r="G420" s="108"/>
      <c r="H420" s="108"/>
      <c r="I420" s="108"/>
      <c r="J420" s="108"/>
      <c r="K420" s="108"/>
      <c r="L420" s="108"/>
      <c r="M420" s="108"/>
    </row>
    <row r="421" spans="7:13">
      <c r="G421" s="108"/>
      <c r="H421" s="108"/>
      <c r="I421" s="108"/>
      <c r="J421" s="108"/>
      <c r="K421" s="108"/>
      <c r="L421" s="108"/>
      <c r="M421" s="108"/>
    </row>
    <row r="422" spans="7:13">
      <c r="G422" s="108"/>
      <c r="H422" s="108"/>
      <c r="I422" s="108"/>
      <c r="J422" s="108"/>
      <c r="K422" s="108"/>
      <c r="L422" s="108"/>
      <c r="M422" s="108"/>
    </row>
    <row r="423" spans="7:13">
      <c r="G423" s="108"/>
      <c r="H423" s="108"/>
      <c r="I423" s="108"/>
      <c r="J423" s="108"/>
      <c r="K423" s="108"/>
      <c r="L423" s="108"/>
      <c r="M423" s="108"/>
    </row>
    <row r="424" spans="7:13">
      <c r="G424" s="108"/>
      <c r="H424" s="108"/>
      <c r="I424" s="108"/>
      <c r="J424" s="108"/>
      <c r="K424" s="108"/>
      <c r="L424" s="108"/>
      <c r="M424" s="108"/>
    </row>
    <row r="425" spans="7:13">
      <c r="G425" s="108"/>
      <c r="H425" s="108"/>
      <c r="I425" s="108"/>
      <c r="J425" s="108"/>
      <c r="K425" s="108"/>
      <c r="L425" s="108"/>
      <c r="M425" s="108"/>
    </row>
    <row r="426" spans="7:13">
      <c r="G426" s="108"/>
      <c r="H426" s="108"/>
      <c r="I426" s="108"/>
      <c r="J426" s="108"/>
      <c r="K426" s="108"/>
      <c r="L426" s="108"/>
      <c r="M426" s="108"/>
    </row>
    <row r="427" spans="7:13">
      <c r="G427" s="108"/>
      <c r="H427" s="108"/>
      <c r="I427" s="108"/>
      <c r="J427" s="108"/>
      <c r="K427" s="108"/>
      <c r="L427" s="108"/>
      <c r="M427" s="108"/>
    </row>
    <row r="428" spans="7:13">
      <c r="G428" s="108"/>
      <c r="H428" s="108"/>
      <c r="I428" s="108"/>
      <c r="J428" s="108"/>
      <c r="K428" s="108"/>
      <c r="L428" s="108"/>
      <c r="M428" s="108"/>
    </row>
    <row r="429" spans="7:13">
      <c r="G429" s="108"/>
      <c r="H429" s="108"/>
      <c r="I429" s="108"/>
      <c r="J429" s="108"/>
      <c r="K429" s="108"/>
      <c r="L429" s="108"/>
      <c r="M429" s="108"/>
    </row>
    <row r="430" spans="7:13">
      <c r="G430" s="108"/>
      <c r="H430" s="108"/>
      <c r="I430" s="108"/>
      <c r="J430" s="108"/>
      <c r="K430" s="108"/>
      <c r="L430" s="108"/>
      <c r="M430" s="108"/>
    </row>
    <row r="431" spans="7:13">
      <c r="G431" s="108"/>
      <c r="H431" s="108"/>
      <c r="I431" s="108"/>
      <c r="J431" s="108"/>
      <c r="K431" s="108"/>
      <c r="L431" s="108"/>
      <c r="M431" s="108"/>
    </row>
    <row r="432" spans="7:13">
      <c r="G432" s="108"/>
      <c r="H432" s="108"/>
      <c r="I432" s="108"/>
      <c r="J432" s="108"/>
      <c r="K432" s="108"/>
      <c r="L432" s="108"/>
      <c r="M432" s="108"/>
    </row>
    <row r="433" spans="7:13">
      <c r="G433" s="108"/>
      <c r="H433" s="108"/>
      <c r="I433" s="108"/>
      <c r="J433" s="108"/>
      <c r="K433" s="108"/>
      <c r="L433" s="108"/>
      <c r="M433" s="108"/>
    </row>
    <row r="434" spans="7:13">
      <c r="G434" s="108"/>
      <c r="H434" s="108"/>
      <c r="I434" s="108"/>
      <c r="J434" s="108"/>
      <c r="K434" s="108"/>
      <c r="L434" s="108"/>
      <c r="M434" s="108"/>
    </row>
    <row r="435" spans="7:13">
      <c r="G435" s="108"/>
      <c r="H435" s="108"/>
      <c r="I435" s="108"/>
      <c r="J435" s="108"/>
      <c r="K435" s="108"/>
      <c r="L435" s="108"/>
      <c r="M435" s="108"/>
    </row>
    <row r="436" spans="7:13">
      <c r="G436" s="108"/>
      <c r="H436" s="108"/>
      <c r="I436" s="108"/>
      <c r="J436" s="108"/>
      <c r="K436" s="108"/>
      <c r="L436" s="108"/>
      <c r="M436" s="108"/>
    </row>
    <row r="437" spans="7:13">
      <c r="G437" s="108"/>
      <c r="H437" s="108"/>
      <c r="I437" s="108"/>
      <c r="J437" s="108"/>
      <c r="K437" s="108"/>
      <c r="L437" s="108"/>
      <c r="M437" s="108"/>
    </row>
    <row r="438" spans="7:13">
      <c r="G438" s="108"/>
      <c r="H438" s="108"/>
      <c r="I438" s="108"/>
      <c r="J438" s="108"/>
      <c r="K438" s="108"/>
      <c r="L438" s="108"/>
      <c r="M438" s="108"/>
    </row>
    <row r="439" spans="7:13">
      <c r="G439" s="108"/>
      <c r="H439" s="108"/>
      <c r="I439" s="108"/>
      <c r="J439" s="108"/>
      <c r="K439" s="108"/>
      <c r="L439" s="108"/>
      <c r="M439" s="108"/>
    </row>
    <row r="440" spans="7:13">
      <c r="G440" s="108"/>
      <c r="H440" s="108"/>
      <c r="I440" s="108"/>
      <c r="J440" s="108"/>
      <c r="K440" s="108"/>
      <c r="L440" s="108"/>
      <c r="M440" s="108"/>
    </row>
    <row r="441" spans="7:13">
      <c r="G441" s="108"/>
      <c r="H441" s="108"/>
      <c r="I441" s="108"/>
      <c r="J441" s="108"/>
      <c r="K441" s="108"/>
      <c r="L441" s="108"/>
      <c r="M441" s="108"/>
    </row>
    <row r="442" spans="7:13">
      <c r="G442" s="108"/>
      <c r="H442" s="108"/>
      <c r="I442" s="108"/>
      <c r="J442" s="108"/>
      <c r="K442" s="108"/>
      <c r="L442" s="108"/>
      <c r="M442" s="108"/>
    </row>
    <row r="443" spans="7:13">
      <c r="G443" s="108"/>
      <c r="H443" s="108"/>
      <c r="I443" s="108"/>
      <c r="J443" s="108"/>
      <c r="K443" s="108"/>
      <c r="L443" s="108"/>
      <c r="M443" s="108"/>
    </row>
    <row r="444" spans="7:13">
      <c r="G444" s="108"/>
      <c r="H444" s="108"/>
      <c r="I444" s="108"/>
      <c r="J444" s="108"/>
      <c r="K444" s="108"/>
      <c r="L444" s="108"/>
      <c r="M444" s="108"/>
    </row>
    <row r="445" spans="7:13">
      <c r="G445" s="108"/>
      <c r="H445" s="108"/>
      <c r="I445" s="108"/>
      <c r="J445" s="108"/>
      <c r="K445" s="108"/>
      <c r="L445" s="108"/>
      <c r="M445" s="108"/>
    </row>
    <row r="446" spans="7:13">
      <c r="G446" s="108"/>
      <c r="H446" s="108"/>
      <c r="I446" s="108"/>
      <c r="J446" s="108"/>
      <c r="K446" s="108"/>
      <c r="L446" s="108"/>
      <c r="M446" s="108"/>
    </row>
    <row r="447" spans="7:13">
      <c r="G447" s="108"/>
      <c r="H447" s="108"/>
      <c r="I447" s="108"/>
      <c r="J447" s="108"/>
      <c r="K447" s="108"/>
      <c r="L447" s="108"/>
      <c r="M447" s="108"/>
    </row>
    <row r="448" spans="7:13">
      <c r="G448" s="108"/>
      <c r="H448" s="108"/>
      <c r="I448" s="108"/>
      <c r="J448" s="108"/>
      <c r="K448" s="108"/>
      <c r="L448" s="108"/>
      <c r="M448" s="108"/>
    </row>
    <row r="449" spans="7:13">
      <c r="G449" s="108"/>
      <c r="H449" s="108"/>
      <c r="I449" s="108"/>
      <c r="J449" s="108"/>
      <c r="K449" s="108"/>
      <c r="L449" s="108"/>
      <c r="M449" s="108"/>
    </row>
    <row r="450" spans="7:13">
      <c r="G450" s="108"/>
      <c r="H450" s="108"/>
      <c r="I450" s="108"/>
      <c r="J450" s="108"/>
      <c r="K450" s="108"/>
      <c r="L450" s="108"/>
      <c r="M450" s="108"/>
    </row>
    <row r="451" spans="7:13">
      <c r="G451" s="108"/>
      <c r="H451" s="108"/>
      <c r="I451" s="108"/>
      <c r="J451" s="108"/>
      <c r="K451" s="108"/>
      <c r="L451" s="108"/>
      <c r="M451" s="108"/>
    </row>
    <row r="452" spans="7:13">
      <c r="G452" s="108"/>
      <c r="H452" s="108"/>
      <c r="I452" s="108"/>
      <c r="J452" s="108"/>
      <c r="K452" s="108"/>
      <c r="L452" s="108"/>
      <c r="M452" s="108"/>
    </row>
    <row r="453" spans="7:13">
      <c r="G453" s="108"/>
      <c r="H453" s="108"/>
      <c r="I453" s="108"/>
      <c r="J453" s="108"/>
      <c r="K453" s="108"/>
      <c r="L453" s="108"/>
      <c r="M453" s="108"/>
    </row>
    <row r="454" spans="7:13">
      <c r="G454" s="108"/>
      <c r="H454" s="108"/>
      <c r="I454" s="108"/>
      <c r="J454" s="108"/>
      <c r="K454" s="108"/>
      <c r="L454" s="108"/>
      <c r="M454" s="108"/>
    </row>
    <row r="455" spans="7:13">
      <c r="G455" s="108"/>
      <c r="H455" s="108"/>
      <c r="I455" s="108"/>
      <c r="J455" s="108"/>
      <c r="K455" s="108"/>
      <c r="L455" s="108"/>
      <c r="M455" s="108"/>
    </row>
    <row r="456" spans="7:13">
      <c r="G456" s="108"/>
      <c r="H456" s="108"/>
      <c r="I456" s="108"/>
      <c r="J456" s="108"/>
      <c r="K456" s="108"/>
      <c r="L456" s="108"/>
      <c r="M456" s="108"/>
    </row>
    <row r="457" spans="7:13">
      <c r="G457" s="108"/>
      <c r="H457" s="108"/>
      <c r="I457" s="108"/>
      <c r="J457" s="108"/>
      <c r="K457" s="108"/>
      <c r="L457" s="108"/>
      <c r="M457" s="108"/>
    </row>
    <row r="458" spans="7:13">
      <c r="G458" s="108"/>
      <c r="H458" s="108"/>
      <c r="I458" s="108"/>
      <c r="J458" s="108"/>
      <c r="K458" s="108"/>
      <c r="L458" s="108"/>
      <c r="M458" s="108"/>
    </row>
    <row r="459" spans="7:13">
      <c r="G459" s="108"/>
      <c r="H459" s="108"/>
      <c r="I459" s="108"/>
      <c r="J459" s="108"/>
      <c r="K459" s="108"/>
      <c r="L459" s="108"/>
      <c r="M459" s="108"/>
    </row>
    <row r="460" spans="7:13">
      <c r="G460" s="108"/>
      <c r="H460" s="108"/>
      <c r="I460" s="108"/>
      <c r="J460" s="108"/>
      <c r="K460" s="108"/>
      <c r="L460" s="108"/>
      <c r="M460" s="108"/>
    </row>
    <row r="461" spans="7:13">
      <c r="G461" s="108"/>
      <c r="H461" s="108"/>
      <c r="I461" s="108"/>
      <c r="J461" s="108"/>
      <c r="K461" s="108"/>
      <c r="L461" s="108"/>
      <c r="M461" s="108"/>
    </row>
    <row r="462" spans="7:13">
      <c r="G462" s="108"/>
      <c r="H462" s="108"/>
      <c r="I462" s="108"/>
      <c r="J462" s="108"/>
      <c r="K462" s="108"/>
      <c r="L462" s="108"/>
      <c r="M462" s="108"/>
    </row>
    <row r="463" spans="7:13">
      <c r="G463" s="108"/>
      <c r="H463" s="108"/>
      <c r="I463" s="108"/>
      <c r="J463" s="108"/>
      <c r="K463" s="108"/>
      <c r="L463" s="108"/>
      <c r="M463" s="108"/>
    </row>
    <row r="464" spans="7:13">
      <c r="G464" s="108"/>
      <c r="H464" s="108"/>
      <c r="I464" s="108"/>
      <c r="J464" s="108"/>
      <c r="K464" s="108"/>
      <c r="L464" s="108"/>
      <c r="M464" s="108"/>
    </row>
    <row r="465" spans="7:13">
      <c r="G465" s="108"/>
      <c r="H465" s="108"/>
      <c r="I465" s="108"/>
      <c r="J465" s="108"/>
      <c r="K465" s="108"/>
      <c r="L465" s="108"/>
      <c r="M465" s="108"/>
    </row>
    <row r="466" spans="7:13">
      <c r="G466" s="108"/>
      <c r="H466" s="108"/>
      <c r="I466" s="108"/>
      <c r="J466" s="108"/>
      <c r="K466" s="108"/>
      <c r="L466" s="108"/>
      <c r="M466" s="108"/>
    </row>
    <row r="467" spans="7:13">
      <c r="G467" s="108"/>
      <c r="H467" s="108"/>
      <c r="I467" s="108"/>
      <c r="J467" s="108"/>
      <c r="K467" s="108"/>
      <c r="L467" s="108"/>
      <c r="M467" s="108"/>
    </row>
    <row r="468" spans="7:13">
      <c r="G468" s="108"/>
      <c r="H468" s="108"/>
      <c r="I468" s="108"/>
      <c r="J468" s="108"/>
      <c r="K468" s="108"/>
      <c r="L468" s="108"/>
      <c r="M468" s="108"/>
    </row>
    <row r="469" spans="7:13">
      <c r="G469" s="108"/>
      <c r="H469" s="108"/>
      <c r="I469" s="108"/>
      <c r="J469" s="108"/>
      <c r="K469" s="108"/>
      <c r="L469" s="108"/>
      <c r="M469" s="108"/>
    </row>
    <row r="470" spans="7:13">
      <c r="G470" s="108"/>
      <c r="H470" s="108"/>
      <c r="I470" s="108"/>
      <c r="J470" s="108"/>
      <c r="K470" s="108"/>
      <c r="L470" s="108"/>
      <c r="M470" s="108"/>
    </row>
    <row r="471" spans="7:13">
      <c r="G471" s="108"/>
      <c r="H471" s="108"/>
      <c r="I471" s="108"/>
      <c r="J471" s="108"/>
      <c r="K471" s="108"/>
      <c r="L471" s="108"/>
      <c r="M471" s="108"/>
    </row>
    <row r="472" spans="7:13">
      <c r="G472" s="108"/>
      <c r="H472" s="108"/>
      <c r="I472" s="108"/>
      <c r="J472" s="108"/>
      <c r="K472" s="108"/>
      <c r="L472" s="108"/>
      <c r="M472" s="108"/>
    </row>
    <row r="473" spans="7:13">
      <c r="G473" s="108"/>
      <c r="H473" s="108"/>
      <c r="I473" s="108"/>
      <c r="J473" s="108"/>
      <c r="K473" s="108"/>
      <c r="L473" s="108"/>
      <c r="M473" s="108"/>
    </row>
    <row r="474" spans="7:13">
      <c r="G474" s="108"/>
      <c r="H474" s="108"/>
      <c r="I474" s="108"/>
      <c r="J474" s="108"/>
      <c r="K474" s="108"/>
      <c r="L474" s="108"/>
      <c r="M474" s="108"/>
    </row>
    <row r="475" spans="7:13">
      <c r="G475" s="108"/>
      <c r="H475" s="108"/>
      <c r="I475" s="108"/>
      <c r="J475" s="108"/>
      <c r="K475" s="108"/>
      <c r="L475" s="108"/>
      <c r="M475" s="108"/>
    </row>
    <row r="476" spans="7:13">
      <c r="G476" s="108"/>
      <c r="H476" s="108"/>
      <c r="I476" s="108"/>
      <c r="J476" s="108"/>
      <c r="K476" s="108"/>
      <c r="L476" s="108"/>
      <c r="M476" s="108"/>
    </row>
    <row r="477" spans="7:13">
      <c r="G477" s="108"/>
      <c r="H477" s="108"/>
      <c r="I477" s="108"/>
      <c r="J477" s="108"/>
      <c r="K477" s="108"/>
      <c r="L477" s="108"/>
      <c r="M477" s="108"/>
    </row>
    <row r="478" spans="7:13">
      <c r="G478" s="108"/>
      <c r="H478" s="108"/>
      <c r="I478" s="108"/>
      <c r="J478" s="108"/>
      <c r="K478" s="108"/>
      <c r="L478" s="108"/>
      <c r="M478" s="108"/>
    </row>
    <row r="479" spans="7:13">
      <c r="G479" s="108"/>
      <c r="H479" s="108"/>
      <c r="I479" s="108"/>
      <c r="J479" s="108"/>
      <c r="K479" s="108"/>
      <c r="L479" s="108"/>
      <c r="M479" s="108"/>
    </row>
    <row r="480" spans="7:13">
      <c r="G480" s="108"/>
      <c r="H480" s="108"/>
      <c r="I480" s="108"/>
      <c r="J480" s="108"/>
      <c r="K480" s="108"/>
      <c r="L480" s="108"/>
      <c r="M480" s="108"/>
    </row>
    <row r="481" spans="7:13">
      <c r="G481" s="108"/>
      <c r="H481" s="108"/>
      <c r="I481" s="108"/>
      <c r="J481" s="108"/>
      <c r="K481" s="108"/>
      <c r="L481" s="108"/>
      <c r="M481" s="108"/>
    </row>
    <row r="482" spans="7:13">
      <c r="G482" s="108"/>
      <c r="H482" s="108"/>
      <c r="I482" s="108"/>
      <c r="J482" s="108"/>
      <c r="K482" s="108"/>
      <c r="L482" s="108"/>
      <c r="M482" s="108"/>
    </row>
    <row r="483" spans="7:13">
      <c r="G483" s="108"/>
      <c r="H483" s="108"/>
      <c r="I483" s="108"/>
      <c r="J483" s="108"/>
      <c r="K483" s="108"/>
      <c r="L483" s="108"/>
      <c r="M483" s="108"/>
    </row>
    <row r="484" spans="7:13">
      <c r="G484" s="108"/>
      <c r="H484" s="108"/>
      <c r="I484" s="108"/>
      <c r="J484" s="108"/>
      <c r="K484" s="108"/>
      <c r="L484" s="108"/>
      <c r="M484" s="108"/>
    </row>
    <row r="485" spans="7:13">
      <c r="G485" s="108"/>
      <c r="H485" s="108"/>
      <c r="I485" s="108"/>
      <c r="J485" s="108"/>
      <c r="K485" s="108"/>
      <c r="L485" s="108"/>
      <c r="M485" s="108"/>
    </row>
    <row r="486" spans="7:13">
      <c r="G486" s="108"/>
      <c r="H486" s="108"/>
      <c r="I486" s="108"/>
      <c r="J486" s="108"/>
      <c r="K486" s="108"/>
      <c r="L486" s="108"/>
      <c r="M486" s="108"/>
    </row>
    <row r="487" spans="7:13">
      <c r="G487" s="108"/>
      <c r="H487" s="108"/>
      <c r="I487" s="108"/>
      <c r="J487" s="108"/>
      <c r="K487" s="108"/>
      <c r="L487" s="108"/>
      <c r="M487" s="108"/>
    </row>
    <row r="488" spans="7:13">
      <c r="G488" s="108"/>
      <c r="H488" s="108"/>
      <c r="I488" s="108"/>
      <c r="J488" s="108"/>
      <c r="K488" s="108"/>
      <c r="L488" s="108"/>
      <c r="M488" s="108"/>
    </row>
    <row r="489" spans="7:13">
      <c r="G489" s="108"/>
      <c r="H489" s="108"/>
      <c r="I489" s="108"/>
      <c r="J489" s="108"/>
      <c r="K489" s="108"/>
      <c r="L489" s="108"/>
      <c r="M489" s="108"/>
    </row>
    <row r="490" spans="7:13">
      <c r="G490" s="108"/>
      <c r="H490" s="108"/>
      <c r="I490" s="108"/>
      <c r="J490" s="108"/>
      <c r="K490" s="108"/>
      <c r="L490" s="108"/>
      <c r="M490" s="108"/>
    </row>
    <row r="491" spans="7:13">
      <c r="G491" s="108"/>
      <c r="H491" s="108"/>
      <c r="I491" s="108"/>
      <c r="J491" s="108"/>
      <c r="K491" s="108"/>
      <c r="L491" s="108"/>
      <c r="M491" s="108"/>
    </row>
    <row r="492" spans="7:13">
      <c r="G492" s="108"/>
      <c r="H492" s="108"/>
      <c r="I492" s="108"/>
      <c r="J492" s="108"/>
      <c r="K492" s="108"/>
      <c r="L492" s="108"/>
      <c r="M492" s="108"/>
    </row>
    <row r="493" spans="7:13">
      <c r="G493" s="108"/>
      <c r="H493" s="108"/>
      <c r="I493" s="108"/>
      <c r="J493" s="108"/>
      <c r="K493" s="108"/>
      <c r="L493" s="108"/>
      <c r="M493" s="108"/>
    </row>
    <row r="494" spans="7:13">
      <c r="G494" s="108"/>
      <c r="H494" s="108"/>
      <c r="I494" s="108"/>
      <c r="J494" s="108"/>
      <c r="K494" s="108"/>
      <c r="L494" s="108"/>
      <c r="M494" s="108"/>
    </row>
    <row r="495" spans="7:13">
      <c r="G495" s="108"/>
      <c r="H495" s="108"/>
      <c r="I495" s="108"/>
      <c r="J495" s="108"/>
      <c r="K495" s="108"/>
      <c r="L495" s="108"/>
      <c r="M495" s="108"/>
    </row>
    <row r="496" spans="7:13">
      <c r="G496" s="108"/>
      <c r="H496" s="108"/>
      <c r="I496" s="108"/>
      <c r="J496" s="108"/>
      <c r="K496" s="108"/>
      <c r="L496" s="108"/>
      <c r="M496" s="108"/>
    </row>
    <row r="497" spans="7:13">
      <c r="G497" s="108"/>
      <c r="H497" s="108"/>
      <c r="I497" s="108"/>
      <c r="J497" s="108"/>
      <c r="K497" s="108"/>
      <c r="L497" s="108"/>
      <c r="M497" s="108"/>
    </row>
    <row r="498" spans="7:13">
      <c r="G498" s="108"/>
      <c r="H498" s="108"/>
      <c r="I498" s="108"/>
      <c r="J498" s="108"/>
      <c r="K498" s="108"/>
      <c r="L498" s="108"/>
      <c r="M498" s="108"/>
    </row>
    <row r="499" spans="7:13">
      <c r="G499" s="108"/>
      <c r="H499" s="108"/>
      <c r="I499" s="108"/>
      <c r="J499" s="108"/>
      <c r="K499" s="108"/>
      <c r="L499" s="108"/>
      <c r="M499" s="108"/>
    </row>
    <row r="500" spans="7:13">
      <c r="G500" s="108"/>
      <c r="H500" s="108"/>
      <c r="I500" s="108"/>
      <c r="J500" s="108"/>
      <c r="K500" s="108"/>
      <c r="L500" s="108"/>
      <c r="M500" s="108"/>
    </row>
  </sheetData>
  <phoneticPr fontId="0" type="noConversion"/>
  <pageMargins left="0.75" right="0.75" top="1" bottom="1"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K51"/>
  <sheetViews>
    <sheetView workbookViewId="0">
      <selection activeCell="D1" sqref="D1"/>
    </sheetView>
  </sheetViews>
  <sheetFormatPr defaultRowHeight="13.2"/>
  <cols>
    <col min="1" max="1" width="8" customWidth="1"/>
    <col min="2" max="2" width="12.44140625" bestFit="1" customWidth="1"/>
    <col min="3" max="3" width="12.33203125" bestFit="1" customWidth="1"/>
    <col min="4" max="5" width="11.33203125" style="44" bestFit="1" customWidth="1"/>
    <col min="6" max="6" width="8.6640625" style="44" bestFit="1" customWidth="1"/>
    <col min="7" max="7" width="8.6640625" style="44" customWidth="1"/>
    <col min="8" max="8" width="10.109375" style="44" bestFit="1" customWidth="1"/>
    <col min="9" max="9" width="18.44140625" bestFit="1" customWidth="1"/>
    <col min="10" max="10" width="11.6640625" bestFit="1" customWidth="1"/>
    <col min="11" max="11" width="12.33203125" customWidth="1"/>
  </cols>
  <sheetData>
    <row r="2" spans="1:11">
      <c r="A2" s="277" t="s">
        <v>146</v>
      </c>
      <c r="B2" s="277"/>
      <c r="C2" s="277"/>
      <c r="D2" s="277"/>
      <c r="E2" s="277"/>
      <c r="F2" s="277"/>
      <c r="G2" s="277"/>
      <c r="H2" s="277"/>
      <c r="I2" s="277"/>
      <c r="J2" s="277"/>
      <c r="K2" s="277"/>
    </row>
    <row r="3" spans="1:11">
      <c r="A3" s="277" t="s">
        <v>147</v>
      </c>
      <c r="B3" s="277"/>
      <c r="C3" s="277"/>
      <c r="D3" s="277"/>
      <c r="E3" s="277"/>
      <c r="F3" s="277"/>
      <c r="G3" s="277"/>
      <c r="H3" s="277"/>
      <c r="I3" s="277"/>
      <c r="J3" s="277"/>
      <c r="K3" s="277"/>
    </row>
    <row r="6" spans="1:11">
      <c r="B6" s="32"/>
      <c r="C6" s="44"/>
      <c r="H6" s="66"/>
      <c r="I6" s="44"/>
      <c r="J6" s="32"/>
    </row>
    <row r="7" spans="1:11">
      <c r="A7" s="54"/>
      <c r="B7" s="54"/>
      <c r="C7" s="49"/>
      <c r="D7" s="48"/>
      <c r="E7" s="49" t="s">
        <v>142</v>
      </c>
      <c r="F7" s="65"/>
      <c r="G7" s="74" t="s">
        <v>139</v>
      </c>
      <c r="H7" s="60" t="s">
        <v>136</v>
      </c>
      <c r="I7" s="60" t="s">
        <v>137</v>
      </c>
      <c r="J7" s="44"/>
      <c r="K7" s="49"/>
    </row>
    <row r="8" spans="1:11">
      <c r="A8" s="87"/>
      <c r="B8" s="70" t="s">
        <v>141</v>
      </c>
      <c r="C8" s="61" t="s">
        <v>140</v>
      </c>
      <c r="D8" s="33" t="s">
        <v>142</v>
      </c>
      <c r="E8" s="61" t="s">
        <v>143</v>
      </c>
      <c r="F8" s="33" t="s">
        <v>139</v>
      </c>
      <c r="G8" s="61" t="s">
        <v>143</v>
      </c>
      <c r="H8" s="33" t="s">
        <v>115</v>
      </c>
      <c r="I8" s="33" t="s">
        <v>128</v>
      </c>
      <c r="J8" s="33" t="s">
        <v>115</v>
      </c>
      <c r="K8" s="61" t="s">
        <v>129</v>
      </c>
    </row>
    <row r="9" spans="1:11">
      <c r="A9" s="88"/>
      <c r="B9" s="71"/>
      <c r="C9" s="69"/>
      <c r="E9" s="51"/>
      <c r="G9" s="51"/>
      <c r="I9" s="44"/>
      <c r="J9" s="44"/>
      <c r="K9" s="51"/>
    </row>
    <row r="10" spans="1:11">
      <c r="A10" s="89" t="s">
        <v>117</v>
      </c>
      <c r="B10" s="84">
        <v>43898</v>
      </c>
      <c r="C10" s="76">
        <f>B10/B22</f>
        <v>0.14129469171247955</v>
      </c>
      <c r="D10" s="84">
        <v>-5739</v>
      </c>
      <c r="E10" s="75">
        <f>C10*D22</f>
        <v>40877.825964645745</v>
      </c>
      <c r="F10" s="84">
        <v>34513</v>
      </c>
      <c r="G10" s="75">
        <f>F22*C10</f>
        <v>53583.892411582179</v>
      </c>
      <c r="H10" s="84">
        <f t="shared" ref="H10:H21" si="0">B10-D10</f>
        <v>49637</v>
      </c>
      <c r="I10" s="75">
        <f>$B$22*K10</f>
        <v>29473.416694480002</v>
      </c>
      <c r="J10" s="75">
        <f t="shared" ref="J10:J21" si="1">I10-B10</f>
        <v>-14424.583305519998</v>
      </c>
      <c r="K10" s="77">
        <v>9.4866220000000001E-2</v>
      </c>
    </row>
    <row r="11" spans="1:11">
      <c r="A11" s="90" t="s">
        <v>118</v>
      </c>
      <c r="B11" s="85">
        <v>1894</v>
      </c>
      <c r="C11" s="79">
        <f>B11/B22</f>
        <v>6.0962263908022297E-3</v>
      </c>
      <c r="D11" s="85">
        <v>456</v>
      </c>
      <c r="E11" s="78">
        <f>C11*D22</f>
        <v>1763.6931608966022</v>
      </c>
      <c r="F11" s="85">
        <v>2688</v>
      </c>
      <c r="G11" s="78">
        <f>F22*C11</f>
        <v>2311.9024153158834</v>
      </c>
      <c r="H11" s="85">
        <f t="shared" si="0"/>
        <v>1438</v>
      </c>
      <c r="I11" s="78">
        <f t="shared" ref="I11:I21" si="2">$B$22*K11</f>
        <v>2123.2206696799999</v>
      </c>
      <c r="J11" s="78">
        <f t="shared" si="1"/>
        <v>229.2206696799999</v>
      </c>
      <c r="K11" s="80">
        <v>6.8340199999999997E-3</v>
      </c>
    </row>
    <row r="12" spans="1:11">
      <c r="A12" s="90" t="s">
        <v>119</v>
      </c>
      <c r="B12" s="85">
        <v>3795</v>
      </c>
      <c r="C12" s="79">
        <f>B12/B22</f>
        <v>1.2214983713355049E-2</v>
      </c>
      <c r="D12" s="85">
        <v>541</v>
      </c>
      <c r="E12" s="78">
        <f>C12*D22</f>
        <v>3533.904723127036</v>
      </c>
      <c r="F12" s="85">
        <v>30446</v>
      </c>
      <c r="G12" s="78">
        <f>F22*C12</f>
        <v>4632.3493485342024</v>
      </c>
      <c r="H12" s="85">
        <f t="shared" si="0"/>
        <v>3254</v>
      </c>
      <c r="I12" s="78">
        <f t="shared" si="2"/>
        <v>5488.61189448</v>
      </c>
      <c r="J12" s="78">
        <f t="shared" si="1"/>
        <v>1693.61189448</v>
      </c>
      <c r="K12" s="80">
        <v>1.766622E-2</v>
      </c>
    </row>
    <row r="13" spans="1:11">
      <c r="A13" s="90" t="s">
        <v>120</v>
      </c>
      <c r="B13" s="85">
        <v>20455</v>
      </c>
      <c r="C13" s="79">
        <f>B13/B22</f>
        <v>6.5838601279756923E-2</v>
      </c>
      <c r="D13" s="85">
        <v>13145</v>
      </c>
      <c r="E13" s="78">
        <f>C13*D22</f>
        <v>19047.699897645194</v>
      </c>
      <c r="F13" s="85">
        <v>29250</v>
      </c>
      <c r="G13" s="78">
        <f>F22*C13</f>
        <v>24968.301956328618</v>
      </c>
      <c r="H13" s="85">
        <f t="shared" si="0"/>
        <v>7310</v>
      </c>
      <c r="I13" s="78">
        <f t="shared" si="2"/>
        <v>20823.731800960002</v>
      </c>
      <c r="J13" s="78">
        <f t="shared" si="1"/>
        <v>368.73180096000215</v>
      </c>
      <c r="K13" s="80">
        <v>6.7025440000000006E-2</v>
      </c>
    </row>
    <row r="14" spans="1:11">
      <c r="A14" s="90" t="s">
        <v>121</v>
      </c>
      <c r="B14" s="85">
        <v>10365</v>
      </c>
      <c r="C14" s="79">
        <f>B14/B22</f>
        <v>3.3361872513550744E-2</v>
      </c>
      <c r="D14" s="85">
        <v>6478</v>
      </c>
      <c r="E14" s="78">
        <f>C14*D22</f>
        <v>9651.889975022852</v>
      </c>
      <c r="F14" s="85">
        <v>6148</v>
      </c>
      <c r="G14" s="78">
        <f>F22*C14</f>
        <v>12651.989722676417</v>
      </c>
      <c r="H14" s="85">
        <f t="shared" si="0"/>
        <v>3887</v>
      </c>
      <c r="I14" s="78">
        <f t="shared" si="2"/>
        <v>11402.540864439999</v>
      </c>
      <c r="J14" s="78">
        <f t="shared" si="1"/>
        <v>1037.5408644399995</v>
      </c>
      <c r="K14" s="80">
        <v>3.6701409999999997E-2</v>
      </c>
    </row>
    <row r="15" spans="1:11">
      <c r="A15" s="90" t="s">
        <v>130</v>
      </c>
      <c r="B15" s="85">
        <v>2489</v>
      </c>
      <c r="C15" s="79">
        <f>B15/B22</f>
        <v>8.0113555896022971E-3</v>
      </c>
      <c r="D15" s="85">
        <v>814</v>
      </c>
      <c r="E15" s="78">
        <f>C15*D22</f>
        <v>2317.7572742722509</v>
      </c>
      <c r="F15" s="85">
        <v>1375</v>
      </c>
      <c r="G15" s="78">
        <f>F22*C15</f>
        <v>3038.1864370228272</v>
      </c>
      <c r="H15" s="85">
        <f t="shared" si="0"/>
        <v>1675</v>
      </c>
      <c r="I15" s="78">
        <f t="shared" si="2"/>
        <v>1235.26094296</v>
      </c>
      <c r="J15" s="78">
        <f t="shared" si="1"/>
        <v>-1253.73905704</v>
      </c>
      <c r="K15" s="80">
        <v>3.9759399999999999E-3</v>
      </c>
    </row>
    <row r="16" spans="1:11">
      <c r="A16" s="90" t="s">
        <v>122</v>
      </c>
      <c r="B16" s="85">
        <v>156865</v>
      </c>
      <c r="C16" s="79">
        <f>B16/B22</f>
        <v>0.50490208700802097</v>
      </c>
      <c r="D16" s="85">
        <v>182564</v>
      </c>
      <c r="E16" s="78">
        <f>C16*D22</f>
        <v>146072.71789020355</v>
      </c>
      <c r="F16" s="85">
        <v>148043</v>
      </c>
      <c r="G16" s="78">
        <f>F22*C16</f>
        <v>191476.54296648683</v>
      </c>
      <c r="H16" s="85">
        <f t="shared" si="0"/>
        <v>-25699</v>
      </c>
      <c r="I16" s="78">
        <f t="shared" si="2"/>
        <v>164828.72661948</v>
      </c>
      <c r="J16" s="78">
        <f t="shared" si="1"/>
        <v>7963.7266194800031</v>
      </c>
      <c r="K16" s="80">
        <v>0.53053497000000005</v>
      </c>
    </row>
    <row r="17" spans="1:11">
      <c r="A17" s="90" t="s">
        <v>123</v>
      </c>
      <c r="B17" s="85">
        <v>52761</v>
      </c>
      <c r="C17" s="79">
        <f>B17/B22</f>
        <v>0.16982207001326105</v>
      </c>
      <c r="D17" s="85">
        <v>46768</v>
      </c>
      <c r="E17" s="78">
        <f>C17*D22</f>
        <v>49131.05325346654</v>
      </c>
      <c r="F17" s="85">
        <v>74351</v>
      </c>
      <c r="G17" s="78">
        <f>F22*C17</f>
        <v>64402.472721479055</v>
      </c>
      <c r="H17" s="85">
        <f t="shared" si="0"/>
        <v>5993</v>
      </c>
      <c r="I17" s="78">
        <f t="shared" si="2"/>
        <v>58198.193688359999</v>
      </c>
      <c r="J17" s="78">
        <f t="shared" si="1"/>
        <v>5437.1936883599992</v>
      </c>
      <c r="K17" s="80">
        <v>0.18732278999999999</v>
      </c>
    </row>
    <row r="18" spans="1:11">
      <c r="A18" s="90" t="s">
        <v>124</v>
      </c>
      <c r="B18" s="85">
        <v>109</v>
      </c>
      <c r="C18" s="79">
        <f>B18/B22</f>
        <v>3.5083879440202909E-4</v>
      </c>
      <c r="D18" s="85">
        <v>80</v>
      </c>
      <c r="E18" s="78">
        <f>C18*D22</f>
        <v>101.50082076965664</v>
      </c>
      <c r="F18" s="85">
        <v>126</v>
      </c>
      <c r="G18" s="78">
        <f>F22*C18</f>
        <v>133.05035019505351</v>
      </c>
      <c r="H18" s="85">
        <f t="shared" si="0"/>
        <v>29</v>
      </c>
      <c r="I18" s="78">
        <f t="shared" si="2"/>
        <v>114.19501104</v>
      </c>
      <c r="J18" s="78">
        <f t="shared" si="1"/>
        <v>5.1950110399999971</v>
      </c>
      <c r="K18" s="80">
        <v>3.6756000000000001E-4</v>
      </c>
    </row>
    <row r="19" spans="1:11">
      <c r="A19" s="90" t="s">
        <v>125</v>
      </c>
      <c r="B19" s="85">
        <v>3593</v>
      </c>
      <c r="C19" s="79">
        <f>B19/B22</f>
        <v>1.1564805397123765E-2</v>
      </c>
      <c r="D19" s="85">
        <v>7507</v>
      </c>
      <c r="E19" s="78">
        <f>C19*D22</f>
        <v>3345.8022846364793</v>
      </c>
      <c r="F19" s="85">
        <v>12113</v>
      </c>
      <c r="G19" s="78">
        <f>F22*C19</f>
        <v>4385.7789747782308</v>
      </c>
      <c r="H19" s="85">
        <f t="shared" si="0"/>
        <v>-3914</v>
      </c>
      <c r="I19" s="78">
        <f t="shared" si="2"/>
        <v>3898.54360984</v>
      </c>
      <c r="J19" s="78">
        <f t="shared" si="1"/>
        <v>305.54360984000004</v>
      </c>
      <c r="K19" s="80">
        <v>1.254826E-2</v>
      </c>
    </row>
    <row r="20" spans="1:11">
      <c r="A20" s="90" t="s">
        <v>126</v>
      </c>
      <c r="B20" s="85">
        <v>9801</v>
      </c>
      <c r="C20" s="79">
        <f>B20/B22</f>
        <v>3.1546523155360433E-2</v>
      </c>
      <c r="D20" s="85">
        <v>9274</v>
      </c>
      <c r="E20" s="78">
        <f>C20*D22</f>
        <v>9126.6930675541716</v>
      </c>
      <c r="F20" s="85">
        <v>15162</v>
      </c>
      <c r="G20" s="78">
        <f>F22*C20</f>
        <v>11963.545708823114</v>
      </c>
      <c r="H20" s="85">
        <f t="shared" si="0"/>
        <v>527</v>
      </c>
      <c r="I20" s="78">
        <f t="shared" si="2"/>
        <v>10899.76094724</v>
      </c>
      <c r="J20" s="78">
        <f t="shared" si="1"/>
        <v>1098.76094724</v>
      </c>
      <c r="K20" s="80">
        <v>3.5083110000000001E-2</v>
      </c>
    </row>
    <row r="21" spans="1:11">
      <c r="A21" s="91" t="s">
        <v>127</v>
      </c>
      <c r="B21" s="86">
        <v>4659</v>
      </c>
      <c r="C21" s="81">
        <f>B21/B22</f>
        <v>1.4995944432284894E-2</v>
      </c>
      <c r="D21" s="86">
        <v>27421</v>
      </c>
      <c r="E21" s="82">
        <f>C21*D22</f>
        <v>4338.4616877599101</v>
      </c>
      <c r="F21" s="86">
        <v>25020</v>
      </c>
      <c r="G21" s="82">
        <f>F22*C21</f>
        <v>5686.9869867775615</v>
      </c>
      <c r="H21" s="86">
        <f t="shared" si="0"/>
        <v>-22762</v>
      </c>
      <c r="I21" s="82">
        <f t="shared" si="2"/>
        <v>2197.7972570400002</v>
      </c>
      <c r="J21" s="82">
        <f t="shared" si="1"/>
        <v>-2461.2027429599998</v>
      </c>
      <c r="K21" s="83">
        <v>7.0740600000000001E-3</v>
      </c>
    </row>
    <row r="22" spans="1:11" ht="13.8" thickBot="1">
      <c r="A22" s="88"/>
      <c r="B22" s="72">
        <f t="shared" ref="B22:K22" si="3">SUM(B10:B21)</f>
        <v>310684</v>
      </c>
      <c r="C22" s="62">
        <f t="shared" si="3"/>
        <v>1</v>
      </c>
      <c r="D22" s="47">
        <f t="shared" si="3"/>
        <v>289309</v>
      </c>
      <c r="E22" s="73">
        <f t="shared" si="3"/>
        <v>289308.99999999994</v>
      </c>
      <c r="F22" s="47">
        <f t="shared" si="3"/>
        <v>379235</v>
      </c>
      <c r="G22" s="73">
        <f t="shared" si="3"/>
        <v>379235</v>
      </c>
      <c r="H22" s="47">
        <f t="shared" si="3"/>
        <v>21375</v>
      </c>
      <c r="I22" s="47">
        <f t="shared" si="3"/>
        <v>310684</v>
      </c>
      <c r="J22" s="47">
        <f t="shared" si="3"/>
        <v>5.9117155615240335E-12</v>
      </c>
      <c r="K22" s="62">
        <f t="shared" si="3"/>
        <v>1</v>
      </c>
    </row>
    <row r="23" spans="1:11" ht="13.8" thickTop="1">
      <c r="A23" s="52"/>
      <c r="B23" s="32"/>
      <c r="C23" s="32"/>
      <c r="D23" s="32"/>
      <c r="E23" s="32"/>
      <c r="F23" s="32"/>
      <c r="G23" s="32"/>
      <c r="H23" s="32"/>
      <c r="I23" s="32"/>
      <c r="J23" s="32"/>
      <c r="K23" s="53"/>
    </row>
    <row r="24" spans="1:11" hidden="1"/>
    <row r="25" spans="1:11" hidden="1">
      <c r="B25" s="33" t="s">
        <v>133</v>
      </c>
      <c r="C25" s="45"/>
      <c r="D25" s="45"/>
      <c r="E25" s="45"/>
      <c r="F25" s="45"/>
      <c r="G25" s="45"/>
      <c r="H25" s="45"/>
      <c r="I25" s="33" t="s">
        <v>134</v>
      </c>
      <c r="J25" s="33" t="s">
        <v>135</v>
      </c>
    </row>
    <row r="26" spans="1:11" hidden="1"/>
    <row r="27" spans="1:11" hidden="1">
      <c r="A27" s="50" t="s">
        <v>117</v>
      </c>
      <c r="B27" s="46">
        <f t="shared" ref="B27:B38" si="4">I10</f>
        <v>29473.416694480002</v>
      </c>
      <c r="C27" s="46"/>
      <c r="I27" s="30">
        <v>7552</v>
      </c>
      <c r="J27" s="30">
        <f t="shared" ref="J27:J38" si="5">B27-I27</f>
        <v>21921.416694480002</v>
      </c>
    </row>
    <row r="28" spans="1:11" hidden="1">
      <c r="A28" s="50" t="s">
        <v>118</v>
      </c>
      <c r="B28" s="46">
        <f t="shared" si="4"/>
        <v>2123.2206696799999</v>
      </c>
      <c r="C28" s="46"/>
      <c r="I28" s="30">
        <v>519</v>
      </c>
      <c r="J28" s="30">
        <f t="shared" si="5"/>
        <v>1604.2206696799999</v>
      </c>
    </row>
    <row r="29" spans="1:11" hidden="1">
      <c r="A29" s="50" t="s">
        <v>119</v>
      </c>
      <c r="B29" s="46">
        <f t="shared" si="4"/>
        <v>5488.61189448</v>
      </c>
      <c r="C29" s="46"/>
      <c r="I29" s="30">
        <v>5857</v>
      </c>
      <c r="J29" s="30">
        <f t="shared" si="5"/>
        <v>-368.38810551999995</v>
      </c>
    </row>
    <row r="30" spans="1:11" hidden="1">
      <c r="A30" s="50" t="s">
        <v>120</v>
      </c>
      <c r="B30" s="46">
        <f t="shared" si="4"/>
        <v>20823.731800960002</v>
      </c>
      <c r="C30" s="46"/>
      <c r="I30" s="30">
        <v>6271</v>
      </c>
      <c r="J30" s="30">
        <f t="shared" si="5"/>
        <v>14552.731800960002</v>
      </c>
    </row>
    <row r="31" spans="1:11" hidden="1">
      <c r="A31" s="50" t="s">
        <v>121</v>
      </c>
      <c r="B31" s="46">
        <f t="shared" si="4"/>
        <v>11402.540864439999</v>
      </c>
      <c r="C31" s="46"/>
      <c r="I31" s="30">
        <v>4351</v>
      </c>
      <c r="J31" s="30">
        <f t="shared" si="5"/>
        <v>7051.5408644399995</v>
      </c>
    </row>
    <row r="32" spans="1:11" hidden="1">
      <c r="A32" s="50" t="s">
        <v>130</v>
      </c>
      <c r="B32" s="46">
        <f t="shared" si="4"/>
        <v>1235.26094296</v>
      </c>
      <c r="C32" s="46"/>
      <c r="I32" s="30">
        <v>285</v>
      </c>
      <c r="J32" s="30">
        <f t="shared" si="5"/>
        <v>950.26094295999997</v>
      </c>
    </row>
    <row r="33" spans="1:10" hidden="1">
      <c r="A33" s="50" t="s">
        <v>122</v>
      </c>
      <c r="B33" s="46">
        <f t="shared" si="4"/>
        <v>164828.72661948</v>
      </c>
      <c r="C33" s="46"/>
      <c r="I33" s="30">
        <v>46947</v>
      </c>
      <c r="J33" s="30">
        <f t="shared" si="5"/>
        <v>117881.72661948</v>
      </c>
    </row>
    <row r="34" spans="1:10" hidden="1">
      <c r="A34" s="50" t="s">
        <v>123</v>
      </c>
      <c r="B34" s="46">
        <f t="shared" si="4"/>
        <v>58198.193688359999</v>
      </c>
      <c r="C34" s="46"/>
      <c r="I34" s="30">
        <v>16100</v>
      </c>
      <c r="J34" s="30">
        <f t="shared" si="5"/>
        <v>42098.193688359999</v>
      </c>
    </row>
    <row r="35" spans="1:10" hidden="1">
      <c r="A35" s="50" t="s">
        <v>124</v>
      </c>
      <c r="B35" s="46">
        <f t="shared" si="4"/>
        <v>114.19501104</v>
      </c>
      <c r="C35" s="46"/>
      <c r="I35" s="30">
        <v>28</v>
      </c>
      <c r="J35" s="30">
        <f t="shared" si="5"/>
        <v>86.195011039999997</v>
      </c>
    </row>
    <row r="36" spans="1:10" hidden="1">
      <c r="A36" s="50" t="s">
        <v>125</v>
      </c>
      <c r="B36" s="46">
        <f t="shared" si="4"/>
        <v>3898.54360984</v>
      </c>
      <c r="C36" s="46"/>
      <c r="I36" s="30">
        <v>2633</v>
      </c>
      <c r="J36" s="30">
        <f t="shared" si="5"/>
        <v>1265.54360984</v>
      </c>
    </row>
    <row r="37" spans="1:10" hidden="1">
      <c r="A37" s="50" t="s">
        <v>126</v>
      </c>
      <c r="B37" s="46">
        <f t="shared" si="4"/>
        <v>10899.76094724</v>
      </c>
      <c r="C37" s="46"/>
      <c r="I37" s="30">
        <v>3182</v>
      </c>
      <c r="J37" s="30">
        <f t="shared" si="5"/>
        <v>7717.76094724</v>
      </c>
    </row>
    <row r="38" spans="1:10" hidden="1">
      <c r="A38" s="50" t="s">
        <v>127</v>
      </c>
      <c r="B38" s="38">
        <f t="shared" si="4"/>
        <v>2197.7972570400002</v>
      </c>
      <c r="C38" s="46"/>
      <c r="I38" s="38">
        <v>10500</v>
      </c>
      <c r="J38" s="38">
        <f t="shared" si="5"/>
        <v>-8302.2027429600003</v>
      </c>
    </row>
    <row r="39" spans="1:10" hidden="1">
      <c r="I39" s="30"/>
      <c r="J39" s="30"/>
    </row>
    <row r="40" spans="1:10" ht="13.8" hidden="1" thickBot="1">
      <c r="B40" s="55">
        <f>SUM(B27:B39)</f>
        <v>310684</v>
      </c>
      <c r="C40" s="68"/>
      <c r="I40" s="56">
        <f>SUM(I27:I39)</f>
        <v>104225</v>
      </c>
      <c r="J40" s="56">
        <f>SUM(J27:J39)</f>
        <v>206459</v>
      </c>
    </row>
    <row r="41" spans="1:10" hidden="1"/>
    <row r="42" spans="1:10" hidden="1">
      <c r="A42" t="s">
        <v>131</v>
      </c>
      <c r="B42" s="36">
        <f>SUM(B27:B29)</f>
        <v>37085.249258640004</v>
      </c>
      <c r="C42" s="36"/>
      <c r="I42" s="36">
        <f>SUM(I27:I29)</f>
        <v>13928</v>
      </c>
      <c r="J42" s="36">
        <f>SUM(J27:J29)</f>
        <v>23157.24925864</v>
      </c>
    </row>
    <row r="43" spans="1:10" hidden="1">
      <c r="A43" t="s">
        <v>113</v>
      </c>
      <c r="B43" s="36">
        <f>SUM(B30:B32)</f>
        <v>33461.533608359998</v>
      </c>
      <c r="C43" s="36"/>
      <c r="I43" s="36">
        <f>SUM(I30:I32)</f>
        <v>10907</v>
      </c>
      <c r="J43" s="36">
        <f>SUM(J30:J32)</f>
        <v>22554.533608360001</v>
      </c>
    </row>
    <row r="44" spans="1:10" hidden="1">
      <c r="A44" t="s">
        <v>114</v>
      </c>
      <c r="B44" s="36">
        <f>SUM(B33:B35)</f>
        <v>223141.11531887998</v>
      </c>
      <c r="C44" s="36"/>
      <c r="I44" s="36">
        <f>SUM(I33:I35)</f>
        <v>63075</v>
      </c>
      <c r="J44" s="36">
        <f>SUM(J33:J35)</f>
        <v>160066.11531887998</v>
      </c>
    </row>
    <row r="45" spans="1:10" hidden="1">
      <c r="A45" t="s">
        <v>116</v>
      </c>
      <c r="B45" s="36">
        <f>SUM(B36:B37)</f>
        <v>14798.30455708</v>
      </c>
      <c r="C45" s="36"/>
      <c r="I45" s="36">
        <f>SUM(I36:I37)</f>
        <v>5815</v>
      </c>
      <c r="J45" s="36">
        <f>SUM(J36:J37)</f>
        <v>8983.3045570800004</v>
      </c>
    </row>
    <row r="46" spans="1:10" hidden="1">
      <c r="A46" t="s">
        <v>132</v>
      </c>
      <c r="B46" s="39">
        <f>SUM(B38)</f>
        <v>2197.7972570400002</v>
      </c>
      <c r="C46" s="43"/>
      <c r="I46" s="39">
        <f>SUM(I38)</f>
        <v>10500</v>
      </c>
      <c r="J46" s="39">
        <f>SUM(J38)</f>
        <v>-8302.2027429600003</v>
      </c>
    </row>
    <row r="47" spans="1:10" hidden="1">
      <c r="B47" s="43"/>
      <c r="C47" s="43"/>
      <c r="I47" s="43"/>
      <c r="J47" s="43"/>
    </row>
    <row r="48" spans="1:10" ht="13.8" hidden="1" thickBot="1">
      <c r="B48" s="40">
        <f>SUM(B42:B46)</f>
        <v>310683.99999999994</v>
      </c>
      <c r="C48" s="43"/>
      <c r="I48" s="40">
        <f>SUM(I42:I46)</f>
        <v>104225</v>
      </c>
      <c r="J48" s="40">
        <f>SUM(J42:J46)</f>
        <v>206458.99999999997</v>
      </c>
    </row>
    <row r="49" spans="9:9" hidden="1"/>
    <row r="51" spans="9:9">
      <c r="I51" s="67"/>
    </row>
  </sheetData>
  <mergeCells count="2">
    <mergeCell ref="A2:K2"/>
    <mergeCell ref="A3:K3"/>
  </mergeCells>
  <phoneticPr fontId="0" type="noConversion"/>
  <printOptions horizontalCentered="1"/>
  <pageMargins left="0.28000000000000003" right="0.4" top="0.23" bottom="0.27" header="0.17" footer="0.2"/>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
  <sheetViews>
    <sheetView workbookViewId="0">
      <selection activeCell="L18" sqref="L18"/>
    </sheetView>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Form RE&amp;I Page 1</vt:lpstr>
      <vt:lpstr>Form RE&amp;I Page 2</vt:lpstr>
      <vt:lpstr>RE&amp;I Report</vt:lpstr>
      <vt:lpstr>other net</vt:lpstr>
      <vt:lpstr>int exp revised</vt:lpstr>
      <vt:lpstr>Adj&amp;elim</vt:lpstr>
      <vt:lpstr>cost to remove</vt:lpstr>
      <vt:lpstr>additives</vt:lpstr>
      <vt:lpstr>416150</vt:lpstr>
      <vt:lpstr>rd 79</vt:lpstr>
      <vt:lpstr>410</vt:lpstr>
      <vt:lpstr>Fringe</vt:lpstr>
      <vt:lpstr>Sheet1</vt:lpstr>
      <vt:lpstr>'Adj&amp;elim'!Print_Area</vt:lpstr>
      <vt:lpstr>'Form RE&amp;I Page 1'!Print_Area</vt:lpstr>
      <vt:lpstr>'other net'!Print_Area</vt:lpstr>
      <vt:lpstr>'rd 79'!Print_Area</vt:lpstr>
      <vt:lpstr>'RE&amp;I Report'!Print_Area</vt:lpstr>
      <vt:lpstr>'RE&amp;I Report'!Print_Titles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Accounting</dc:creator>
  <cp:lastModifiedBy>Grubb, Terri  H.</cp:lastModifiedBy>
  <cp:lastPrinted>2013-10-22T15:00:23Z</cp:lastPrinted>
  <dcterms:created xsi:type="dcterms:W3CDTF">2000-04-17T17:08:34Z</dcterms:created>
  <dcterms:modified xsi:type="dcterms:W3CDTF">2013-11-12T18:02:39Z</dcterms:modified>
</cp:coreProperties>
</file>