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INANCE\2020\Reports\External Reports\STB &amp; AAR Reporting\CBS &amp; RE&amp;I\Q1 2020\"/>
    </mc:Choice>
  </mc:AlternateContent>
  <bookViews>
    <workbookView xWindow="0" yWindow="0" windowWidth="24000" windowHeight="8835"/>
  </bookViews>
  <sheets>
    <sheet name="REI" sheetId="1" r:id="rId1"/>
  </sheets>
  <externalReferences>
    <externalReference r:id="rId2"/>
    <externalReference r:id="rId3"/>
  </externalReferences>
  <definedNames>
    <definedName name="_xlnm.Print_Area" localSheetId="0">REI!$A$1:$G$93</definedName>
    <definedName name="_xlnm.Print_Titles" localSheetId="0">REI!$3:$11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1" l="1"/>
  <c r="F77" i="1"/>
  <c r="E77" i="1"/>
  <c r="D77" i="1"/>
  <c r="E76" i="1"/>
  <c r="D76" i="1"/>
  <c r="E75" i="1"/>
  <c r="D75" i="1"/>
  <c r="G74" i="1"/>
  <c r="F74" i="1"/>
  <c r="E74" i="1"/>
  <c r="G73" i="1"/>
  <c r="F73" i="1"/>
  <c r="E73" i="1"/>
  <c r="G72" i="1"/>
  <c r="F72" i="1"/>
  <c r="E72" i="1"/>
  <c r="G69" i="1"/>
  <c r="E69" i="1"/>
  <c r="G68" i="1"/>
  <c r="E68" i="1"/>
  <c r="G67" i="1"/>
  <c r="E67" i="1"/>
  <c r="G65" i="1"/>
  <c r="F65" i="1"/>
  <c r="E65" i="1"/>
  <c r="D65" i="1"/>
  <c r="F58" i="1"/>
  <c r="D58" i="1"/>
  <c r="F57" i="1"/>
  <c r="D57" i="1"/>
  <c r="F56" i="1"/>
  <c r="D56" i="1"/>
  <c r="F55" i="1"/>
  <c r="D55" i="1"/>
  <c r="F51" i="1"/>
  <c r="D51" i="1"/>
  <c r="G50" i="1"/>
  <c r="F50" i="1"/>
  <c r="E50" i="1"/>
  <c r="D50" i="1"/>
  <c r="G49" i="1"/>
  <c r="F49" i="1"/>
  <c r="E49" i="1"/>
  <c r="D49" i="1"/>
  <c r="D73" i="1" s="1"/>
  <c r="F48" i="1"/>
  <c r="D48" i="1"/>
  <c r="G46" i="1"/>
  <c r="F46" i="1"/>
  <c r="E46" i="1"/>
  <c r="D46" i="1"/>
  <c r="G45" i="1"/>
  <c r="G48" i="1" s="1"/>
  <c r="F45" i="1"/>
  <c r="E45" i="1"/>
  <c r="D45" i="1"/>
  <c r="F43" i="1"/>
  <c r="D43" i="1"/>
  <c r="G42" i="1"/>
  <c r="F42" i="1"/>
  <c r="E42" i="1"/>
  <c r="D42" i="1"/>
  <c r="G41" i="1"/>
  <c r="F41" i="1"/>
  <c r="E41" i="1"/>
  <c r="D41" i="1"/>
  <c r="G40" i="1"/>
  <c r="G43" i="1" s="1"/>
  <c r="F40" i="1"/>
  <c r="E40" i="1"/>
  <c r="D40" i="1"/>
  <c r="F38" i="1"/>
  <c r="D38" i="1"/>
  <c r="G36" i="1"/>
  <c r="F36" i="1"/>
  <c r="E36" i="1"/>
  <c r="D36" i="1"/>
  <c r="F35" i="1"/>
  <c r="D35" i="1"/>
  <c r="G34" i="1"/>
  <c r="F34" i="1"/>
  <c r="E34" i="1"/>
  <c r="D34" i="1"/>
  <c r="G33" i="1"/>
  <c r="F33" i="1"/>
  <c r="E33" i="1"/>
  <c r="E35" i="1" s="1"/>
  <c r="D33" i="1"/>
  <c r="G32" i="1"/>
  <c r="F32" i="1"/>
  <c r="E32" i="1"/>
  <c r="D32" i="1"/>
  <c r="F31" i="1"/>
  <c r="D31" i="1"/>
  <c r="D72" i="1" s="1"/>
  <c r="F29" i="1"/>
  <c r="D29" i="1"/>
  <c r="G28" i="1"/>
  <c r="F28" i="1"/>
  <c r="E28" i="1"/>
  <c r="D28" i="1"/>
  <c r="G27" i="1"/>
  <c r="F27" i="1"/>
  <c r="E27" i="1"/>
  <c r="D27" i="1"/>
  <c r="G26" i="1"/>
  <c r="F26" i="1"/>
  <c r="E26" i="1"/>
  <c r="D26" i="1"/>
  <c r="F25" i="1"/>
  <c r="D25" i="1"/>
  <c r="G24" i="1"/>
  <c r="F24" i="1"/>
  <c r="E24" i="1"/>
  <c r="D24" i="1"/>
  <c r="G23" i="1"/>
  <c r="F23" i="1"/>
  <c r="E23" i="1"/>
  <c r="D23" i="1"/>
  <c r="F22" i="1"/>
  <c r="D22" i="1"/>
  <c r="G21" i="1"/>
  <c r="F21" i="1"/>
  <c r="E21" i="1"/>
  <c r="D21" i="1"/>
  <c r="G20" i="1"/>
  <c r="G22" i="1" s="1"/>
  <c r="F20" i="1"/>
  <c r="E20" i="1"/>
  <c r="D20" i="1"/>
  <c r="F18" i="1"/>
  <c r="D18" i="1"/>
  <c r="G17" i="1"/>
  <c r="F17" i="1"/>
  <c r="E17" i="1"/>
  <c r="D17" i="1"/>
  <c r="G16" i="1"/>
  <c r="F16" i="1"/>
  <c r="E16" i="1"/>
  <c r="D16" i="1"/>
  <c r="G15" i="1"/>
  <c r="F15" i="1"/>
  <c r="E15" i="1"/>
  <c r="D15" i="1"/>
  <c r="G14" i="1"/>
  <c r="F14" i="1"/>
  <c r="E14" i="1"/>
  <c r="D14" i="1"/>
  <c r="G13" i="1"/>
  <c r="F13" i="1"/>
  <c r="E13" i="1"/>
  <c r="D13" i="1"/>
  <c r="G25" i="1" l="1"/>
  <c r="G29" i="1" s="1"/>
  <c r="G31" i="1" s="1"/>
  <c r="G51" i="1"/>
  <c r="G55" i="1" s="1"/>
  <c r="G61" i="1" s="1"/>
  <c r="G64" i="1" s="1"/>
  <c r="D68" i="1"/>
  <c r="G18" i="1"/>
  <c r="E25" i="1"/>
  <c r="D74" i="1"/>
  <c r="F67" i="1"/>
  <c r="G35" i="1"/>
  <c r="D61" i="1"/>
  <c r="D64" i="1" s="1"/>
  <c r="D69" i="1"/>
  <c r="F69" i="1"/>
  <c r="E43" i="1"/>
  <c r="E48" i="1"/>
  <c r="F61" i="1"/>
  <c r="F64" i="1" s="1"/>
  <c r="D67" i="1"/>
  <c r="E18" i="1"/>
  <c r="E22" i="1"/>
  <c r="F68" i="1"/>
  <c r="E29" i="1" l="1"/>
  <c r="E31" i="1" s="1"/>
  <c r="E38" i="1" s="1"/>
  <c r="G38" i="1"/>
  <c r="E51" i="1"/>
  <c r="E55" i="1" l="1"/>
  <c r="E61" i="1" l="1"/>
  <c r="E64" i="1" s="1"/>
</calcChain>
</file>

<file path=xl/sharedStrings.xml><?xml version="1.0" encoding="utf-8"?>
<sst xmlns="http://schemas.openxmlformats.org/spreadsheetml/2006/main" count="114" uniqueCount="103">
  <si>
    <t>SURFACE TRANSPORTATION BOARD - QUARTERLY REPORT OF REVENUES, EXPENSES, AND INCOME - RAILROADS</t>
  </si>
  <si>
    <t>FORM RE&amp;I</t>
  </si>
  <si>
    <t>Washington, DC 20423</t>
  </si>
  <si>
    <t>UNION PACIFIC RAILROAD COMPANY</t>
  </si>
  <si>
    <t>OMB Clearance No. 2140-0013</t>
  </si>
  <si>
    <t>1400 Douglas Street</t>
  </si>
  <si>
    <t>Expiration Date 11/30/2021</t>
  </si>
  <si>
    <t>Omaha, Nebraska  68179</t>
  </si>
  <si>
    <r>
      <t xml:space="preserve">Railroad Report No. :     </t>
    </r>
    <r>
      <rPr>
        <u/>
        <sz val="8"/>
        <rFont val="Arial"/>
        <family val="2"/>
      </rPr>
      <t/>
    </r>
  </si>
  <si>
    <t xml:space="preserve">RC139400  </t>
  </si>
  <si>
    <r>
      <t xml:space="preserve">Quarter:  </t>
    </r>
    <r>
      <rPr>
        <sz val="8"/>
        <color indexed="12"/>
        <rFont val="Arial"/>
        <family val="2"/>
      </rPr>
      <t xml:space="preserve"> 1</t>
    </r>
  </si>
  <si>
    <r>
      <t xml:space="preserve">Year:  </t>
    </r>
    <r>
      <rPr>
        <u/>
        <sz val="8"/>
        <rFont val="Arial"/>
        <family val="2"/>
      </rPr>
      <t xml:space="preserve">  </t>
    </r>
    <r>
      <rPr>
        <u/>
        <sz val="8"/>
        <color indexed="12"/>
        <rFont val="Arial"/>
        <family val="2"/>
      </rPr>
      <t>2020</t>
    </r>
  </si>
  <si>
    <t>Date of Report:</t>
  </si>
  <si>
    <t xml:space="preserve">Report Amended:  </t>
  </si>
  <si>
    <t>No</t>
  </si>
  <si>
    <t>Show dollar amount in thousands</t>
  </si>
  <si>
    <t>Figures for the Quarter</t>
  </si>
  <si>
    <t>Year-To-Date Figures</t>
  </si>
  <si>
    <t>DESCRIPTIONS</t>
  </si>
  <si>
    <t>Code</t>
  </si>
  <si>
    <t>This Year</t>
  </si>
  <si>
    <t>Last Year</t>
  </si>
  <si>
    <t>(A)</t>
  </si>
  <si>
    <t>No.</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</si>
  <si>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</si>
  <si>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</si>
  <si>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</si>
  <si>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</si>
  <si>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</si>
  <si>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</si>
  <si>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</si>
  <si>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</si>
  <si>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</si>
  <si>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</si>
  <si>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 xml:space="preserve">        Railway Operating Revenues (All Above)</t>
  </si>
  <si>
    <t>Operating Expenses</t>
  </si>
  <si>
    <t>Depreciation - Road (Accounts 62-11-00, 62-12-00, 62-13-00)</t>
  </si>
  <si>
    <t>All Other Way and Structure accounts</t>
  </si>
  <si>
    <t xml:space="preserve">        Total Way and Structures</t>
  </si>
  <si>
    <t>Depreciation - Equipment (Accounts 62-21-00, 62-22-00, 62-23-00)</t>
  </si>
  <si>
    <t>All Other Equipment Accounts</t>
  </si>
  <si>
    <t xml:space="preserve">        Total equipment</t>
  </si>
  <si>
    <t>Transportation - Train, Yard, and Yard Common</t>
  </si>
  <si>
    <t>Transportation - Specialized Services, Administrative Support</t>
  </si>
  <si>
    <t>General and Administrative</t>
  </si>
  <si>
    <t xml:space="preserve">        Total Railway Operating Expense (Account 531)</t>
  </si>
  <si>
    <t>Income Items</t>
  </si>
  <si>
    <t xml:space="preserve">   *Net Revenue from Railway Operations (Line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</si>
  <si>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</si>
  <si>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</si>
  <si>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</si>
  <si>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</si>
  <si>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534,544,545,549-551</t>
  </si>
  <si>
    <t xml:space="preserve">     and 553)</t>
  </si>
  <si>
    <t xml:space="preserve">     Income Available for Fixed Charges (Lines 17, 18, 21 Minus 22)</t>
  </si>
  <si>
    <t>Fixed Charges</t>
  </si>
  <si>
    <t>Interest on Funded Debt (Accounts 546)</t>
  </si>
  <si>
    <t>Interest on Unfunded Debt (Account 547)</t>
  </si>
  <si>
    <t>Amortization of Discount on Funded Debt (Account 548)</t>
  </si>
  <si>
    <t xml:space="preserve">        Total Fixed Charges</t>
  </si>
  <si>
    <t xml:space="preserve">        Income After Fixed Charges</t>
  </si>
  <si>
    <t>Other deductions (Account 546c)</t>
  </si>
  <si>
    <t>Unusual or Infrequent items (Debit) Credit (Account 555)</t>
  </si>
  <si>
    <t xml:space="preserve">        Income (Loss) from Continuing Operations Before Income Taxes</t>
  </si>
  <si>
    <t>Income Taxes on Ordinary Income (Account 556)</t>
  </si>
  <si>
    <t>Provision for Deferred Income Taxes (Account 557)</t>
  </si>
  <si>
    <t xml:space="preserve">        Income from Continuing Operations</t>
  </si>
  <si>
    <t>Income (Loss) from Operations - Less Applicable Income Taxes (Account 560)</t>
  </si>
  <si>
    <t>Gain (Loss) on Disposal of Discontinued Segments - Less Applicable Taxes</t>
  </si>
  <si>
    <t>(Account 562)</t>
  </si>
  <si>
    <t xml:space="preserve">        Income (Loss) before extraordinary items</t>
  </si>
  <si>
    <t>Extraordinary Items (Net) (Account 570)</t>
  </si>
  <si>
    <t>Income Taxes on Extraordinary Items (Account 590)</t>
  </si>
  <si>
    <t>Provisions for Deferred Taxes - Extraordinary Items (Account 591)</t>
  </si>
  <si>
    <t>Cumulative Effect of Changes in Account Principles (Less Taxes) (Acct. 592)</t>
  </si>
  <si>
    <t>Less: Net Income attributable to noncontrolling interest</t>
  </si>
  <si>
    <t>Net Income Attributable to Reporting Railroad</t>
  </si>
  <si>
    <t>Basic Earnings Per Share</t>
  </si>
  <si>
    <t>N/A</t>
  </si>
  <si>
    <t>Diluted Earnings Per Share</t>
  </si>
  <si>
    <t xml:space="preserve">        Net income</t>
  </si>
  <si>
    <t>Dividends on Common Stock (Account 623)</t>
  </si>
  <si>
    <t>Dividends on Preferred Stock (Account 623)</t>
  </si>
  <si>
    <t>Expenses to Revenues (%)</t>
  </si>
  <si>
    <t>Total Maintenance to Revenues (%)</t>
  </si>
  <si>
    <t>Transportation to Revenues (%)</t>
  </si>
  <si>
    <t>*NOTE:  Reconciliation of Net Railway Operating Income (NROI)</t>
  </si>
  <si>
    <t>Net Revenues from Railway Operations</t>
  </si>
  <si>
    <t>Provisions for Deferred Taxes (Account 557)</t>
  </si>
  <si>
    <t>Income from Lease of Road and Equipment</t>
  </si>
  <si>
    <t>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</si>
  <si>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</si>
  <si>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</si>
  <si>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</si>
  <si>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</si>
  <si>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 xml:space="preserve">REMARKS: </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</si>
  <si>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</si>
  <si>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</si>
  <si>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 xml:space="preserve">Name (Printed):   </t>
    </r>
    <r>
      <rPr>
        <u/>
        <sz val="9"/>
        <rFont val="Arial"/>
        <family val="2"/>
      </rPr>
      <t xml:space="preserve">Jeffrey Hultgren                                                                   </t>
    </r>
  </si>
  <si>
    <r>
      <t>Title:  Director</t>
    </r>
    <r>
      <rPr>
        <u/>
        <sz val="9"/>
        <rFont val="Arial"/>
        <family val="2"/>
      </rPr>
      <t xml:space="preserve"> - Reporting &amp; Analysis                                                  </t>
    </r>
  </si>
  <si>
    <r>
      <t xml:space="preserve">Date: </t>
    </r>
    <r>
      <rPr>
        <u/>
        <sz val="9"/>
        <rFont val="Arial"/>
        <family val="2"/>
      </rPr>
      <t xml:space="preserve"> </t>
    </r>
    <r>
      <rPr>
        <u/>
        <sz val="9"/>
        <color rgb="FF0000FF"/>
        <rFont val="Arial"/>
        <family val="2"/>
      </rPr>
      <t>March 31, 2020</t>
    </r>
    <r>
      <rPr>
        <u/>
        <sz val="9"/>
        <rFont val="Arial"/>
        <family val="2"/>
      </rPr>
      <t xml:space="preserve">  </t>
    </r>
    <r>
      <rPr>
        <sz val="9"/>
        <rFont val="Arial"/>
        <family val="2"/>
      </rPr>
      <t xml:space="preserve">           Signature: </t>
    </r>
    <r>
      <rPr>
        <u/>
        <sz val="9"/>
        <rFont val="Arial"/>
        <family val="2"/>
      </rPr>
      <t xml:space="preserve">.                                                                                                                            </t>
    </r>
  </si>
  <si>
    <t>Telephone No.</t>
  </si>
  <si>
    <t xml:space="preserve">  (402) 544-8168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</si>
</sst>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4" x14ac:knownFonts="1">
    <font>
      <sz val="10"/>
      <name val="Arial"/>
      <family val="2"/>
    </font>
    <font>
      <sz val="10"/>
      <name val="Arial"/>
      <family val="2"/>
    </font>
    <font>
      <b/>
      <sz val="8"/>
      <name val="Arial"/>
      <family val="2"/>
    </font>
    <font>
      <b/>
      <sz val="9"/>
      <name val="Arial"/>
      <family val="2"/>
    </font>
    <font>
      <sz val="8"/>
      <name val="Arial"/>
      <family val="2"/>
    </font>
    <font>
      <sz val="8"/>
      <color rgb="FF0000FF"/>
      <name val="Arial"/>
      <family val="2"/>
    </font>
    <font>
      <u/>
      <sz val="8"/>
      <name val="Arial"/>
      <family val="2"/>
    </font>
    <font>
      <sz val="8"/>
      <color indexed="12"/>
      <name val="Arial"/>
      <family val="2"/>
    </font>
    <font>
      <u/>
      <sz val="8"/>
      <color indexed="12"/>
      <name val="Arial"/>
      <family val="2"/>
    </font>
    <font>
      <b/>
      <i/>
      <u/>
      <sz val="8"/>
      <name val="Arial"/>
      <family val="2"/>
    </font>
    <font>
      <sz val="9"/>
      <name val="Arial"/>
      <family val="2"/>
    </font>
    <font>
      <sz val="10"/>
      <color rgb="FF000000"/>
      <name val="Times New Roman"/>
      <family val="1"/>
    </font>
    <font>
      <u/>
      <sz val="9"/>
      <name val="Arial"/>
      <family val="2"/>
    </font>
    <font>
      <u/>
      <sz val="9"/>
      <color rgb="FF0000FF"/>
      <name val="Arial"/>
      <family val="2"/>
    </font>
  </fonts>
  <fills count="4">
    <fill>
      <patternFill patternType="none"/>
    </fill>
    <fill>
      <patternFill patternType="gray125"/>
    </fill>
    <fill>
      <patternFill patternType="solid">
        <fgColor indexed="9"/>
        <bgColor indexed="64"/>
      </patternFill>
    </fill>
    <fill>
      <patternFill patternType="solid">
        <fgColor rgb="FFFFFFFF"/>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11" fillId="0" borderId="0"/>
  </cellStyleXfs>
  <cellXfs count="132">
    <xf numFmtId="0" fontId="0" fillId="0" borderId="0" xfId="0"/>
    <xf numFmtId="0" fontId="2" fillId="0" borderId="0" xfId="2" applyFont="1" applyAlignment="1"/>
    <xf numFmtId="0" fontId="2" fillId="0" borderId="0" xfId="2" applyFont="1" applyFill="1" applyAlignment="1"/>
    <xf numFmtId="0" fontId="3" fillId="0" borderId="0" xfId="2" applyFont="1" applyFill="1"/>
    <xf numFmtId="0" fontId="4" fillId="0" borderId="0" xfId="2" applyFont="1" applyFill="1" applyBorder="1"/>
    <xf numFmtId="0" fontId="4" fillId="0" borderId="0" xfId="2" applyFont="1" applyFill="1"/>
    <xf numFmtId="0" fontId="5" fillId="0" borderId="0" xfId="2" applyFont="1" applyFill="1"/>
    <xf numFmtId="0" fontId="2" fillId="0" borderId="0" xfId="2" applyFont="1" applyAlignment="1">
      <alignment horizontal="left"/>
    </xf>
    <xf numFmtId="0" fontId="2" fillId="0" borderId="0" xfId="2" applyFont="1" applyAlignment="1">
      <alignment horizontal="center"/>
    </xf>
    <xf numFmtId="0" fontId="2" fillId="0" borderId="0" xfId="2" applyFont="1" applyFill="1" applyAlignment="1">
      <alignment horizontal="center"/>
    </xf>
    <xf numFmtId="0" fontId="4" fillId="0" borderId="0" xfId="2" applyFont="1" applyBorder="1"/>
    <xf numFmtId="0" fontId="4" fillId="0" borderId="0" xfId="2" applyFont="1" applyBorder="1" applyAlignment="1">
      <alignment horizontal="left"/>
    </xf>
    <xf numFmtId="0" fontId="1" fillId="0" borderId="0" xfId="2" applyFont="1"/>
    <xf numFmtId="0" fontId="1" fillId="0" borderId="0" xfId="2" applyFont="1" applyFill="1"/>
    <xf numFmtId="0" fontId="2" fillId="0" borderId="0" xfId="2" applyFont="1" applyFill="1" applyBorder="1" applyAlignment="1">
      <alignment horizontal="center"/>
    </xf>
    <xf numFmtId="0" fontId="4" fillId="0" borderId="1" xfId="2" applyFont="1" applyFill="1" applyBorder="1"/>
    <xf numFmtId="0" fontId="2" fillId="0" borderId="0" xfId="2" applyFont="1" applyBorder="1" applyAlignment="1">
      <alignment horizontal="center"/>
    </xf>
    <xf numFmtId="14" fontId="7" fillId="0" borderId="1" xfId="2" applyNumberFormat="1" applyFont="1" applyFill="1" applyBorder="1" applyAlignment="1">
      <alignment horizontal="left"/>
    </xf>
    <xf numFmtId="0" fontId="4" fillId="0" borderId="0" xfId="2" applyFont="1" applyFill="1" applyBorder="1" applyAlignment="1">
      <alignment horizontal="left"/>
    </xf>
    <xf numFmtId="0" fontId="7" fillId="0" borderId="1" xfId="2" applyFont="1" applyFill="1" applyBorder="1" applyAlignment="1"/>
    <xf numFmtId="0" fontId="4" fillId="0" borderId="1" xfId="2" applyFont="1" applyBorder="1"/>
    <xf numFmtId="0" fontId="4" fillId="0" borderId="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Continuous"/>
    </xf>
    <xf numFmtId="0" fontId="4" fillId="0" borderId="2" xfId="2" applyFont="1" applyBorder="1" applyAlignment="1">
      <alignment horizontal="centerContinuous"/>
    </xf>
    <xf numFmtId="0" fontId="4" fillId="0" borderId="5" xfId="2" applyFont="1" applyFill="1" applyBorder="1" applyAlignment="1">
      <alignment horizontal="centerContinuous"/>
    </xf>
    <xf numFmtId="0" fontId="4" fillId="0" borderId="3" xfId="2" applyFont="1" applyFill="1" applyBorder="1" applyAlignment="1">
      <alignment horizontal="centerContinuous"/>
    </xf>
    <xf numFmtId="0" fontId="4" fillId="0" borderId="6" xfId="2" applyFont="1" applyFill="1" applyBorder="1" applyAlignment="1">
      <alignment horizontal="centerContinuous"/>
    </xf>
    <xf numFmtId="0" fontId="4" fillId="0" borderId="7" xfId="2" applyFont="1" applyFill="1" applyBorder="1"/>
    <xf numFmtId="0" fontId="4" fillId="0" borderId="7" xfId="2" applyFont="1" applyBorder="1" applyAlignment="1">
      <alignment horizontal="center"/>
    </xf>
    <xf numFmtId="0" fontId="4" fillId="0" borderId="0" xfId="2" applyFont="1" applyBorder="1" applyAlignment="1">
      <alignment horizontal="center"/>
    </xf>
    <xf numFmtId="0" fontId="4" fillId="0" borderId="8" xfId="2" applyFont="1" applyBorder="1" applyAlignment="1">
      <alignment horizontal="center"/>
    </xf>
    <xf numFmtId="0" fontId="4" fillId="0" borderId="9" xfId="2" applyFont="1" applyFill="1" applyBorder="1" applyAlignment="1">
      <alignment horizontal="center"/>
    </xf>
    <xf numFmtId="0" fontId="4" fillId="0" borderId="10" xfId="2" applyFont="1" applyBorder="1" applyAlignment="1">
      <alignment horizontal="center"/>
    </xf>
    <xf numFmtId="0" fontId="4" fillId="0" borderId="1" xfId="2" applyFont="1" applyBorder="1" applyAlignment="1">
      <alignment horizontal="center"/>
    </xf>
    <xf numFmtId="0" fontId="4" fillId="0" borderId="11" xfId="2" applyFont="1" applyBorder="1" applyAlignment="1">
      <alignment horizontal="center"/>
    </xf>
    <xf numFmtId="0" fontId="4" fillId="0" borderId="12" xfId="2" applyFont="1" applyFill="1" applyBorder="1" applyAlignment="1">
      <alignment horizontal="center"/>
    </xf>
    <xf numFmtId="0" fontId="4" fillId="0" borderId="11" xfId="2" applyFont="1" applyFill="1" applyBorder="1" applyAlignment="1">
      <alignment horizontal="center"/>
    </xf>
    <xf numFmtId="0" fontId="9" fillId="0" borderId="7" xfId="2" applyFont="1" applyBorder="1" applyAlignment="1">
      <alignment horizontal="center"/>
    </xf>
    <xf numFmtId="0" fontId="9" fillId="0" borderId="0" xfId="2" applyFont="1" applyBorder="1" applyAlignment="1">
      <alignment horizontal="center"/>
    </xf>
    <xf numFmtId="0" fontId="4" fillId="0" borderId="8" xfId="2" applyFont="1" applyBorder="1" applyAlignment="1"/>
    <xf numFmtId="0" fontId="4" fillId="0" borderId="13" xfId="2" applyFont="1" applyFill="1" applyBorder="1" applyAlignment="1"/>
    <xf numFmtId="0" fontId="4" fillId="0" borderId="5" xfId="2" applyFont="1" applyFill="1" applyBorder="1" applyAlignment="1"/>
    <xf numFmtId="0" fontId="4" fillId="0" borderId="10" xfId="2" applyFont="1" applyBorder="1"/>
    <xf numFmtId="0" fontId="4" fillId="0" borderId="11" xfId="2" applyFont="1" applyBorder="1" applyAlignment="1">
      <alignment horizontal="centerContinuous"/>
    </xf>
    <xf numFmtId="37" fontId="4" fillId="0" borderId="12" xfId="2" applyNumberFormat="1" applyFont="1" applyFill="1" applyBorder="1"/>
    <xf numFmtId="37" fontId="5" fillId="0" borderId="12" xfId="2" applyNumberFormat="1" applyFont="1" applyFill="1" applyBorder="1"/>
    <xf numFmtId="0" fontId="4" fillId="2" borderId="10" xfId="2" applyFont="1" applyFill="1" applyBorder="1"/>
    <xf numFmtId="0" fontId="4" fillId="2" borderId="1" xfId="2" applyFont="1" applyFill="1" applyBorder="1"/>
    <xf numFmtId="0" fontId="4" fillId="2" borderId="11" xfId="2" applyFont="1" applyFill="1" applyBorder="1" applyAlignment="1">
      <alignment horizontal="centerContinuous"/>
    </xf>
    <xf numFmtId="0" fontId="2" fillId="2" borderId="10" xfId="2" applyFont="1" applyFill="1" applyBorder="1"/>
    <xf numFmtId="37" fontId="4" fillId="0" borderId="14" xfId="2" applyNumberFormat="1" applyFont="1" applyFill="1" applyBorder="1"/>
    <xf numFmtId="0" fontId="9" fillId="2" borderId="2" xfId="2" applyFont="1" applyFill="1" applyBorder="1" applyAlignment="1">
      <alignment horizontal="center"/>
    </xf>
    <xf numFmtId="0" fontId="9" fillId="2" borderId="0" xfId="2" applyFont="1" applyFill="1" applyBorder="1" applyAlignment="1">
      <alignment horizontal="center"/>
    </xf>
    <xf numFmtId="0" fontId="4" fillId="2" borderId="4" xfId="2" applyFont="1" applyFill="1" applyBorder="1" applyAlignment="1">
      <alignment horizontal="centerContinuous"/>
    </xf>
    <xf numFmtId="37" fontId="4" fillId="0" borderId="13" xfId="2" applyNumberFormat="1" applyFont="1" applyFill="1" applyBorder="1"/>
    <xf numFmtId="0" fontId="7" fillId="0" borderId="13" xfId="0" applyFont="1" applyFill="1" applyBorder="1"/>
    <xf numFmtId="37" fontId="4" fillId="0" borderId="0" xfId="2" applyNumberFormat="1" applyFont="1" applyFill="1"/>
    <xf numFmtId="37" fontId="4" fillId="0" borderId="15" xfId="2" applyNumberFormat="1" applyFont="1" applyFill="1" applyBorder="1"/>
    <xf numFmtId="0" fontId="4" fillId="0" borderId="14" xfId="2" applyFont="1" applyFill="1" applyBorder="1"/>
    <xf numFmtId="0" fontId="7" fillId="0" borderId="16" xfId="0" applyFont="1" applyFill="1" applyBorder="1"/>
    <xf numFmtId="0" fontId="4" fillId="2" borderId="0" xfId="2" applyFont="1" applyFill="1" applyBorder="1"/>
    <xf numFmtId="0" fontId="4" fillId="2" borderId="17" xfId="2" applyFont="1" applyFill="1" applyBorder="1"/>
    <xf numFmtId="0" fontId="4" fillId="2" borderId="6" xfId="2" applyFont="1" applyFill="1" applyBorder="1"/>
    <xf numFmtId="0" fontId="4" fillId="2" borderId="18" xfId="2" applyFont="1" applyFill="1" applyBorder="1" applyAlignment="1">
      <alignment horizontal="centerContinuous"/>
    </xf>
    <xf numFmtId="0" fontId="4" fillId="2" borderId="7" xfId="2" applyFont="1" applyFill="1" applyBorder="1"/>
    <xf numFmtId="0" fontId="4" fillId="2" borderId="8" xfId="2" applyFont="1" applyFill="1" applyBorder="1" applyAlignment="1">
      <alignment horizontal="centerContinuous"/>
    </xf>
    <xf numFmtId="37" fontId="5" fillId="0" borderId="20" xfId="2" applyNumberFormat="1" applyFont="1" applyFill="1" applyBorder="1"/>
    <xf numFmtId="37" fontId="4" fillId="0" borderId="20" xfId="2" applyNumberFormat="1" applyFont="1" applyFill="1" applyBorder="1"/>
    <xf numFmtId="37" fontId="5" fillId="0" borderId="13" xfId="2" applyNumberFormat="1" applyFont="1" applyFill="1" applyBorder="1"/>
    <xf numFmtId="0" fontId="4" fillId="0" borderId="12" xfId="2" applyFont="1" applyFill="1" applyBorder="1"/>
    <xf numFmtId="37" fontId="7" fillId="0" borderId="21" xfId="2" applyNumberFormat="1" applyFont="1" applyFill="1" applyBorder="1"/>
    <xf numFmtId="0" fontId="4" fillId="0" borderId="10" xfId="2" applyFont="1" applyFill="1" applyBorder="1"/>
    <xf numFmtId="37" fontId="7" fillId="0" borderId="15" xfId="0" applyNumberFormat="1" applyFont="1" applyFill="1" applyBorder="1"/>
    <xf numFmtId="0" fontId="4" fillId="2" borderId="17" xfId="2" applyFont="1" applyFill="1" applyBorder="1" applyAlignment="1"/>
    <xf numFmtId="0" fontId="4" fillId="2" borderId="22" xfId="2" applyFont="1" applyFill="1" applyBorder="1"/>
    <xf numFmtId="0" fontId="4" fillId="2" borderId="23" xfId="2" applyFont="1" applyFill="1" applyBorder="1" applyAlignment="1">
      <alignment horizontal="center" vertical="top"/>
    </xf>
    <xf numFmtId="0" fontId="4" fillId="0" borderId="19" xfId="2" applyFont="1" applyFill="1" applyBorder="1"/>
    <xf numFmtId="37" fontId="7" fillId="0" borderId="24" xfId="2" applyNumberFormat="1" applyFont="1" applyFill="1" applyBorder="1"/>
    <xf numFmtId="0" fontId="4" fillId="2" borderId="2" xfId="2" applyFont="1" applyFill="1" applyBorder="1" applyAlignment="1"/>
    <xf numFmtId="0" fontId="4" fillId="2" borderId="3" xfId="2" applyFont="1" applyFill="1" applyBorder="1"/>
    <xf numFmtId="0" fontId="4" fillId="2" borderId="25" xfId="2" applyFont="1" applyFill="1" applyBorder="1" applyAlignment="1">
      <alignment horizontal="center" vertical="top"/>
    </xf>
    <xf numFmtId="37" fontId="7" fillId="0" borderId="16" xfId="2" applyNumberFormat="1" applyFont="1" applyFill="1" applyBorder="1"/>
    <xf numFmtId="0" fontId="4" fillId="2" borderId="10" xfId="2" applyFont="1" applyFill="1" applyBorder="1" applyAlignment="1">
      <alignment horizontal="left" wrapText="1" indent="1"/>
    </xf>
    <xf numFmtId="0" fontId="4" fillId="2" borderId="26" xfId="2" applyFont="1" applyFill="1" applyBorder="1" applyAlignment="1">
      <alignment horizontal="center" vertical="top"/>
    </xf>
    <xf numFmtId="37" fontId="7" fillId="0" borderId="15" xfId="2" applyNumberFormat="1" applyFont="1" applyFill="1" applyBorder="1"/>
    <xf numFmtId="41" fontId="4" fillId="0" borderId="12" xfId="2" applyNumberFormat="1" applyFont="1" applyFill="1" applyBorder="1"/>
    <xf numFmtId="0" fontId="4" fillId="2" borderId="27" xfId="2" applyFont="1" applyFill="1" applyBorder="1" applyAlignment="1">
      <alignment horizontal="centerContinuous"/>
    </xf>
    <xf numFmtId="0" fontId="4" fillId="0" borderId="11" xfId="2" applyFont="1" applyFill="1" applyBorder="1" applyAlignment="1">
      <alignment horizontal="centerContinuous"/>
    </xf>
    <xf numFmtId="0" fontId="4" fillId="0" borderId="12" xfId="2" applyFont="1" applyFill="1" applyBorder="1" applyAlignment="1">
      <alignment horizontal="right"/>
    </xf>
    <xf numFmtId="37" fontId="4" fillId="0" borderId="19" xfId="2" applyNumberFormat="1" applyFont="1" applyFill="1" applyBorder="1"/>
    <xf numFmtId="37" fontId="7" fillId="0" borderId="19" xfId="2" applyNumberFormat="1" applyFont="1" applyFill="1" applyBorder="1"/>
    <xf numFmtId="10" fontId="4" fillId="0" borderId="12" xfId="2" applyNumberFormat="1" applyFont="1" applyFill="1" applyBorder="1"/>
    <xf numFmtId="10" fontId="5" fillId="0" borderId="12" xfId="1" applyNumberFormat="1" applyFont="1" applyFill="1" applyBorder="1"/>
    <xf numFmtId="10" fontId="4" fillId="0" borderId="12" xfId="1" applyNumberFormat="1" applyFont="1" applyFill="1" applyBorder="1"/>
    <xf numFmtId="0" fontId="4" fillId="2" borderId="2" xfId="2" applyFont="1" applyFill="1" applyBorder="1"/>
    <xf numFmtId="0" fontId="4" fillId="0" borderId="13" xfId="2" applyFont="1" applyFill="1" applyBorder="1"/>
    <xf numFmtId="0" fontId="2" fillId="2" borderId="7" xfId="2" applyFont="1" applyFill="1" applyBorder="1"/>
    <xf numFmtId="0" fontId="1" fillId="0" borderId="7" xfId="2" applyFont="1" applyBorder="1"/>
    <xf numFmtId="0" fontId="4" fillId="2" borderId="10" xfId="2" applyFont="1" applyFill="1" applyBorder="1" applyAlignment="1">
      <alignment horizontal="center"/>
    </xf>
    <xf numFmtId="38" fontId="4" fillId="0" borderId="12" xfId="2" applyNumberFormat="1" applyFont="1" applyFill="1" applyBorder="1"/>
    <xf numFmtId="38" fontId="5" fillId="0" borderId="12" xfId="2" applyNumberFormat="1" applyFont="1" applyFill="1" applyBorder="1"/>
    <xf numFmtId="0" fontId="2" fillId="2" borderId="17" xfId="2" applyFont="1" applyFill="1" applyBorder="1"/>
    <xf numFmtId="0" fontId="4" fillId="2" borderId="17" xfId="2" applyFont="1" applyFill="1" applyBorder="1" applyAlignment="1">
      <alignment horizontal="center"/>
    </xf>
    <xf numFmtId="38" fontId="4" fillId="0" borderId="28" xfId="2" applyNumberFormat="1" applyFont="1" applyFill="1" applyBorder="1"/>
    <xf numFmtId="38" fontId="5" fillId="0" borderId="28" xfId="2" applyNumberFormat="1" applyFont="1" applyFill="1" applyBorder="1"/>
    <xf numFmtId="0" fontId="1" fillId="0" borderId="0" xfId="2" applyFont="1" applyFill="1" applyBorder="1"/>
    <xf numFmtId="0" fontId="2" fillId="3" borderId="0" xfId="3" applyFont="1" applyFill="1" applyBorder="1" applyAlignment="1">
      <alignment horizontal="left" vertical="center"/>
    </xf>
    <xf numFmtId="0" fontId="4" fillId="3" borderId="0" xfId="3" applyFont="1" applyFill="1" applyBorder="1" applyAlignment="1">
      <alignment horizontal="left" vertical="top"/>
    </xf>
    <xf numFmtId="0" fontId="4" fillId="3" borderId="1" xfId="3" applyFont="1" applyFill="1" applyBorder="1" applyAlignment="1">
      <alignment horizontal="left" vertical="top" wrapText="1"/>
    </xf>
    <xf numFmtId="0" fontId="4" fillId="2" borderId="3" xfId="2" applyFont="1" applyFill="1" applyBorder="1" applyAlignment="1"/>
    <xf numFmtId="0" fontId="4" fillId="2" borderId="3" xfId="2" applyFont="1" applyFill="1" applyBorder="1" applyAlignment="1">
      <alignment horizontal="center"/>
    </xf>
    <xf numFmtId="0" fontId="4" fillId="2" borderId="0" xfId="2" applyFont="1" applyFill="1" applyBorder="1" applyAlignment="1"/>
    <xf numFmtId="0" fontId="4" fillId="2" borderId="0" xfId="2" applyFont="1" applyFill="1" applyBorder="1" applyAlignment="1">
      <alignment horizontal="centerContinuous"/>
    </xf>
    <xf numFmtId="0" fontId="2" fillId="3" borderId="2" xfId="3" applyFont="1" applyFill="1" applyBorder="1" applyAlignment="1">
      <alignment horizontal="left" vertical="center"/>
    </xf>
    <xf numFmtId="0" fontId="2" fillId="3" borderId="3" xfId="3" applyFont="1" applyFill="1" applyBorder="1" applyAlignment="1">
      <alignment horizontal="left" vertical="center"/>
    </xf>
    <xf numFmtId="0" fontId="2" fillId="3" borderId="5" xfId="3" applyFont="1" applyFill="1" applyBorder="1" applyAlignment="1">
      <alignment horizontal="left" vertical="center"/>
    </xf>
    <xf numFmtId="0" fontId="4" fillId="3" borderId="7" xfId="3" applyFont="1" applyFill="1" applyBorder="1" applyAlignment="1">
      <alignment horizontal="left" vertical="center" wrapText="1"/>
    </xf>
    <xf numFmtId="0" fontId="4" fillId="3" borderId="0" xfId="3" applyFont="1" applyFill="1" applyBorder="1" applyAlignment="1">
      <alignment horizontal="left" vertical="center" wrapText="1"/>
    </xf>
    <xf numFmtId="0" fontId="4" fillId="3" borderId="29" xfId="3" applyFont="1" applyFill="1" applyBorder="1" applyAlignment="1">
      <alignment horizontal="left" vertical="center" wrapText="1"/>
    </xf>
    <xf numFmtId="0" fontId="10" fillId="0" borderId="7" xfId="2" applyFont="1" applyBorder="1" applyAlignment="1"/>
    <xf numFmtId="0" fontId="10" fillId="0" borderId="0" xfId="2" applyFont="1" applyBorder="1"/>
    <xf numFmtId="0" fontId="10" fillId="0" borderId="29" xfId="2" applyFont="1" applyBorder="1"/>
    <xf numFmtId="0" fontId="10" fillId="0" borderId="0" xfId="2" applyFont="1" applyFill="1"/>
    <xf numFmtId="0" fontId="10" fillId="0" borderId="7" xfId="2" applyFont="1" applyBorder="1"/>
    <xf numFmtId="0" fontId="10" fillId="0" borderId="0" xfId="2" applyFont="1" applyFill="1" applyBorder="1"/>
    <xf numFmtId="0" fontId="10" fillId="0" borderId="0" xfId="2" applyFont="1" applyBorder="1" applyAlignment="1">
      <alignment horizontal="right"/>
    </xf>
    <xf numFmtId="0" fontId="10" fillId="0" borderId="18" xfId="2" quotePrefix="1" applyFont="1" applyBorder="1"/>
    <xf numFmtId="0" fontId="10" fillId="0" borderId="10" xfId="2" applyFont="1" applyBorder="1"/>
    <xf numFmtId="0" fontId="10" fillId="0" borderId="1" xfId="2" applyFont="1" applyBorder="1"/>
    <xf numFmtId="0" fontId="10" fillId="0" borderId="18" xfId="2" applyFont="1" applyBorder="1"/>
    <xf numFmtId="0" fontId="4" fillId="0" borderId="0" xfId="2" applyFont="1"/>
  </cellXfs>
  <cellStyles count="4">
    <cellStyle name="Normal" xfId="0" builtinId="0"/>
    <cellStyle name="Normal 5 2" xfId="3"/>
    <cellStyle name="Normal_Q4 CBS &amp; REI"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Q-2020%20Wkpr%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2019/Reports/External%20Reports/STB%20&amp;%20AAR%20Reporting/CBS%20&amp;%20RE&amp;I/Q1%202019/1Q-2019%20Wkpr%20after%20tax%20entry%20JE%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
      <sheetName val="REI"/>
      <sheetName val="CBS WPs"/>
      <sheetName val="REI WPs"/>
      <sheetName val="310a"/>
      <sheetName val="310 WP"/>
      <sheetName val="JE's"/>
      <sheetName val="RE Rec"/>
      <sheetName val="v SEC"/>
      <sheetName val="Ekanet &amp; MCC"/>
      <sheetName val="BI Analysis 210-16"/>
      <sheetName val="BI Analysis 210-17"/>
      <sheetName val="BI Analysis 410-Freight"/>
      <sheetName val="ECC Data"/>
      <sheetName val="Checks"/>
      <sheetName val="PST BI Income Statement"/>
    </sheetNames>
    <sheetDataSet>
      <sheetData sheetId="0"/>
      <sheetData sheetId="1"/>
      <sheetData sheetId="2"/>
      <sheetData sheetId="3">
        <row r="8">
          <cell r="J8">
            <v>4880260</v>
          </cell>
          <cell r="M8">
            <v>4880260</v>
          </cell>
        </row>
        <row r="9">
          <cell r="J9">
            <v>28497.53975</v>
          </cell>
          <cell r="M9">
            <v>28497.53975</v>
          </cell>
        </row>
        <row r="10">
          <cell r="J10">
            <v>0.46024999999999983</v>
          </cell>
          <cell r="M10">
            <v>0.46024999999999983</v>
          </cell>
        </row>
        <row r="11">
          <cell r="J11">
            <v>286132</v>
          </cell>
          <cell r="M11">
            <v>286132</v>
          </cell>
        </row>
        <row r="12">
          <cell r="J12">
            <v>5409</v>
          </cell>
          <cell r="M12">
            <v>5409</v>
          </cell>
        </row>
        <row r="13">
          <cell r="J13">
            <v>28351</v>
          </cell>
          <cell r="M13">
            <v>28351</v>
          </cell>
        </row>
        <row r="14">
          <cell r="J14">
            <v>5228650</v>
          </cell>
          <cell r="M14">
            <v>5228650</v>
          </cell>
        </row>
        <row r="16">
          <cell r="J16">
            <v>408848</v>
          </cell>
          <cell r="M16">
            <v>408848</v>
          </cell>
        </row>
        <row r="17">
          <cell r="J17">
            <v>317244</v>
          </cell>
          <cell r="M17">
            <v>317244</v>
          </cell>
        </row>
        <row r="18">
          <cell r="J18">
            <v>726092</v>
          </cell>
          <cell r="M18">
            <v>726092</v>
          </cell>
        </row>
        <row r="19">
          <cell r="J19">
            <v>162151</v>
          </cell>
          <cell r="M19">
            <v>162151</v>
          </cell>
        </row>
        <row r="20">
          <cell r="J20">
            <v>487296.21882000001</v>
          </cell>
          <cell r="M20">
            <v>487296.21882000001</v>
          </cell>
        </row>
        <row r="21">
          <cell r="J21">
            <v>649447.21881999995</v>
          </cell>
          <cell r="M21">
            <v>649447.21881999995</v>
          </cell>
        </row>
        <row r="22">
          <cell r="J22">
            <v>1378701</v>
          </cell>
          <cell r="M22">
            <v>1378701</v>
          </cell>
        </row>
        <row r="23">
          <cell r="J23">
            <v>122589</v>
          </cell>
          <cell r="M23">
            <v>122589</v>
          </cell>
        </row>
        <row r="24">
          <cell r="J24">
            <v>249468.37349999999</v>
          </cell>
          <cell r="M24">
            <v>249468.37349999999</v>
          </cell>
        </row>
        <row r="25">
          <cell r="J25">
            <v>3126296.5923199998</v>
          </cell>
          <cell r="M25">
            <v>3126296.5923199998</v>
          </cell>
        </row>
        <row r="27">
          <cell r="J27">
            <v>2102353.4076800002</v>
          </cell>
          <cell r="M27">
            <v>2102353.4076800002</v>
          </cell>
        </row>
        <row r="29">
          <cell r="J29">
            <v>55937.460249999996</v>
          </cell>
          <cell r="M29">
            <v>55937.460249999996</v>
          </cell>
        </row>
        <row r="31">
          <cell r="J31">
            <v>18200</v>
          </cell>
          <cell r="M31">
            <v>18200</v>
          </cell>
        </row>
        <row r="32">
          <cell r="J32">
            <v>18487.592320000003</v>
          </cell>
          <cell r="M32">
            <v>18487.592320000003</v>
          </cell>
        </row>
        <row r="33">
          <cell r="J33">
            <v>36687.592320000003</v>
          </cell>
          <cell r="M33">
            <v>36687.592320000003</v>
          </cell>
        </row>
        <row r="34">
          <cell r="J34">
            <v>-8567.4602500000001</v>
          </cell>
          <cell r="M34">
            <v>-8567.4602500000001</v>
          </cell>
        </row>
        <row r="35">
          <cell r="J35">
            <v>2186411</v>
          </cell>
          <cell r="M35">
            <v>2186411</v>
          </cell>
        </row>
        <row r="36">
          <cell r="J36">
            <v>15496</v>
          </cell>
          <cell r="M36">
            <v>15496</v>
          </cell>
        </row>
        <row r="37">
          <cell r="J37">
            <v>30271</v>
          </cell>
          <cell r="M37">
            <v>30271</v>
          </cell>
        </row>
        <row r="38">
          <cell r="J38">
            <v>321</v>
          </cell>
          <cell r="M38">
            <v>321</v>
          </cell>
        </row>
        <row r="39">
          <cell r="J39">
            <v>46088</v>
          </cell>
          <cell r="M39">
            <v>46088</v>
          </cell>
        </row>
        <row r="40">
          <cell r="J40">
            <v>2140323</v>
          </cell>
          <cell r="M40">
            <v>2140323</v>
          </cell>
        </row>
        <row r="41">
          <cell r="J41">
            <v>0</v>
          </cell>
          <cell r="M41">
            <v>0</v>
          </cell>
        </row>
        <row r="43">
          <cell r="J43">
            <v>2140323</v>
          </cell>
          <cell r="M43">
            <v>2140323</v>
          </cell>
        </row>
        <row r="44">
          <cell r="J44">
            <v>407380</v>
          </cell>
          <cell r="M44">
            <v>407380</v>
          </cell>
        </row>
        <row r="45">
          <cell r="J45">
            <v>91775</v>
          </cell>
          <cell r="M45">
            <v>91775</v>
          </cell>
        </row>
        <row r="46">
          <cell r="J46">
            <v>1641168</v>
          </cell>
          <cell r="M46">
            <v>1641168</v>
          </cell>
        </row>
        <row r="48">
          <cell r="J48">
            <v>1641168</v>
          </cell>
          <cell r="M48">
            <v>1641168</v>
          </cell>
        </row>
        <row r="50">
          <cell r="J50">
            <v>0</v>
          </cell>
          <cell r="M50">
            <v>0</v>
          </cell>
        </row>
        <row r="51">
          <cell r="J51">
            <v>0</v>
          </cell>
          <cell r="M51">
            <v>0</v>
          </cell>
        </row>
        <row r="52">
          <cell r="J52">
            <v>0</v>
          </cell>
          <cell r="M52">
            <v>0</v>
          </cell>
        </row>
        <row r="57">
          <cell r="K57">
            <v>0</v>
          </cell>
          <cell r="M57">
            <v>0</v>
          </cell>
        </row>
        <row r="64">
          <cell r="M64">
            <v>0</v>
          </cell>
        </row>
        <row r="65">
          <cell r="M65">
            <v>0</v>
          </cell>
        </row>
        <row r="66">
          <cell r="K66">
            <v>1603198.4076800002</v>
          </cell>
          <cell r="M66">
            <v>1603198.4076800002</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S"/>
      <sheetName val="REI"/>
      <sheetName val="CBS WPs"/>
      <sheetName val="REI WPs"/>
      <sheetName val="310a"/>
      <sheetName val="310 WP"/>
      <sheetName val="JE's"/>
      <sheetName val="RE Rec"/>
      <sheetName val="v SEC"/>
      <sheetName val="Ekanet &amp; MCC"/>
      <sheetName val="BI Analysis 210-16"/>
      <sheetName val="BI Analysis 210-17"/>
      <sheetName val="BI Analysis 410-Freight"/>
      <sheetName val="ECC Data"/>
      <sheetName val="Checks"/>
      <sheetName val="PST BI Income Statement"/>
    </sheetNames>
    <sheetDataSet>
      <sheetData sheetId="0">
        <row r="14">
          <cell r="K14">
            <v>231252</v>
          </cell>
        </row>
      </sheetData>
      <sheetData sheetId="1">
        <row r="13">
          <cell r="D13">
            <v>5009997</v>
          </cell>
          <cell r="F13">
            <v>5009997</v>
          </cell>
        </row>
        <row r="14">
          <cell r="D14">
            <v>30680</v>
          </cell>
          <cell r="F14">
            <v>30680</v>
          </cell>
        </row>
        <row r="15">
          <cell r="D15">
            <v>30</v>
          </cell>
          <cell r="F15">
            <v>30</v>
          </cell>
        </row>
        <row r="16">
          <cell r="D16">
            <v>339114</v>
          </cell>
          <cell r="F16">
            <v>339114</v>
          </cell>
        </row>
        <row r="17">
          <cell r="D17">
            <v>4389</v>
          </cell>
          <cell r="F17">
            <v>4389</v>
          </cell>
        </row>
        <row r="20">
          <cell r="D20">
            <v>410119</v>
          </cell>
          <cell r="F20">
            <v>410119</v>
          </cell>
        </row>
        <row r="21">
          <cell r="D21">
            <v>340972</v>
          </cell>
          <cell r="F21">
            <v>340972</v>
          </cell>
        </row>
        <row r="23">
          <cell r="D23">
            <v>162348</v>
          </cell>
          <cell r="F23">
            <v>162348</v>
          </cell>
        </row>
        <row r="24">
          <cell r="D24">
            <v>588330.08200000005</v>
          </cell>
          <cell r="F24">
            <v>588330.08200000005</v>
          </cell>
        </row>
        <row r="26">
          <cell r="D26">
            <v>1596378</v>
          </cell>
          <cell r="F26">
            <v>1596378</v>
          </cell>
        </row>
        <row r="27">
          <cell r="D27">
            <v>132188</v>
          </cell>
          <cell r="F27">
            <v>132188</v>
          </cell>
        </row>
        <row r="28">
          <cell r="D28">
            <v>230477.44500000001</v>
          </cell>
          <cell r="F28">
            <v>230477.44500000001</v>
          </cell>
        </row>
        <row r="32">
          <cell r="D32">
            <v>71618</v>
          </cell>
          <cell r="F32">
            <v>71618</v>
          </cell>
        </row>
        <row r="33">
          <cell r="D33">
            <v>33646.387999999999</v>
          </cell>
          <cell r="F33">
            <v>33646.387999999999</v>
          </cell>
        </row>
        <row r="34">
          <cell r="D34">
            <v>19192.138999999996</v>
          </cell>
          <cell r="F34">
            <v>19192.138999999996</v>
          </cell>
        </row>
        <row r="36">
          <cell r="D36">
            <v>2546</v>
          </cell>
          <cell r="F36">
            <v>2546</v>
          </cell>
        </row>
        <row r="40">
          <cell r="D40">
            <v>15581</v>
          </cell>
          <cell r="F40">
            <v>15581</v>
          </cell>
        </row>
        <row r="41">
          <cell r="D41">
            <v>51003</v>
          </cell>
          <cell r="F41">
            <v>51003</v>
          </cell>
        </row>
        <row r="42">
          <cell r="D42">
            <v>327</v>
          </cell>
          <cell r="F42">
            <v>327</v>
          </cell>
        </row>
        <row r="45">
          <cell r="D45">
            <v>1978397</v>
          </cell>
          <cell r="F45">
            <v>1978397</v>
          </cell>
        </row>
        <row r="46">
          <cell r="D46">
            <v>0</v>
          </cell>
          <cell r="F46">
            <v>0</v>
          </cell>
        </row>
        <row r="49">
          <cell r="D49">
            <v>341366</v>
          </cell>
          <cell r="F49">
            <v>341366</v>
          </cell>
        </row>
        <row r="50">
          <cell r="D50">
            <v>103293</v>
          </cell>
          <cell r="F50">
            <v>103293</v>
          </cell>
        </row>
        <row r="65">
          <cell r="D65">
            <v>633000</v>
          </cell>
          <cell r="F65">
            <v>633000</v>
          </cell>
        </row>
        <row r="67">
          <cell r="D67">
            <v>0.64277053216720736</v>
          </cell>
          <cell r="F67">
            <v>0.64277053216720736</v>
          </cell>
        </row>
        <row r="68">
          <cell r="D68">
            <v>0.27892097113596981</v>
          </cell>
          <cell r="F68">
            <v>0.27892097113596981</v>
          </cell>
        </row>
        <row r="69">
          <cell r="D69">
            <v>0.32104356999448386</v>
          </cell>
          <cell r="F69">
            <v>0.32104356999448386</v>
          </cell>
        </row>
        <row r="72">
          <cell r="D72">
            <v>1923398.473</v>
          </cell>
        </row>
        <row r="73">
          <cell r="D73">
            <v>-341366</v>
          </cell>
        </row>
        <row r="74">
          <cell r="D74">
            <v>-103293</v>
          </cell>
        </row>
        <row r="75">
          <cell r="D75">
            <v>0</v>
          </cell>
        </row>
        <row r="76">
          <cell r="D76">
            <v>0</v>
          </cell>
        </row>
        <row r="77">
          <cell r="D77">
            <v>1478739.473</v>
          </cell>
        </row>
      </sheetData>
      <sheetData sheetId="2">
        <row r="54">
          <cell r="G54">
            <v>537392</v>
          </cell>
        </row>
      </sheetData>
      <sheetData sheetId="3">
        <row r="27">
          <cell r="J27">
            <v>1923397.473</v>
          </cell>
        </row>
        <row r="44">
          <cell r="J44">
            <v>341366</v>
          </cell>
        </row>
        <row r="45">
          <cell r="J45">
            <v>103293</v>
          </cell>
        </row>
        <row r="66">
          <cell r="K66">
            <v>1478738.473</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tabSelected="1" topLeftCell="A66" zoomScale="110" zoomScaleNormal="110" zoomScaleSheetLayoutView="110" workbookViewId="0">
      <selection activeCell="A70" sqref="A70"/>
    </sheetView>
  </sheetViews>
  <sheetFormatPr defaultRowHeight="11.25" x14ac:dyDescent="0.2"/>
  <cols>
    <col min="1" max="1" width="55.7109375" style="131" customWidth="1"/>
    <col min="2" max="2" width="2" style="131" customWidth="1"/>
    <col min="3" max="3" width="5.28515625" style="131" customWidth="1"/>
    <col min="4" max="4" width="13.85546875" style="131" customWidth="1"/>
    <col min="5" max="7" width="13.85546875" style="5" customWidth="1"/>
    <col min="8" max="8" width="4.42578125" style="5" customWidth="1"/>
    <col min="9" max="9" width="1.28515625" style="5" customWidth="1"/>
    <col min="10" max="10" width="9.140625" style="5" customWidth="1"/>
    <col min="11" max="16384" width="9.140625" style="5"/>
  </cols>
  <sheetData>
    <row r="1" spans="1:10" ht="12" x14ac:dyDescent="0.2">
      <c r="A1" s="1" t="s">
        <v>0</v>
      </c>
      <c r="B1" s="1"/>
      <c r="C1" s="1"/>
      <c r="D1" s="1"/>
      <c r="E1" s="2"/>
      <c r="F1" s="2"/>
      <c r="G1" s="3" t="s">
        <v>1</v>
      </c>
      <c r="H1" s="4"/>
    </row>
    <row r="2" spans="1:10" x14ac:dyDescent="0.2">
      <c r="A2" s="7" t="s">
        <v>2</v>
      </c>
      <c r="B2" s="8"/>
      <c r="C2" s="8"/>
      <c r="D2" s="8"/>
      <c r="E2" s="9"/>
      <c r="H2" s="4"/>
    </row>
    <row r="3" spans="1:10" s="4" customFormat="1" ht="12.75" customHeight="1" x14ac:dyDescent="0.2">
      <c r="A3" s="10" t="s">
        <v>3</v>
      </c>
      <c r="B3" s="11"/>
      <c r="C3" s="12"/>
      <c r="D3" s="12"/>
      <c r="E3" s="13"/>
      <c r="F3" s="14" t="s">
        <v>4</v>
      </c>
      <c r="G3" s="14"/>
    </row>
    <row r="4" spans="1:10" s="4" customFormat="1" ht="12.75" customHeight="1" x14ac:dyDescent="0.2">
      <c r="A4" s="10" t="s">
        <v>5</v>
      </c>
      <c r="B4" s="10"/>
      <c r="C4" s="10"/>
      <c r="D4" s="10"/>
      <c r="F4" s="14" t="s">
        <v>6</v>
      </c>
      <c r="G4" s="14"/>
    </row>
    <row r="5" spans="1:10" s="4" customFormat="1" ht="12.75" customHeight="1" x14ac:dyDescent="0.2">
      <c r="A5" s="10" t="s">
        <v>7</v>
      </c>
      <c r="B5" s="10"/>
      <c r="C5" s="10"/>
      <c r="D5" s="10"/>
    </row>
    <row r="6" spans="1:10" s="4" customFormat="1" ht="12.75" customHeight="1" x14ac:dyDescent="0.2">
      <c r="A6" s="10"/>
      <c r="B6" s="10"/>
      <c r="C6" s="10" t="s">
        <v>8</v>
      </c>
      <c r="D6" s="12"/>
      <c r="E6" s="15" t="s">
        <v>9</v>
      </c>
      <c r="F6" s="4" t="s">
        <v>10</v>
      </c>
      <c r="G6" s="4" t="s">
        <v>11</v>
      </c>
    </row>
    <row r="7" spans="1:10" s="4" customFormat="1" ht="12.75" customHeight="1" x14ac:dyDescent="0.2">
      <c r="A7" s="16"/>
      <c r="B7" s="10"/>
      <c r="C7" s="10" t="s">
        <v>12</v>
      </c>
      <c r="D7" s="12"/>
      <c r="E7" s="17">
        <v>43921</v>
      </c>
      <c r="F7" s="18" t="s">
        <v>13</v>
      </c>
      <c r="G7" s="19" t="s">
        <v>14</v>
      </c>
    </row>
    <row r="8" spans="1:10" s="4" customFormat="1" ht="6" customHeight="1" x14ac:dyDescent="0.2">
      <c r="A8" s="10"/>
      <c r="B8" s="10"/>
      <c r="C8" s="20"/>
      <c r="D8" s="20"/>
      <c r="E8" s="15"/>
      <c r="F8" s="15"/>
      <c r="G8" s="15"/>
    </row>
    <row r="9" spans="1:10" ht="12.75" customHeight="1" thickBot="1" x14ac:dyDescent="0.25">
      <c r="A9" s="21" t="s">
        <v>15</v>
      </c>
      <c r="B9" s="22"/>
      <c r="C9" s="23"/>
      <c r="D9" s="24" t="s">
        <v>16</v>
      </c>
      <c r="E9" s="25"/>
      <c r="F9" s="26" t="s">
        <v>17</v>
      </c>
      <c r="G9" s="27"/>
      <c r="H9" s="28"/>
    </row>
    <row r="10" spans="1:10" ht="12.75" customHeight="1" x14ac:dyDescent="0.2">
      <c r="A10" s="29" t="s">
        <v>18</v>
      </c>
      <c r="B10" s="30"/>
      <c r="C10" s="31" t="s">
        <v>19</v>
      </c>
      <c r="D10" s="32" t="s">
        <v>20</v>
      </c>
      <c r="E10" s="32" t="s">
        <v>21</v>
      </c>
      <c r="F10" s="32" t="s">
        <v>20</v>
      </c>
      <c r="G10" s="32" t="s">
        <v>21</v>
      </c>
      <c r="H10" s="28"/>
    </row>
    <row r="11" spans="1:10" ht="12.75" customHeight="1" x14ac:dyDescent="0.2">
      <c r="A11" s="33" t="s">
        <v>22</v>
      </c>
      <c r="B11" s="34"/>
      <c r="C11" s="35" t="s">
        <v>23</v>
      </c>
      <c r="D11" s="36" t="s">
        <v>24</v>
      </c>
      <c r="E11" s="37" t="s">
        <v>25</v>
      </c>
      <c r="F11" s="36" t="s">
        <v>26</v>
      </c>
      <c r="G11" s="36" t="s">
        <v>27</v>
      </c>
      <c r="H11" s="28"/>
    </row>
    <row r="12" spans="1:10" ht="12.75" customHeight="1" x14ac:dyDescent="0.2">
      <c r="A12" s="38" t="s">
        <v>28</v>
      </c>
      <c r="B12" s="39"/>
      <c r="C12" s="40"/>
      <c r="D12" s="41"/>
      <c r="E12" s="42"/>
      <c r="F12" s="41"/>
      <c r="G12" s="41"/>
      <c r="H12" s="4"/>
    </row>
    <row r="13" spans="1:10" ht="12.75" customHeight="1" x14ac:dyDescent="0.2">
      <c r="A13" s="43" t="s">
        <v>29</v>
      </c>
      <c r="B13" s="20"/>
      <c r="C13" s="44">
        <v>1</v>
      </c>
      <c r="D13" s="45">
        <f>'[1]REI WPs'!M8</f>
        <v>4880260</v>
      </c>
      <c r="E13" s="46">
        <f>[2]REI!$D13</f>
        <v>5009997</v>
      </c>
      <c r="F13" s="45">
        <f>'[1]REI WPs'!J8</f>
        <v>4880260</v>
      </c>
      <c r="G13" s="46">
        <f>[2]REI!$F13</f>
        <v>5009997</v>
      </c>
      <c r="H13" s="4"/>
    </row>
    <row r="14" spans="1:10" ht="12.75" customHeight="1" x14ac:dyDescent="0.2">
      <c r="A14" s="43" t="s">
        <v>30</v>
      </c>
      <c r="B14" s="20"/>
      <c r="C14" s="44">
        <v>2</v>
      </c>
      <c r="D14" s="45">
        <f>'[1]REI WPs'!M9</f>
        <v>28497.53975</v>
      </c>
      <c r="E14" s="46">
        <f>[2]REI!$D14</f>
        <v>30680</v>
      </c>
      <c r="F14" s="45">
        <f>'[1]REI WPs'!J9</f>
        <v>28497.53975</v>
      </c>
      <c r="G14" s="46">
        <f>[2]REI!$F14</f>
        <v>30680</v>
      </c>
      <c r="H14" s="4"/>
    </row>
    <row r="15" spans="1:10" ht="12.75" customHeight="1" x14ac:dyDescent="0.2">
      <c r="A15" s="43" t="s">
        <v>31</v>
      </c>
      <c r="B15" s="20"/>
      <c r="C15" s="44">
        <v>3</v>
      </c>
      <c r="D15" s="45">
        <f>'[1]REI WPs'!M10</f>
        <v>0.46024999999999983</v>
      </c>
      <c r="E15" s="46">
        <f>[2]REI!$D15</f>
        <v>30</v>
      </c>
      <c r="F15" s="45">
        <f>'[1]REI WPs'!J10</f>
        <v>0.46024999999999983</v>
      </c>
      <c r="G15" s="46">
        <f>[2]REI!$F15</f>
        <v>30</v>
      </c>
      <c r="H15" s="4"/>
    </row>
    <row r="16" spans="1:10" ht="12.75" customHeight="1" x14ac:dyDescent="0.2">
      <c r="A16" s="43" t="s">
        <v>32</v>
      </c>
      <c r="B16" s="20"/>
      <c r="C16" s="44">
        <v>4</v>
      </c>
      <c r="D16" s="45">
        <f>'[1]REI WPs'!M11+'[1]REI WPs'!M13</f>
        <v>314483</v>
      </c>
      <c r="E16" s="46">
        <f>[2]REI!$D16</f>
        <v>339114</v>
      </c>
      <c r="F16" s="45">
        <f>'[1]REI WPs'!J11+'[1]REI WPs'!J13</f>
        <v>314483</v>
      </c>
      <c r="G16" s="46">
        <f>[2]REI!$F16</f>
        <v>339114</v>
      </c>
      <c r="H16" s="4"/>
      <c r="J16" s="6"/>
    </row>
    <row r="17" spans="1:14" ht="12.75" customHeight="1" x14ac:dyDescent="0.2">
      <c r="A17" s="47" t="s">
        <v>33</v>
      </c>
      <c r="B17" s="48"/>
      <c r="C17" s="49">
        <v>5</v>
      </c>
      <c r="D17" s="45">
        <f>'[1]REI WPs'!M12</f>
        <v>5409</v>
      </c>
      <c r="E17" s="46">
        <f>[2]REI!$D17</f>
        <v>4389</v>
      </c>
      <c r="F17" s="45">
        <f>'[1]REI WPs'!J12</f>
        <v>5409</v>
      </c>
      <c r="G17" s="46">
        <f>[2]REI!$F17</f>
        <v>4389</v>
      </c>
      <c r="H17" s="4"/>
    </row>
    <row r="18" spans="1:14" ht="12.75" customHeight="1" x14ac:dyDescent="0.2">
      <c r="A18" s="50" t="s">
        <v>34</v>
      </c>
      <c r="B18" s="48"/>
      <c r="C18" s="49">
        <v>6</v>
      </c>
      <c r="D18" s="51">
        <f>'[1]REI WPs'!M14</f>
        <v>5228650</v>
      </c>
      <c r="E18" s="45">
        <f>SUM(E13:E17)</f>
        <v>5384210</v>
      </c>
      <c r="F18" s="51">
        <f>'[1]REI WPs'!J14</f>
        <v>5228650</v>
      </c>
      <c r="G18" s="45">
        <f>SUM(G13:G17)</f>
        <v>5384210</v>
      </c>
      <c r="H18" s="4"/>
    </row>
    <row r="19" spans="1:14" ht="12.75" customHeight="1" x14ac:dyDescent="0.2">
      <c r="A19" s="52" t="s">
        <v>35</v>
      </c>
      <c r="B19" s="53"/>
      <c r="C19" s="54"/>
      <c r="D19" s="55"/>
      <c r="E19" s="56"/>
      <c r="F19" s="55"/>
      <c r="G19" s="56"/>
      <c r="H19" s="28"/>
    </row>
    <row r="20" spans="1:14" ht="12.75" customHeight="1" x14ac:dyDescent="0.2">
      <c r="A20" s="47" t="s">
        <v>36</v>
      </c>
      <c r="B20" s="48"/>
      <c r="C20" s="49">
        <v>7</v>
      </c>
      <c r="D20" s="45">
        <f>'[1]REI WPs'!M16</f>
        <v>408848</v>
      </c>
      <c r="E20" s="46">
        <f>[2]REI!$D20</f>
        <v>410119</v>
      </c>
      <c r="F20" s="45">
        <f>'[1]REI WPs'!J16</f>
        <v>408848</v>
      </c>
      <c r="G20" s="46">
        <f>[2]REI!$F20</f>
        <v>410119</v>
      </c>
      <c r="H20" s="28"/>
    </row>
    <row r="21" spans="1:14" ht="12.75" customHeight="1" x14ac:dyDescent="0.2">
      <c r="A21" s="47" t="s">
        <v>37</v>
      </c>
      <c r="B21" s="48"/>
      <c r="C21" s="49">
        <v>8</v>
      </c>
      <c r="D21" s="45">
        <f>'[1]REI WPs'!M17</f>
        <v>317244</v>
      </c>
      <c r="E21" s="46">
        <f>[2]REI!$D21</f>
        <v>340972</v>
      </c>
      <c r="F21" s="45">
        <f>'[1]REI WPs'!J17</f>
        <v>317244</v>
      </c>
      <c r="G21" s="46">
        <f>[2]REI!$F21</f>
        <v>340972</v>
      </c>
      <c r="H21" s="28"/>
      <c r="J21" s="6"/>
      <c r="K21" s="57"/>
      <c r="L21" s="57"/>
      <c r="M21" s="57"/>
      <c r="N21" s="57"/>
    </row>
    <row r="22" spans="1:14" ht="12.75" customHeight="1" x14ac:dyDescent="0.2">
      <c r="A22" s="47" t="s">
        <v>38</v>
      </c>
      <c r="B22" s="48"/>
      <c r="C22" s="49">
        <v>9</v>
      </c>
      <c r="D22" s="45">
        <f>'[1]REI WPs'!M18</f>
        <v>726092</v>
      </c>
      <c r="E22" s="45">
        <f>SUM(E20:E21)</f>
        <v>751091</v>
      </c>
      <c r="F22" s="45">
        <f>'[1]REI WPs'!J18</f>
        <v>726092</v>
      </c>
      <c r="G22" s="45">
        <f>SUM(G20:G21)</f>
        <v>751091</v>
      </c>
      <c r="H22" s="28"/>
    </row>
    <row r="23" spans="1:14" ht="12.75" customHeight="1" x14ac:dyDescent="0.2">
      <c r="A23" s="47" t="s">
        <v>39</v>
      </c>
      <c r="B23" s="48"/>
      <c r="C23" s="49">
        <v>10</v>
      </c>
      <c r="D23" s="45">
        <f>'[1]REI WPs'!M19</f>
        <v>162151</v>
      </c>
      <c r="E23" s="46">
        <f>[2]REI!$D23</f>
        <v>162348</v>
      </c>
      <c r="F23" s="45">
        <f>'[1]REI WPs'!J19</f>
        <v>162151</v>
      </c>
      <c r="G23" s="46">
        <f>[2]REI!$F23</f>
        <v>162348</v>
      </c>
      <c r="H23" s="28"/>
      <c r="L23" s="57"/>
      <c r="N23" s="57"/>
    </row>
    <row r="24" spans="1:14" ht="12.75" customHeight="1" x14ac:dyDescent="0.2">
      <c r="A24" s="47" t="s">
        <v>40</v>
      </c>
      <c r="B24" s="48"/>
      <c r="C24" s="49">
        <v>11</v>
      </c>
      <c r="D24" s="45">
        <f>'[1]REI WPs'!M20</f>
        <v>487296.21882000001</v>
      </c>
      <c r="E24" s="46">
        <f>[2]REI!$D24</f>
        <v>588330.08200000005</v>
      </c>
      <c r="F24" s="45">
        <f>'[1]REI WPs'!J20</f>
        <v>487296.21882000001</v>
      </c>
      <c r="G24" s="46">
        <f>[2]REI!$F24</f>
        <v>588330.08200000005</v>
      </c>
      <c r="H24" s="28"/>
    </row>
    <row r="25" spans="1:14" ht="12.75" customHeight="1" x14ac:dyDescent="0.2">
      <c r="A25" s="47" t="s">
        <v>41</v>
      </c>
      <c r="B25" s="48"/>
      <c r="C25" s="49">
        <v>12</v>
      </c>
      <c r="D25" s="45">
        <f>'[1]REI WPs'!M21</f>
        <v>649447.21881999995</v>
      </c>
      <c r="E25" s="58">
        <f>SUM(E23:E24)</f>
        <v>750678.08200000005</v>
      </c>
      <c r="F25" s="45">
        <f>'[1]REI WPs'!J21</f>
        <v>649447.21881999995</v>
      </c>
      <c r="G25" s="45">
        <f>SUM(G23:G24)</f>
        <v>750678.08200000005</v>
      </c>
      <c r="H25" s="28"/>
    </row>
    <row r="26" spans="1:14" ht="12.75" customHeight="1" x14ac:dyDescent="0.2">
      <c r="A26" s="47" t="s">
        <v>42</v>
      </c>
      <c r="B26" s="48"/>
      <c r="C26" s="49">
        <v>13</v>
      </c>
      <c r="D26" s="45">
        <f>'[1]REI WPs'!M22</f>
        <v>1378701</v>
      </c>
      <c r="E26" s="46">
        <f>[2]REI!$D26</f>
        <v>1596378</v>
      </c>
      <c r="F26" s="45">
        <f>'[1]REI WPs'!J22</f>
        <v>1378701</v>
      </c>
      <c r="G26" s="46">
        <f>[2]REI!$F26</f>
        <v>1596378</v>
      </c>
      <c r="H26" s="28"/>
    </row>
    <row r="27" spans="1:14" ht="12.75" customHeight="1" x14ac:dyDescent="0.2">
      <c r="A27" s="47" t="s">
        <v>43</v>
      </c>
      <c r="B27" s="48"/>
      <c r="C27" s="49">
        <v>14</v>
      </c>
      <c r="D27" s="45">
        <f>'[1]REI WPs'!M23</f>
        <v>122589</v>
      </c>
      <c r="E27" s="46">
        <f>[2]REI!$D27</f>
        <v>132188</v>
      </c>
      <c r="F27" s="45">
        <f>'[1]REI WPs'!J23</f>
        <v>122589</v>
      </c>
      <c r="G27" s="46">
        <f>[2]REI!$F27</f>
        <v>132188</v>
      </c>
      <c r="H27" s="28"/>
      <c r="J27" s="6"/>
    </row>
    <row r="28" spans="1:14" ht="12.75" customHeight="1" x14ac:dyDescent="0.2">
      <c r="A28" s="47" t="s">
        <v>44</v>
      </c>
      <c r="B28" s="48"/>
      <c r="C28" s="49">
        <v>15</v>
      </c>
      <c r="D28" s="45">
        <f>'[1]REI WPs'!M24</f>
        <v>249468.37349999999</v>
      </c>
      <c r="E28" s="46">
        <f>[2]REI!$D28</f>
        <v>230477.44500000001</v>
      </c>
      <c r="F28" s="45">
        <f>'[1]REI WPs'!J24</f>
        <v>249468.37349999999</v>
      </c>
      <c r="G28" s="46">
        <f>[2]REI!$F28</f>
        <v>230477.44500000001</v>
      </c>
      <c r="H28" s="28"/>
      <c r="J28" s="6"/>
    </row>
    <row r="29" spans="1:14" ht="12.75" customHeight="1" x14ac:dyDescent="0.2">
      <c r="A29" s="50" t="s">
        <v>45</v>
      </c>
      <c r="B29" s="48"/>
      <c r="C29" s="49">
        <v>16</v>
      </c>
      <c r="D29" s="45">
        <f>'[1]REI WPs'!M25</f>
        <v>3126296.5923199998</v>
      </c>
      <c r="E29" s="58">
        <f>+E22+E25+SUM(E26:E28)-1</f>
        <v>3460811.5269999998</v>
      </c>
      <c r="F29" s="45">
        <f>'[1]REI WPs'!J25</f>
        <v>3126296.5923199998</v>
      </c>
      <c r="G29" s="45">
        <f>+G22+G25+SUM(G26:G28)-1</f>
        <v>3460811.5269999998</v>
      </c>
      <c r="H29" s="28"/>
    </row>
    <row r="30" spans="1:14" ht="12.75" customHeight="1" x14ac:dyDescent="0.2">
      <c r="A30" s="52" t="s">
        <v>46</v>
      </c>
      <c r="B30" s="53"/>
      <c r="C30" s="54"/>
      <c r="D30" s="59"/>
      <c r="E30" s="60"/>
      <c r="F30" s="59"/>
      <c r="G30" s="59"/>
      <c r="H30" s="28"/>
    </row>
    <row r="31" spans="1:14" ht="12.75" customHeight="1" x14ac:dyDescent="0.2">
      <c r="A31" s="50" t="s">
        <v>47</v>
      </c>
      <c r="B31" s="48"/>
      <c r="C31" s="49">
        <v>17</v>
      </c>
      <c r="D31" s="45">
        <f>'[1]REI WPs'!M27</f>
        <v>2102353.4076800002</v>
      </c>
      <c r="E31" s="58">
        <f>+E18-E29</f>
        <v>1923398.4730000002</v>
      </c>
      <c r="F31" s="45">
        <f>'[1]REI WPs'!J27</f>
        <v>2102353.4076800002</v>
      </c>
      <c r="G31" s="45">
        <f>+G18-G29</f>
        <v>1923398.4730000002</v>
      </c>
      <c r="H31" s="28"/>
    </row>
    <row r="32" spans="1:14" ht="12.75" customHeight="1" x14ac:dyDescent="0.2">
      <c r="A32" s="47" t="s">
        <v>48</v>
      </c>
      <c r="B32" s="61"/>
      <c r="C32" s="49">
        <v>18</v>
      </c>
      <c r="D32" s="45">
        <f>'[1]REI WPs'!M29</f>
        <v>55937.460249999996</v>
      </c>
      <c r="E32" s="46">
        <f>[2]REI!$D32</f>
        <v>71618</v>
      </c>
      <c r="F32" s="45">
        <f>'[1]REI WPs'!J29</f>
        <v>55937.460249999996</v>
      </c>
      <c r="G32" s="46">
        <f>[2]REI!$F32</f>
        <v>71618</v>
      </c>
      <c r="H32" s="28"/>
      <c r="J32" s="6"/>
    </row>
    <row r="33" spans="1:10" ht="12.75" customHeight="1" x14ac:dyDescent="0.2">
      <c r="A33" s="62" t="s">
        <v>49</v>
      </c>
      <c r="B33" s="63"/>
      <c r="C33" s="64">
        <v>19</v>
      </c>
      <c r="D33" s="45">
        <f>'[1]REI WPs'!M31</f>
        <v>18200</v>
      </c>
      <c r="E33" s="46">
        <f>[2]REI!$D33</f>
        <v>33646.387999999999</v>
      </c>
      <c r="F33" s="45">
        <f>'[1]REI WPs'!J31</f>
        <v>18200</v>
      </c>
      <c r="G33" s="46">
        <f>[2]REI!$F33</f>
        <v>33646.387999999999</v>
      </c>
      <c r="H33" s="28"/>
    </row>
    <row r="34" spans="1:10" ht="12.75" customHeight="1" x14ac:dyDescent="0.2">
      <c r="A34" s="47" t="s">
        <v>50</v>
      </c>
      <c r="B34" s="48"/>
      <c r="C34" s="49">
        <v>20</v>
      </c>
      <c r="D34" s="45">
        <f>'[1]REI WPs'!M32</f>
        <v>18487.592320000003</v>
      </c>
      <c r="E34" s="46">
        <f>[2]REI!$D34</f>
        <v>19192.138999999996</v>
      </c>
      <c r="F34" s="45">
        <f>'[1]REI WPs'!J32</f>
        <v>18487.592320000003</v>
      </c>
      <c r="G34" s="46">
        <f>[2]REI!$F34</f>
        <v>19192.138999999996</v>
      </c>
      <c r="H34" s="28"/>
      <c r="J34" s="6"/>
    </row>
    <row r="35" spans="1:10" ht="12.75" customHeight="1" x14ac:dyDescent="0.2">
      <c r="A35" s="50" t="s">
        <v>51</v>
      </c>
      <c r="B35" s="48"/>
      <c r="C35" s="49">
        <v>21</v>
      </c>
      <c r="D35" s="45">
        <f>'[1]REI WPs'!M33</f>
        <v>36687.592320000003</v>
      </c>
      <c r="E35" s="90">
        <f>+SUM(E33:E34)-1</f>
        <v>52837.526999999995</v>
      </c>
      <c r="F35" s="45">
        <f>'[1]REI WPs'!J33</f>
        <v>36687.592320000003</v>
      </c>
      <c r="G35" s="90">
        <f>+SUM(G33:G34)-1</f>
        <v>52837.526999999995</v>
      </c>
      <c r="H35" s="28"/>
    </row>
    <row r="36" spans="1:10" ht="12.75" customHeight="1" x14ac:dyDescent="0.2">
      <c r="A36" s="65" t="s">
        <v>52</v>
      </c>
      <c r="B36" s="61"/>
      <c r="C36" s="66">
        <v>22</v>
      </c>
      <c r="D36" s="55">
        <f>-'[1]REI WPs'!M34</f>
        <v>8567.4602500000001</v>
      </c>
      <c r="E36" s="67">
        <f>[2]REI!$D36</f>
        <v>2546</v>
      </c>
      <c r="F36" s="68">
        <f>-'[1]REI WPs'!J34</f>
        <v>8567.4602500000001</v>
      </c>
      <c r="G36" s="69">
        <f>[2]REI!$F36</f>
        <v>2546</v>
      </c>
      <c r="H36" s="67"/>
    </row>
    <row r="37" spans="1:10" ht="12.75" customHeight="1" x14ac:dyDescent="0.2">
      <c r="A37" s="47" t="s">
        <v>53</v>
      </c>
      <c r="B37" s="48"/>
      <c r="C37" s="49"/>
      <c r="D37" s="70"/>
      <c r="E37" s="70"/>
      <c r="F37" s="70"/>
      <c r="G37" s="70"/>
      <c r="H37" s="28"/>
    </row>
    <row r="38" spans="1:10" ht="12.75" customHeight="1" x14ac:dyDescent="0.2">
      <c r="A38" s="50" t="s">
        <v>54</v>
      </c>
      <c r="B38" s="48"/>
      <c r="C38" s="49">
        <v>23</v>
      </c>
      <c r="D38" s="45">
        <f>'[1]REI WPs'!M35</f>
        <v>2186411</v>
      </c>
      <c r="E38" s="58">
        <f>+E31+E32+E35-E36</f>
        <v>2045308.0000000002</v>
      </c>
      <c r="F38" s="45">
        <f>'[1]REI WPs'!J35</f>
        <v>2186411</v>
      </c>
      <c r="G38" s="45">
        <f>+G31+G32+G35-G36</f>
        <v>2045308.0000000002</v>
      </c>
      <c r="H38" s="28"/>
    </row>
    <row r="39" spans="1:10" ht="12.75" customHeight="1" x14ac:dyDescent="0.2">
      <c r="A39" s="52" t="s">
        <v>55</v>
      </c>
      <c r="B39" s="53"/>
      <c r="C39" s="54"/>
      <c r="D39" s="59"/>
      <c r="E39" s="60"/>
      <c r="F39" s="59"/>
      <c r="G39" s="59"/>
      <c r="H39" s="28"/>
    </row>
    <row r="40" spans="1:10" ht="12.75" customHeight="1" x14ac:dyDescent="0.2">
      <c r="A40" s="47" t="s">
        <v>56</v>
      </c>
      <c r="B40" s="48"/>
      <c r="C40" s="49">
        <v>24</v>
      </c>
      <c r="D40" s="45">
        <f>'[1]REI WPs'!M36</f>
        <v>15496</v>
      </c>
      <c r="E40" s="46">
        <f>[2]REI!$D40</f>
        <v>15581</v>
      </c>
      <c r="F40" s="45">
        <f>'[1]REI WPs'!J36</f>
        <v>15496</v>
      </c>
      <c r="G40" s="46">
        <f>[2]REI!$F40</f>
        <v>15581</v>
      </c>
      <c r="H40" s="28"/>
      <c r="J40" s="6"/>
    </row>
    <row r="41" spans="1:10" ht="12.75" customHeight="1" x14ac:dyDescent="0.2">
      <c r="A41" s="47" t="s">
        <v>57</v>
      </c>
      <c r="B41" s="48"/>
      <c r="C41" s="49">
        <v>25</v>
      </c>
      <c r="D41" s="45">
        <f>'[1]REI WPs'!M37</f>
        <v>30271</v>
      </c>
      <c r="E41" s="46">
        <f>[2]REI!$D41</f>
        <v>51003</v>
      </c>
      <c r="F41" s="45">
        <f>'[1]REI WPs'!J37</f>
        <v>30271</v>
      </c>
      <c r="G41" s="46">
        <f>[2]REI!$F41</f>
        <v>51003</v>
      </c>
      <c r="H41" s="28"/>
      <c r="J41" s="6"/>
    </row>
    <row r="42" spans="1:10" ht="12.75" customHeight="1" x14ac:dyDescent="0.2">
      <c r="A42" s="47" t="s">
        <v>58</v>
      </c>
      <c r="B42" s="48"/>
      <c r="C42" s="49">
        <v>26</v>
      </c>
      <c r="D42" s="45">
        <f>'[1]REI WPs'!M38</f>
        <v>321</v>
      </c>
      <c r="E42" s="46">
        <f>[2]REI!$D42</f>
        <v>327</v>
      </c>
      <c r="F42" s="45">
        <f>'[1]REI WPs'!J38</f>
        <v>321</v>
      </c>
      <c r="G42" s="46">
        <f>[2]REI!$F42</f>
        <v>327</v>
      </c>
      <c r="H42" s="28"/>
      <c r="J42" s="6"/>
    </row>
    <row r="43" spans="1:10" ht="12.75" customHeight="1" x14ac:dyDescent="0.2">
      <c r="A43" s="50" t="s">
        <v>59</v>
      </c>
      <c r="B43" s="48"/>
      <c r="C43" s="49">
        <v>27</v>
      </c>
      <c r="D43" s="45">
        <f>'[1]REI WPs'!M39</f>
        <v>46088</v>
      </c>
      <c r="E43" s="58">
        <f>SUM(E40:E42)</f>
        <v>66911</v>
      </c>
      <c r="F43" s="45">
        <f>'[1]REI WPs'!J39</f>
        <v>46088</v>
      </c>
      <c r="G43" s="45">
        <f>SUM(G40:G42)</f>
        <v>66911</v>
      </c>
      <c r="H43" s="28"/>
    </row>
    <row r="44" spans="1:10" ht="12.75" customHeight="1" x14ac:dyDescent="0.2">
      <c r="A44" s="52" t="s">
        <v>46</v>
      </c>
      <c r="B44" s="53"/>
      <c r="C44" s="54"/>
      <c r="D44" s="59"/>
      <c r="E44" s="71"/>
      <c r="F44" s="59"/>
      <c r="G44" s="59"/>
      <c r="H44" s="28"/>
    </row>
    <row r="45" spans="1:10" ht="12.75" customHeight="1" x14ac:dyDescent="0.2">
      <c r="A45" s="50" t="s">
        <v>60</v>
      </c>
      <c r="B45" s="48"/>
      <c r="C45" s="49">
        <v>28</v>
      </c>
      <c r="D45" s="45">
        <f>'[1]REI WPs'!M40</f>
        <v>2140323</v>
      </c>
      <c r="E45" s="46">
        <f>[2]REI!$D45</f>
        <v>1978397</v>
      </c>
      <c r="F45" s="45">
        <f>'[1]REI WPs'!J40</f>
        <v>2140323</v>
      </c>
      <c r="G45" s="46">
        <f>[2]REI!$F45</f>
        <v>1978397</v>
      </c>
      <c r="H45" s="28"/>
    </row>
    <row r="46" spans="1:10" ht="12.75" customHeight="1" x14ac:dyDescent="0.2">
      <c r="A46" s="72" t="s">
        <v>61</v>
      </c>
      <c r="B46" s="48"/>
      <c r="C46" s="49">
        <v>29</v>
      </c>
      <c r="D46" s="45">
        <f>'[1]REI WPs'!M41</f>
        <v>0</v>
      </c>
      <c r="E46" s="46">
        <f>[2]REI!$D46</f>
        <v>0</v>
      </c>
      <c r="F46" s="45">
        <f>'[1]REI WPs'!J41</f>
        <v>0</v>
      </c>
      <c r="G46" s="46">
        <f>[2]REI!$F46</f>
        <v>0</v>
      </c>
      <c r="H46" s="28"/>
    </row>
    <row r="47" spans="1:10" ht="12.75" customHeight="1" x14ac:dyDescent="0.2">
      <c r="A47" s="72" t="s">
        <v>62</v>
      </c>
      <c r="B47" s="48"/>
      <c r="C47" s="49">
        <v>30</v>
      </c>
      <c r="D47" s="70"/>
      <c r="E47" s="73"/>
      <c r="F47" s="70"/>
      <c r="G47" s="70"/>
      <c r="H47" s="28"/>
    </row>
    <row r="48" spans="1:10" ht="12.75" customHeight="1" x14ac:dyDescent="0.2">
      <c r="A48" s="50" t="s">
        <v>63</v>
      </c>
      <c r="B48" s="48"/>
      <c r="C48" s="49">
        <v>31</v>
      </c>
      <c r="D48" s="45">
        <f>'[1]REI WPs'!M43</f>
        <v>2140323</v>
      </c>
      <c r="E48" s="58">
        <f>+E45-E46</f>
        <v>1978397</v>
      </c>
      <c r="F48" s="45">
        <f>'[1]REI WPs'!J43</f>
        <v>2140323</v>
      </c>
      <c r="G48" s="45">
        <f>+G45-G46</f>
        <v>1978397</v>
      </c>
      <c r="H48" s="28"/>
    </row>
    <row r="49" spans="1:10" ht="12.75" customHeight="1" x14ac:dyDescent="0.2">
      <c r="A49" s="47" t="s">
        <v>64</v>
      </c>
      <c r="B49" s="48"/>
      <c r="C49" s="49">
        <v>32</v>
      </c>
      <c r="D49" s="45">
        <f>'[1]REI WPs'!M44</f>
        <v>407380</v>
      </c>
      <c r="E49" s="46">
        <f>[2]REI!$D49</f>
        <v>341366</v>
      </c>
      <c r="F49" s="45">
        <f>'[1]REI WPs'!J44</f>
        <v>407380</v>
      </c>
      <c r="G49" s="46">
        <f>[2]REI!$F49</f>
        <v>341366</v>
      </c>
      <c r="H49" s="28"/>
      <c r="J49" s="6"/>
    </row>
    <row r="50" spans="1:10" ht="12.75" customHeight="1" x14ac:dyDescent="0.2">
      <c r="A50" s="47" t="s">
        <v>65</v>
      </c>
      <c r="B50" s="48"/>
      <c r="C50" s="49">
        <v>33</v>
      </c>
      <c r="D50" s="45">
        <f>'[1]REI WPs'!M45</f>
        <v>91775</v>
      </c>
      <c r="E50" s="46">
        <f>[2]REI!$D50</f>
        <v>103293</v>
      </c>
      <c r="F50" s="45">
        <f>'[1]REI WPs'!J45</f>
        <v>91775</v>
      </c>
      <c r="G50" s="46">
        <f>[2]REI!$F50</f>
        <v>103293</v>
      </c>
      <c r="H50" s="28"/>
      <c r="J50" s="6"/>
    </row>
    <row r="51" spans="1:10" ht="12.75" customHeight="1" x14ac:dyDescent="0.2">
      <c r="A51" s="50" t="s">
        <v>66</v>
      </c>
      <c r="B51" s="48"/>
      <c r="C51" s="49">
        <v>34</v>
      </c>
      <c r="D51" s="45">
        <f>'[1]REI WPs'!M46</f>
        <v>1641168</v>
      </c>
      <c r="E51" s="58">
        <f>+E48-E49-E50</f>
        <v>1533738</v>
      </c>
      <c r="F51" s="45">
        <f>'[1]REI WPs'!J46</f>
        <v>1641168</v>
      </c>
      <c r="G51" s="45">
        <f>+G48-G49-G50</f>
        <v>1533738</v>
      </c>
      <c r="H51" s="28"/>
    </row>
    <row r="52" spans="1:10" x14ac:dyDescent="0.2">
      <c r="A52" s="74" t="s">
        <v>67</v>
      </c>
      <c r="B52" s="75"/>
      <c r="C52" s="76">
        <v>35</v>
      </c>
      <c r="D52" s="77"/>
      <c r="E52" s="78"/>
      <c r="F52" s="77"/>
      <c r="G52" s="77"/>
      <c r="H52" s="28"/>
    </row>
    <row r="53" spans="1:10" x14ac:dyDescent="0.2">
      <c r="A53" s="79" t="s">
        <v>68</v>
      </c>
      <c r="B53" s="80"/>
      <c r="C53" s="81">
        <v>36</v>
      </c>
      <c r="D53" s="59"/>
      <c r="E53" s="82"/>
      <c r="F53" s="59"/>
      <c r="G53" s="59"/>
      <c r="H53" s="28"/>
    </row>
    <row r="54" spans="1:10" x14ac:dyDescent="0.2">
      <c r="A54" s="83" t="s">
        <v>69</v>
      </c>
      <c r="B54" s="48"/>
      <c r="C54" s="84"/>
      <c r="D54" s="70"/>
      <c r="E54" s="85"/>
      <c r="F54" s="70"/>
      <c r="G54" s="70"/>
      <c r="H54" s="28"/>
    </row>
    <row r="55" spans="1:10" ht="12.75" customHeight="1" x14ac:dyDescent="0.2">
      <c r="A55" s="50" t="s">
        <v>70</v>
      </c>
      <c r="B55" s="48"/>
      <c r="C55" s="49">
        <v>37</v>
      </c>
      <c r="D55" s="45">
        <f>'[1]REI WPs'!M48</f>
        <v>1641168</v>
      </c>
      <c r="E55" s="58">
        <f>+E51+E52+E53</f>
        <v>1533738</v>
      </c>
      <c r="F55" s="45">
        <f>'[1]REI WPs'!J48</f>
        <v>1641168</v>
      </c>
      <c r="G55" s="45">
        <f>+G51+G52+G53</f>
        <v>1533738</v>
      </c>
      <c r="H55" s="28"/>
    </row>
    <row r="56" spans="1:10" ht="12.75" customHeight="1" x14ac:dyDescent="0.2">
      <c r="A56" s="47" t="s">
        <v>71</v>
      </c>
      <c r="B56" s="48"/>
      <c r="C56" s="49">
        <v>38</v>
      </c>
      <c r="D56" s="86">
        <f>+'[1]REI WPs'!M50</f>
        <v>0</v>
      </c>
      <c r="E56" s="85"/>
      <c r="F56" s="86">
        <f>'[1]REI WPs'!J50</f>
        <v>0</v>
      </c>
      <c r="G56" s="86"/>
      <c r="H56" s="28"/>
    </row>
    <row r="57" spans="1:10" ht="12.75" customHeight="1" x14ac:dyDescent="0.2">
      <c r="A57" s="47" t="s">
        <v>72</v>
      </c>
      <c r="B57" s="48"/>
      <c r="C57" s="49">
        <v>39</v>
      </c>
      <c r="D57" s="86">
        <f>+'[1]REI WPs'!M51</f>
        <v>0</v>
      </c>
      <c r="E57" s="85"/>
      <c r="F57" s="86">
        <f>'[1]REI WPs'!J51</f>
        <v>0</v>
      </c>
      <c r="G57" s="86"/>
      <c r="H57" s="28"/>
    </row>
    <row r="58" spans="1:10" ht="12.75" customHeight="1" x14ac:dyDescent="0.2">
      <c r="A58" s="47" t="s">
        <v>73</v>
      </c>
      <c r="B58" s="48"/>
      <c r="C58" s="49">
        <v>40</v>
      </c>
      <c r="D58" s="86">
        <f>+'[1]REI WPs'!M52</f>
        <v>0</v>
      </c>
      <c r="E58" s="85"/>
      <c r="F58" s="86">
        <f>'[1]REI WPs'!J52</f>
        <v>0</v>
      </c>
      <c r="G58" s="86"/>
      <c r="H58" s="28"/>
    </row>
    <row r="59" spans="1:10" ht="12.75" customHeight="1" x14ac:dyDescent="0.2">
      <c r="A59" s="62" t="s">
        <v>74</v>
      </c>
      <c r="B59" s="63"/>
      <c r="C59" s="87">
        <v>41</v>
      </c>
      <c r="D59" s="77"/>
      <c r="E59" s="78"/>
      <c r="F59" s="77"/>
      <c r="G59" s="77"/>
      <c r="H59" s="28"/>
    </row>
    <row r="60" spans="1:10" ht="12.75" customHeight="1" x14ac:dyDescent="0.2">
      <c r="A60" s="72" t="s">
        <v>75</v>
      </c>
      <c r="B60" s="15"/>
      <c r="C60" s="88">
        <v>42</v>
      </c>
      <c r="D60" s="70"/>
      <c r="E60" s="85"/>
      <c r="F60" s="70"/>
      <c r="G60" s="70"/>
      <c r="H60" s="28"/>
    </row>
    <row r="61" spans="1:10" ht="12.75" customHeight="1" x14ac:dyDescent="0.2">
      <c r="A61" s="72" t="s">
        <v>76</v>
      </c>
      <c r="B61" s="15"/>
      <c r="C61" s="88">
        <v>43</v>
      </c>
      <c r="D61" s="45">
        <f>+D55+D56-D57-D58</f>
        <v>1641168</v>
      </c>
      <c r="E61" s="45">
        <f>E55</f>
        <v>1533738</v>
      </c>
      <c r="F61" s="45">
        <f>+F55+F56-F57-F58</f>
        <v>1641168</v>
      </c>
      <c r="G61" s="45">
        <f>+G55</f>
        <v>1533738</v>
      </c>
      <c r="H61" s="28"/>
    </row>
    <row r="62" spans="1:10" ht="12.75" customHeight="1" x14ac:dyDescent="0.2">
      <c r="A62" s="72" t="s">
        <v>77</v>
      </c>
      <c r="B62" s="15"/>
      <c r="C62" s="88">
        <v>44</v>
      </c>
      <c r="D62" s="89" t="s">
        <v>78</v>
      </c>
      <c r="E62" s="89" t="s">
        <v>78</v>
      </c>
      <c r="F62" s="89" t="s">
        <v>78</v>
      </c>
      <c r="G62" s="89" t="s">
        <v>78</v>
      </c>
      <c r="H62" s="4"/>
    </row>
    <row r="63" spans="1:10" ht="12.75" customHeight="1" x14ac:dyDescent="0.2">
      <c r="A63" s="72" t="s">
        <v>79</v>
      </c>
      <c r="B63" s="15"/>
      <c r="C63" s="88">
        <v>45</v>
      </c>
      <c r="D63" s="89" t="s">
        <v>78</v>
      </c>
      <c r="E63" s="89" t="s">
        <v>78</v>
      </c>
      <c r="F63" s="89" t="s">
        <v>78</v>
      </c>
      <c r="G63" s="89" t="s">
        <v>78</v>
      </c>
      <c r="H63" s="4"/>
    </row>
    <row r="64" spans="1:10" ht="12.75" customHeight="1" x14ac:dyDescent="0.2">
      <c r="A64" s="50" t="s">
        <v>80</v>
      </c>
      <c r="B64" s="48"/>
      <c r="C64" s="49">
        <v>46</v>
      </c>
      <c r="D64" s="45">
        <f>D61</f>
        <v>1641168</v>
      </c>
      <c r="E64" s="58">
        <f>E61</f>
        <v>1533738</v>
      </c>
      <c r="F64" s="45">
        <f>F61</f>
        <v>1641168</v>
      </c>
      <c r="G64" s="45">
        <f>G61</f>
        <v>1533738</v>
      </c>
      <c r="H64" s="28"/>
    </row>
    <row r="65" spans="1:10" ht="12.75" customHeight="1" x14ac:dyDescent="0.2">
      <c r="A65" s="47" t="s">
        <v>81</v>
      </c>
      <c r="B65" s="48"/>
      <c r="C65" s="49">
        <v>47</v>
      </c>
      <c r="D65" s="45">
        <f>'[1]REI WPs'!M57+'[1]REI WPs'!M58</f>
        <v>0</v>
      </c>
      <c r="E65" s="46">
        <f>[2]REI!$D65</f>
        <v>633000</v>
      </c>
      <c r="F65" s="45">
        <f>'[1]REI WPs'!K57+'[1]REI WPs'!K58</f>
        <v>0</v>
      </c>
      <c r="G65" s="46">
        <f>[2]REI!$F65</f>
        <v>633000</v>
      </c>
      <c r="H65" s="28"/>
      <c r="J65" s="6"/>
    </row>
    <row r="66" spans="1:10" ht="12.75" customHeight="1" x14ac:dyDescent="0.2">
      <c r="A66" s="47" t="s">
        <v>82</v>
      </c>
      <c r="B66" s="48"/>
      <c r="C66" s="49">
        <v>48</v>
      </c>
      <c r="D66" s="90"/>
      <c r="E66" s="91"/>
      <c r="F66" s="77"/>
      <c r="G66" s="91"/>
      <c r="H66" s="28"/>
    </row>
    <row r="67" spans="1:10" ht="12.75" customHeight="1" x14ac:dyDescent="0.2">
      <c r="A67" s="47" t="s">
        <v>83</v>
      </c>
      <c r="B67" s="48"/>
      <c r="C67" s="49">
        <v>49</v>
      </c>
      <c r="D67" s="92">
        <f>D29/D18</f>
        <v>0.59791659268071107</v>
      </c>
      <c r="E67" s="93">
        <f>[2]REI!$D67</f>
        <v>0.64277053216720736</v>
      </c>
      <c r="F67" s="92">
        <f>F29/F18</f>
        <v>0.59791659268071107</v>
      </c>
      <c r="G67" s="93">
        <f>[2]REI!$F67</f>
        <v>0.64277053216720736</v>
      </c>
      <c r="H67" s="28"/>
    </row>
    <row r="68" spans="1:10" ht="12.75" customHeight="1" x14ac:dyDescent="0.2">
      <c r="A68" s="47" t="s">
        <v>84</v>
      </c>
      <c r="B68" s="48"/>
      <c r="C68" s="49">
        <v>50</v>
      </c>
      <c r="D68" s="92">
        <f>(D22+D25)/D18</f>
        <v>0.26307731801134138</v>
      </c>
      <c r="E68" s="93">
        <f>[2]REI!$D68</f>
        <v>0.27892097113596981</v>
      </c>
      <c r="F68" s="92">
        <f>(F22+F25)/F18</f>
        <v>0.26307731801134138</v>
      </c>
      <c r="G68" s="93">
        <f>[2]REI!$F68</f>
        <v>0.27892097113596981</v>
      </c>
      <c r="H68" s="28"/>
    </row>
    <row r="69" spans="1:10" ht="12.75" customHeight="1" x14ac:dyDescent="0.2">
      <c r="A69" s="47" t="s">
        <v>85</v>
      </c>
      <c r="B69" s="63"/>
      <c r="C69" s="49">
        <v>51</v>
      </c>
      <c r="D69" s="94">
        <f>(D26+D27)/D18</f>
        <v>0.28712765245331012</v>
      </c>
      <c r="E69" s="93">
        <f>[2]REI!$D69</f>
        <v>0.32104356999448386</v>
      </c>
      <c r="F69" s="94">
        <f>(F26+F27)/F18</f>
        <v>0.28712765245331012</v>
      </c>
      <c r="G69" s="93">
        <f>[2]REI!$F69</f>
        <v>0.32104356999448386</v>
      </c>
      <c r="H69" s="28"/>
    </row>
    <row r="70" spans="1:10" s="4" customFormat="1" ht="12.75" customHeight="1" x14ac:dyDescent="0.2">
      <c r="A70" s="95"/>
      <c r="B70" s="80"/>
      <c r="C70" s="95"/>
      <c r="D70" s="96"/>
      <c r="E70" s="96"/>
      <c r="F70" s="96"/>
      <c r="G70" s="96"/>
    </row>
    <row r="71" spans="1:10" s="4" customFormat="1" ht="12.75" customHeight="1" x14ac:dyDescent="0.2">
      <c r="A71" s="97" t="s">
        <v>86</v>
      </c>
      <c r="B71" s="61"/>
      <c r="C71" s="98"/>
      <c r="D71" s="59"/>
      <c r="E71" s="59"/>
      <c r="F71" s="59"/>
      <c r="G71" s="59"/>
    </row>
    <row r="72" spans="1:10" s="4" customFormat="1" ht="12.75" customHeight="1" x14ac:dyDescent="0.2">
      <c r="A72" s="47" t="s">
        <v>87</v>
      </c>
      <c r="B72" s="48"/>
      <c r="C72" s="99">
        <v>52</v>
      </c>
      <c r="D72" s="100">
        <f>D31</f>
        <v>2102353.4076800002</v>
      </c>
      <c r="E72" s="101">
        <f>[2]REI!$D72</f>
        <v>1923398.473</v>
      </c>
      <c r="F72" s="100">
        <f>'[1]REI WPs'!J27</f>
        <v>2102353.4076800002</v>
      </c>
      <c r="G72" s="46">
        <f>'[2]REI WPs'!$J$27+1</f>
        <v>1923398.473</v>
      </c>
    </row>
    <row r="73" spans="1:10" s="4" customFormat="1" ht="12.75" customHeight="1" x14ac:dyDescent="0.2">
      <c r="A73" s="47" t="s">
        <v>64</v>
      </c>
      <c r="B73" s="48"/>
      <c r="C73" s="99">
        <v>53</v>
      </c>
      <c r="D73" s="45">
        <f>-D49</f>
        <v>-407380</v>
      </c>
      <c r="E73" s="46">
        <f>[2]REI!$D73</f>
        <v>-341366</v>
      </c>
      <c r="F73" s="45">
        <f>-'[1]REI WPs'!J44</f>
        <v>-407380</v>
      </c>
      <c r="G73" s="46">
        <f>-'[2]REI WPs'!$J$44</f>
        <v>-341366</v>
      </c>
    </row>
    <row r="74" spans="1:10" s="4" customFormat="1" ht="12.75" customHeight="1" x14ac:dyDescent="0.2">
      <c r="A74" s="47" t="s">
        <v>88</v>
      </c>
      <c r="B74" s="48"/>
      <c r="C74" s="99">
        <v>54</v>
      </c>
      <c r="D74" s="45">
        <f>-D50</f>
        <v>-91775</v>
      </c>
      <c r="E74" s="46">
        <f>[2]REI!$D74</f>
        <v>-103293</v>
      </c>
      <c r="F74" s="45">
        <f>-'[1]REI WPs'!J45</f>
        <v>-91775</v>
      </c>
      <c r="G74" s="46">
        <f>-'[2]REI WPs'!$J$45</f>
        <v>-103293</v>
      </c>
    </row>
    <row r="75" spans="1:10" s="4" customFormat="1" ht="12.75" customHeight="1" x14ac:dyDescent="0.2">
      <c r="A75" s="47" t="s">
        <v>89</v>
      </c>
      <c r="B75" s="48"/>
      <c r="C75" s="99">
        <v>55</v>
      </c>
      <c r="D75" s="100">
        <f>'[1]REI WPs'!M64</f>
        <v>0</v>
      </c>
      <c r="E75" s="101">
        <f>[2]REI!$D75</f>
        <v>0</v>
      </c>
      <c r="F75" s="100">
        <v>0</v>
      </c>
      <c r="G75" s="46">
        <v>0</v>
      </c>
    </row>
    <row r="76" spans="1:10" s="4" customFormat="1" ht="12.75" customHeight="1" x14ac:dyDescent="0.2">
      <c r="A76" s="47" t="s">
        <v>90</v>
      </c>
      <c r="B76" s="48"/>
      <c r="C76" s="99">
        <v>56</v>
      </c>
      <c r="D76" s="100">
        <f>'[1]REI WPs'!M65</f>
        <v>0</v>
      </c>
      <c r="E76" s="101">
        <f>[2]REI!$D76</f>
        <v>0</v>
      </c>
      <c r="F76" s="100">
        <v>0</v>
      </c>
      <c r="G76" s="46">
        <v>0</v>
      </c>
    </row>
    <row r="77" spans="1:10" s="4" customFormat="1" ht="12.75" customHeight="1" thickBot="1" x14ac:dyDescent="0.25">
      <c r="A77" s="102" t="s">
        <v>91</v>
      </c>
      <c r="B77" s="75"/>
      <c r="C77" s="103">
        <v>57</v>
      </c>
      <c r="D77" s="104">
        <f>'[1]REI WPs'!M66</f>
        <v>1603198.4076800002</v>
      </c>
      <c r="E77" s="105">
        <f>[2]REI!$D77</f>
        <v>1478739.473</v>
      </c>
      <c r="F77" s="104">
        <f>'[1]REI WPs'!K66</f>
        <v>1603198.4076800002</v>
      </c>
      <c r="G77" s="46">
        <f>'[2]REI WPs'!$K$66+1</f>
        <v>1478739.473</v>
      </c>
    </row>
    <row r="78" spans="1:10" s="4" customFormat="1" ht="12.75" x14ac:dyDescent="0.2">
      <c r="A78" s="61"/>
      <c r="B78" s="61"/>
      <c r="C78" s="61"/>
      <c r="D78" s="61"/>
      <c r="E78" s="106"/>
    </row>
    <row r="79" spans="1:10" s="4" customFormat="1" ht="4.5" customHeight="1" x14ac:dyDescent="0.2">
      <c r="A79" s="61"/>
      <c r="B79" s="61"/>
      <c r="C79" s="61"/>
      <c r="E79" s="13"/>
    </row>
    <row r="80" spans="1:10" s="4" customFormat="1" x14ac:dyDescent="0.2">
      <c r="A80" s="107" t="s">
        <v>92</v>
      </c>
      <c r="B80" s="107"/>
      <c r="C80" s="107"/>
      <c r="D80" s="107"/>
      <c r="E80" s="107"/>
      <c r="F80" s="107"/>
      <c r="G80" s="107"/>
    </row>
    <row r="81" spans="1:9" s="4" customFormat="1" x14ac:dyDescent="0.2">
      <c r="A81" s="108" t="s">
        <v>93</v>
      </c>
      <c r="B81" s="108"/>
      <c r="C81" s="108"/>
      <c r="D81" s="108"/>
      <c r="E81" s="108"/>
      <c r="F81" s="108"/>
      <c r="G81" s="108"/>
    </row>
    <row r="82" spans="1:9" s="4" customFormat="1" ht="6" customHeight="1" x14ac:dyDescent="0.2">
      <c r="A82" s="61"/>
      <c r="B82" s="61"/>
      <c r="C82" s="61"/>
      <c r="E82" s="13"/>
    </row>
    <row r="83" spans="1:9" s="4" customFormat="1" ht="138.75" customHeight="1" x14ac:dyDescent="0.2">
      <c r="A83" s="109" t="s">
        <v>94</v>
      </c>
      <c r="B83" s="109"/>
      <c r="C83" s="109"/>
      <c r="D83" s="109"/>
      <c r="E83" s="109"/>
      <c r="F83" s="109"/>
      <c r="G83" s="109"/>
    </row>
    <row r="84" spans="1:9" s="4" customFormat="1" ht="12.75" customHeight="1" x14ac:dyDescent="0.2">
      <c r="A84" s="110" t="s">
        <v>95</v>
      </c>
      <c r="B84" s="110"/>
      <c r="C84" s="111"/>
      <c r="D84" s="111"/>
      <c r="E84" s="111"/>
      <c r="F84" s="111"/>
      <c r="G84" s="111"/>
    </row>
    <row r="85" spans="1:9" s="4" customFormat="1" ht="9.75" customHeight="1" x14ac:dyDescent="0.2">
      <c r="A85" s="112"/>
      <c r="B85" s="112"/>
      <c r="C85" s="113"/>
      <c r="D85" s="113"/>
      <c r="E85" s="113"/>
      <c r="F85" s="113"/>
      <c r="G85" s="113"/>
    </row>
    <row r="86" spans="1:9" s="4" customFormat="1" x14ac:dyDescent="0.2">
      <c r="A86" s="114" t="s">
        <v>96</v>
      </c>
      <c r="B86" s="115"/>
      <c r="C86" s="115"/>
      <c r="D86" s="115"/>
      <c r="E86" s="115"/>
      <c r="F86" s="115"/>
      <c r="G86" s="116"/>
    </row>
    <row r="87" spans="1:9" s="4" customFormat="1" ht="51.75" customHeight="1" x14ac:dyDescent="0.2">
      <c r="A87" s="117" t="s">
        <v>97</v>
      </c>
      <c r="B87" s="118"/>
      <c r="C87" s="118"/>
      <c r="D87" s="118"/>
      <c r="E87" s="118"/>
      <c r="F87" s="118"/>
      <c r="G87" s="119"/>
    </row>
    <row r="88" spans="1:9" s="123" customFormat="1" ht="12" x14ac:dyDescent="0.2">
      <c r="A88" s="120" t="s">
        <v>98</v>
      </c>
      <c r="B88" s="121"/>
      <c r="C88" s="121"/>
      <c r="D88" s="121"/>
      <c r="E88" s="121"/>
      <c r="F88" s="121"/>
      <c r="G88" s="122"/>
    </row>
    <row r="89" spans="1:9" s="125" customFormat="1" ht="16.5" customHeight="1" x14ac:dyDescent="0.2">
      <c r="A89" s="124"/>
      <c r="B89" s="121"/>
      <c r="C89" s="121"/>
      <c r="D89" s="121"/>
      <c r="E89" s="121"/>
      <c r="F89" s="121"/>
      <c r="G89" s="122"/>
    </row>
    <row r="90" spans="1:9" s="123" customFormat="1" ht="12" x14ac:dyDescent="0.2">
      <c r="A90" s="124" t="s">
        <v>99</v>
      </c>
      <c r="B90" s="121"/>
      <c r="C90" s="121"/>
      <c r="D90" s="121"/>
      <c r="E90" s="121"/>
      <c r="F90" s="121"/>
      <c r="G90" s="122"/>
      <c r="H90" s="125"/>
    </row>
    <row r="91" spans="1:9" s="125" customFormat="1" ht="16.5" customHeight="1" x14ac:dyDescent="0.2">
      <c r="A91" s="124"/>
      <c r="B91" s="121"/>
      <c r="C91" s="121"/>
      <c r="D91" s="121"/>
      <c r="E91" s="121"/>
      <c r="F91" s="121"/>
      <c r="G91" s="122"/>
    </row>
    <row r="92" spans="1:9" s="125" customFormat="1" ht="16.5" customHeight="1" x14ac:dyDescent="0.2">
      <c r="A92" s="124" t="s">
        <v>100</v>
      </c>
      <c r="B92" s="121"/>
      <c r="C92" s="121"/>
      <c r="D92" s="121"/>
      <c r="E92" s="121"/>
      <c r="F92" s="126" t="s">
        <v>101</v>
      </c>
      <c r="G92" s="127" t="s">
        <v>102</v>
      </c>
    </row>
    <row r="93" spans="1:9" s="106" customFormat="1" ht="6.75" customHeight="1" x14ac:dyDescent="0.2">
      <c r="A93" s="128"/>
      <c r="B93" s="129"/>
      <c r="C93" s="129"/>
      <c r="D93" s="129"/>
      <c r="E93" s="129"/>
      <c r="F93" s="129"/>
      <c r="G93" s="130"/>
      <c r="H93" s="125"/>
      <c r="I93" s="125"/>
    </row>
    <row r="94" spans="1:9" s="4" customFormat="1" ht="12.75" customHeight="1" x14ac:dyDescent="0.2"/>
    <row r="95" spans="1:9" s="4" customFormat="1" ht="12.75" customHeight="1" x14ac:dyDescent="0.2"/>
    <row r="96" spans="1:9" s="4" customFormat="1" ht="6" customHeight="1" x14ac:dyDescent="0.2"/>
    <row r="97" spans="1:7" s="4" customFormat="1" ht="12.75" customHeight="1" x14ac:dyDescent="0.2"/>
    <row r="98" spans="1:7" s="4" customFormat="1" ht="6" customHeight="1" x14ac:dyDescent="0.2"/>
    <row r="99" spans="1:7" x14ac:dyDescent="0.2">
      <c r="A99" s="4"/>
      <c r="B99" s="4"/>
      <c r="C99" s="4"/>
      <c r="D99" s="4"/>
      <c r="E99" s="4"/>
      <c r="F99" s="4"/>
      <c r="G99" s="4"/>
    </row>
    <row r="100" spans="1:7" x14ac:dyDescent="0.2">
      <c r="A100" s="4"/>
      <c r="B100" s="4"/>
      <c r="C100" s="4"/>
      <c r="D100" s="4"/>
      <c r="E100" s="4"/>
      <c r="F100" s="4"/>
      <c r="G100" s="4"/>
    </row>
    <row r="101" spans="1:7" x14ac:dyDescent="0.2">
      <c r="A101" s="4"/>
      <c r="B101" s="4"/>
      <c r="C101" s="4"/>
      <c r="D101" s="4"/>
      <c r="E101" s="4"/>
      <c r="F101" s="4"/>
      <c r="G101" s="4"/>
    </row>
    <row r="102" spans="1:7" x14ac:dyDescent="0.2">
      <c r="A102" s="4"/>
      <c r="B102" s="4"/>
      <c r="C102" s="4"/>
      <c r="D102" s="4"/>
      <c r="E102" s="4"/>
      <c r="F102" s="4"/>
      <c r="G102" s="4"/>
    </row>
    <row r="103" spans="1:7" x14ac:dyDescent="0.2">
      <c r="A103" s="5"/>
      <c r="B103" s="5"/>
      <c r="C103" s="5"/>
      <c r="D103" s="5"/>
    </row>
    <row r="104" spans="1:7" x14ac:dyDescent="0.2">
      <c r="A104" s="5"/>
      <c r="B104" s="5"/>
      <c r="C104" s="5"/>
      <c r="D104" s="5"/>
    </row>
  </sheetData>
  <mergeCells count="8">
    <mergeCell ref="A86:G86"/>
    <mergeCell ref="A87:G87"/>
    <mergeCell ref="F3:G3"/>
    <mergeCell ref="F4:G4"/>
    <mergeCell ref="C53:C54"/>
    <mergeCell ref="A80:G80"/>
    <mergeCell ref="A81:G81"/>
    <mergeCell ref="A83:G83"/>
  </mergeCells>
  <printOptions horizontalCentered="1"/>
  <pageMargins left="0.38" right="0.25" top="0.7" bottom="0.52" header="0.5" footer="0.5"/>
  <pageSetup scale="84" fitToHeight="2" orientation="portrait" blackAndWhite="1" r:id="rId1"/>
  <headerFooter alignWithMargins="0"/>
  <rowBreaks count="1" manualBreakCount="1">
    <brk id="64" max="6"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REI</vt:lpstr>
      <vt:lpstr>REI!Print_Area</vt:lpstr>
      <vt:lpstr>REI!Print_Titles</vt:lpstr>
    </vt:vector>
  </TitlesOfParts>
  <Company>UPRR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aaud097</dc:creator>
  <cp:lastModifiedBy>aaud097</cp:lastModifiedBy>
  <dcterms:created xsi:type="dcterms:W3CDTF">2020-04-27T15:30:12Z</dcterms:created>
  <dcterms:modified xsi:type="dcterms:W3CDTF">2020-04-27T15:31:28Z</dcterms:modified>
</cp:coreProperties>
</file>