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ayroll C&amp;A\Headcounts\Wage Forms A &amp; B\2016\"/>
    </mc:Choice>
  </mc:AlternateContent>
  <bookViews>
    <workbookView xWindow="0" yWindow="0" windowWidth="28800" windowHeight="12435"/>
  </bookViews>
  <sheets>
    <sheet name="Q3 2016" sheetId="1" r:id="rId1"/>
  </sheets>
  <externalReferences>
    <externalReference r:id="rId2"/>
    <externalReference r:id="rId3"/>
  </externalReference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K63" i="1"/>
  <c r="I63" i="1"/>
  <c r="J63" i="1" s="1"/>
  <c r="H63" i="1"/>
  <c r="G63" i="1"/>
  <c r="L51" i="1"/>
  <c r="K51" i="1"/>
  <c r="M51" i="1" s="1"/>
  <c r="J51" i="1"/>
  <c r="I51" i="1"/>
  <c r="H51" i="1"/>
  <c r="G51" i="1"/>
  <c r="J43" i="1"/>
  <c r="K42" i="1"/>
  <c r="J36" i="1"/>
  <c r="I43" i="1" s="1"/>
  <c r="I34" i="1"/>
  <c r="H34" i="1"/>
  <c r="G34" i="1"/>
  <c r="J34" i="1" s="1"/>
  <c r="I33" i="1"/>
  <c r="H33" i="1"/>
  <c r="G33" i="1"/>
  <c r="J33" i="1" s="1"/>
  <c r="I32" i="1"/>
  <c r="H32" i="1"/>
  <c r="G32" i="1"/>
  <c r="J32" i="1" s="1"/>
  <c r="I31" i="1"/>
  <c r="H31" i="1"/>
  <c r="G31" i="1"/>
  <c r="J31" i="1" s="1"/>
  <c r="I30" i="1"/>
  <c r="I35" i="1" s="1"/>
  <c r="I64" i="1" s="1"/>
  <c r="H30" i="1"/>
  <c r="H35" i="1" s="1"/>
  <c r="H64" i="1" s="1"/>
  <c r="G30" i="1"/>
  <c r="G35" i="1" s="1"/>
  <c r="G64" i="1" s="1"/>
  <c r="K20" i="1"/>
  <c r="J20" i="1"/>
  <c r="I20" i="1"/>
  <c r="L20" i="1" s="1"/>
  <c r="H20" i="1"/>
  <c r="G20" i="1"/>
  <c r="K19" i="1"/>
  <c r="J19" i="1"/>
  <c r="I19" i="1"/>
  <c r="L19" i="1" s="1"/>
  <c r="H19" i="1"/>
  <c r="G19" i="1"/>
  <c r="K18" i="1"/>
  <c r="J18" i="1"/>
  <c r="I18" i="1"/>
  <c r="L18" i="1" s="1"/>
  <c r="H18" i="1"/>
  <c r="G18" i="1"/>
  <c r="K17" i="1"/>
  <c r="J17" i="1"/>
  <c r="I17" i="1"/>
  <c r="L17" i="1" s="1"/>
  <c r="H17" i="1"/>
  <c r="G17" i="1"/>
  <c r="K16" i="1"/>
  <c r="K21" i="1" s="1"/>
  <c r="L52" i="1" s="1"/>
  <c r="J16" i="1"/>
  <c r="J21" i="1" s="1"/>
  <c r="K52" i="1" s="1"/>
  <c r="I16" i="1"/>
  <c r="L16" i="1" s="1"/>
  <c r="H16" i="1"/>
  <c r="H21" i="1" s="1"/>
  <c r="H52" i="1" s="1"/>
  <c r="G16" i="1"/>
  <c r="G21" i="1" s="1"/>
  <c r="G52" i="1" s="1"/>
  <c r="J7" i="1"/>
  <c r="B76" i="1" s="1"/>
  <c r="L21" i="1" l="1"/>
  <c r="M52" i="1" s="1"/>
  <c r="J30" i="1"/>
  <c r="J35" i="1" s="1"/>
  <c r="J64" i="1" s="1"/>
  <c r="I21" i="1"/>
  <c r="J42" i="1"/>
  <c r="I52" i="1" l="1"/>
  <c r="J52" i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<sst xmlns="http://schemas.openxmlformats.org/spreadsheetml/2006/main" count="213" uniqueCount="125">
  <si>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</si>
  <si>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</si>
  <si>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Q3 2016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</si>
  <si>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</si>
  <si>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</si>
  <si>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</si>
  <si>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</si>
  <si>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</si>
  <si>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</si>
  <si>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</si>
  <si>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</si>
  <si>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2301 LOU MENK DR</t>
  </si>
  <si>
    <t>DATE :</t>
  </si>
  <si>
    <t>AMENDED: NO</t>
  </si>
  <si>
    <t>FT. WORTH, TEXAS 76131-2828</t>
  </si>
  <si>
    <t>3rd Quarter</t>
  </si>
  <si>
    <t>YEAR: 2016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</si>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</sst>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11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FF0000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Fill="1" applyProtection="1">
      <protection locked="0"/>
    </xf>
    <xf numFmtId="37" fontId="2" fillId="0" borderId="0" xfId="0" applyNumberFormat="1" applyFont="1" applyFill="1" applyProtection="1"/>
    <xf numFmtId="37" fontId="0" fillId="0" borderId="0" xfId="0" applyNumberFormat="1"/>
    <xf numFmtId="37" fontId="6" fillId="0" borderId="0" xfId="0" applyNumberFormat="1" applyFont="1"/>
    <xf numFmtId="37" fontId="5" fillId="0" borderId="7" xfId="0" applyNumberFormat="1" applyFont="1" applyFill="1" applyBorder="1" applyProtection="1">
      <protection locked="0"/>
    </xf>
    <xf numFmtId="37" fontId="2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1" fontId="2" fillId="0" borderId="0" xfId="0" applyNumberFormat="1" applyFont="1" applyProtection="1"/>
    <xf numFmtId="1" fontId="7" fillId="0" borderId="0" xfId="0" applyNumberFormat="1" applyFont="1"/>
    <xf numFmtId="1" fontId="8" fillId="0" borderId="0" xfId="0" applyNumberFormat="1" applyFont="1"/>
    <xf numFmtId="37" fontId="5" fillId="0" borderId="9" xfId="0" applyNumberFormat="1" applyFont="1" applyFill="1" applyBorder="1" applyProtection="1">
      <protection locked="0"/>
    </xf>
    <xf numFmtId="1" fontId="9" fillId="0" borderId="0" xfId="0" applyNumberFormat="1" applyFont="1" applyProtection="1"/>
    <xf numFmtId="0" fontId="10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6%20Wage%20Form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6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1726.6666666666667</v>
          </cell>
        </row>
      </sheetData>
      <sheetData sheetId="4"/>
      <sheetData sheetId="5"/>
      <sheetData sheetId="6"/>
      <sheetData sheetId="7">
        <row r="10">
          <cell r="B10">
            <v>1667.6666666666665</v>
          </cell>
        </row>
      </sheetData>
      <sheetData sheetId="8"/>
      <sheetData sheetId="9"/>
      <sheetData sheetId="10"/>
      <sheetData sheetId="11">
        <row r="10">
          <cell r="B10">
            <v>1620.3333333333335</v>
          </cell>
          <cell r="C10">
            <v>1621.3333333333335</v>
          </cell>
          <cell r="D10">
            <v>907903</v>
          </cell>
          <cell r="E10">
            <v>0</v>
          </cell>
          <cell r="F10">
            <v>4125</v>
          </cell>
          <cell r="H10">
            <v>50519848</v>
          </cell>
          <cell r="I10">
            <v>0</v>
          </cell>
          <cell r="J10">
            <v>293839</v>
          </cell>
        </row>
        <row r="30">
          <cell r="B30">
            <v>4194.6666666666661</v>
          </cell>
          <cell r="C30">
            <v>4234.333333333333</v>
          </cell>
          <cell r="D30">
            <v>2285424</v>
          </cell>
          <cell r="E30">
            <v>59824</v>
          </cell>
          <cell r="F30">
            <v>82670</v>
          </cell>
          <cell r="H30">
            <v>87073113</v>
          </cell>
          <cell r="I30">
            <v>2428103</v>
          </cell>
          <cell r="J30">
            <v>2521552</v>
          </cell>
        </row>
        <row r="52">
          <cell r="B52">
            <v>9890.9999999999982</v>
          </cell>
          <cell r="C52">
            <v>10081</v>
          </cell>
          <cell r="D52">
            <v>4619881</v>
          </cell>
          <cell r="E52">
            <v>932353</v>
          </cell>
          <cell r="F52">
            <v>770430</v>
          </cell>
          <cell r="H52">
            <v>141158983</v>
          </cell>
          <cell r="I52">
            <v>41274716</v>
          </cell>
          <cell r="J52">
            <v>24868602</v>
          </cell>
        </row>
        <row r="77">
          <cell r="B77">
            <v>7933.9999999999991</v>
          </cell>
          <cell r="C77">
            <v>8032.666666666667</v>
          </cell>
          <cell r="D77">
            <v>3811270</v>
          </cell>
          <cell r="E77">
            <v>258960</v>
          </cell>
          <cell r="F77">
            <v>492286</v>
          </cell>
          <cell r="H77">
            <v>116926398</v>
          </cell>
          <cell r="I77">
            <v>11607212</v>
          </cell>
          <cell r="J77">
            <v>14635371</v>
          </cell>
        </row>
        <row r="102">
          <cell r="B102">
            <v>1877.6666666666667</v>
          </cell>
          <cell r="C102">
            <v>1929</v>
          </cell>
          <cell r="D102">
            <v>826436</v>
          </cell>
          <cell r="E102">
            <v>61413</v>
          </cell>
          <cell r="F102">
            <v>99834</v>
          </cell>
          <cell r="H102">
            <v>29555183</v>
          </cell>
          <cell r="I102">
            <v>2595223</v>
          </cell>
          <cell r="J102">
            <v>4083494</v>
          </cell>
        </row>
        <row r="134">
          <cell r="B134">
            <v>16988.333333333336</v>
          </cell>
          <cell r="C134">
            <v>17731</v>
          </cell>
          <cell r="D134">
            <v>6867846</v>
          </cell>
          <cell r="E134">
            <v>9261291</v>
          </cell>
          <cell r="F134">
            <v>801584</v>
          </cell>
          <cell r="G134">
            <v>1770055</v>
          </cell>
        </row>
        <row r="167">
          <cell r="B167">
            <v>286230807</v>
          </cell>
          <cell r="C167">
            <v>23525451</v>
          </cell>
          <cell r="D167">
            <v>95494477</v>
          </cell>
          <cell r="F167">
            <v>126629380</v>
          </cell>
          <cell r="G167">
            <v>2440976</v>
          </cell>
          <cell r="H167">
            <v>822958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2016"/>
      <sheetName val="Q2 2016"/>
      <sheetName val="Q1 2016"/>
      <sheetName val="Q1 2015"/>
      <sheetName val="Q2 2015"/>
      <sheetName val="Q3 2015"/>
      <sheetName val="Q4 2015"/>
      <sheetName val="Full 2015"/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abSelected="1" view="pageLayout" zoomScale="90" zoomScaleNormal="100" zoomScalePageLayoutView="90" workbookViewId="0">
      <selection activeCell="G55" sqref="G55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  <col min="15" max="16" width="9.85546875" bestFit="1" customWidth="1"/>
    <col min="17" max="17" width="12.5703125" bestFit="1" customWidth="1"/>
    <col min="18" max="19" width="11.5703125" bestFit="1" customWidth="1"/>
    <col min="20" max="20" width="12.5703125" bestFit="1" customWidth="1"/>
  </cols>
  <sheetData>
    <row r="1" spans="1:20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20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20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20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20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20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20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42671.440945717593</v>
      </c>
      <c r="K7" s="3" t="s">
        <v>13</v>
      </c>
      <c r="L7" s="3"/>
      <c r="M7" s="3"/>
    </row>
    <row r="8" spans="1:20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20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20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20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20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20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20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20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20" x14ac:dyDescent="0.2">
      <c r="A16" s="2" t="s">
        <v>48</v>
      </c>
      <c r="B16" s="1" t="s">
        <v>49</v>
      </c>
      <c r="C16" s="2"/>
      <c r="D16" s="2"/>
      <c r="E16" s="2"/>
      <c r="F16" s="2"/>
      <c r="G16" s="18">
        <f>'[1]3rd Q'!B$10</f>
        <v>1620.3333333333335</v>
      </c>
      <c r="H16" s="18">
        <f>'[1]3rd Q'!C$10</f>
        <v>1621.3333333333335</v>
      </c>
      <c r="I16" s="18">
        <f>'[1]3rd Q'!D$10</f>
        <v>907903</v>
      </c>
      <c r="J16" s="18">
        <f>'[1]3rd Q'!E$10</f>
        <v>0</v>
      </c>
      <c r="K16" s="18">
        <f>'[1]3rd Q'!F$10</f>
        <v>4125</v>
      </c>
      <c r="L16" s="19">
        <f>I16+J16+K16</f>
        <v>912028</v>
      </c>
      <c r="O16" s="20"/>
      <c r="P16" s="20"/>
      <c r="Q16" s="20"/>
      <c r="R16" s="20"/>
      <c r="S16" s="20"/>
      <c r="T16" s="21"/>
    </row>
    <row r="17" spans="1:20" x14ac:dyDescent="0.2">
      <c r="A17" s="2" t="s">
        <v>50</v>
      </c>
      <c r="B17" s="1" t="s">
        <v>51</v>
      </c>
      <c r="C17" s="2"/>
      <c r="D17" s="2"/>
      <c r="E17" s="2"/>
      <c r="F17" s="2"/>
      <c r="G17" s="18">
        <f>'[1]3rd Q'!B$30</f>
        <v>4194.6666666666661</v>
      </c>
      <c r="H17" s="18">
        <f>'[1]3rd Q'!C$30</f>
        <v>4234.333333333333</v>
      </c>
      <c r="I17" s="18">
        <f>'[1]3rd Q'!D$30</f>
        <v>2285424</v>
      </c>
      <c r="J17" s="18">
        <f>'[1]3rd Q'!E$30</f>
        <v>59824</v>
      </c>
      <c r="K17" s="18">
        <f>'[1]3rd Q'!F$30</f>
        <v>82670</v>
      </c>
      <c r="L17" s="19">
        <f>I17+J17+K17</f>
        <v>2427918</v>
      </c>
      <c r="O17" s="20"/>
      <c r="P17" s="20"/>
      <c r="Q17" s="20"/>
      <c r="R17" s="20"/>
      <c r="S17" s="20"/>
      <c r="T17" s="21"/>
    </row>
    <row r="18" spans="1:20" x14ac:dyDescent="0.2">
      <c r="A18" s="2" t="s">
        <v>52</v>
      </c>
      <c r="B18" s="1" t="s">
        <v>53</v>
      </c>
      <c r="C18" s="2"/>
      <c r="D18" s="2"/>
      <c r="E18" s="2"/>
      <c r="F18" s="2"/>
      <c r="G18" s="18">
        <f>'[1]3rd Q'!B$52</f>
        <v>9890.9999999999982</v>
      </c>
      <c r="H18" s="18">
        <f>'[1]3rd Q'!C$52</f>
        <v>10081</v>
      </c>
      <c r="I18" s="18">
        <f>'[1]3rd Q'!D$52</f>
        <v>4619881</v>
      </c>
      <c r="J18" s="18">
        <f>'[1]3rd Q'!E$52</f>
        <v>932353</v>
      </c>
      <c r="K18" s="18">
        <f>'[1]3rd Q'!F$52</f>
        <v>770430</v>
      </c>
      <c r="L18" s="19">
        <f>I18+J18+K18</f>
        <v>6322664</v>
      </c>
      <c r="O18" s="20"/>
      <c r="P18" s="20"/>
      <c r="Q18" s="20"/>
      <c r="R18" s="20"/>
      <c r="S18" s="20"/>
      <c r="T18" s="21"/>
    </row>
    <row r="19" spans="1:20" x14ac:dyDescent="0.2">
      <c r="A19" s="2" t="s">
        <v>54</v>
      </c>
      <c r="B19" s="1" t="s">
        <v>55</v>
      </c>
      <c r="C19" s="2"/>
      <c r="D19" s="2"/>
      <c r="E19" s="2"/>
      <c r="F19" s="2"/>
      <c r="G19" s="18">
        <f>'[1]3rd Q'!B$77</f>
        <v>7933.9999999999991</v>
      </c>
      <c r="H19" s="18">
        <f>'[1]3rd Q'!C$77</f>
        <v>8032.666666666667</v>
      </c>
      <c r="I19" s="18">
        <f>'[1]3rd Q'!D$77</f>
        <v>3811270</v>
      </c>
      <c r="J19" s="18">
        <f>'[1]3rd Q'!E$77</f>
        <v>258960</v>
      </c>
      <c r="K19" s="18">
        <f>'[1]3rd Q'!F$77</f>
        <v>492286</v>
      </c>
      <c r="L19" s="19">
        <f>I19+J19+K19</f>
        <v>4562516</v>
      </c>
      <c r="O19" s="20"/>
      <c r="P19" s="20"/>
      <c r="Q19" s="20"/>
      <c r="R19" s="20"/>
      <c r="S19" s="20"/>
      <c r="T19" s="21"/>
    </row>
    <row r="20" spans="1:20" x14ac:dyDescent="0.2">
      <c r="A20" s="2" t="s">
        <v>56</v>
      </c>
      <c r="B20" s="1" t="s">
        <v>57</v>
      </c>
      <c r="C20" s="2"/>
      <c r="D20" s="2"/>
      <c r="E20" s="2"/>
      <c r="F20" s="2"/>
      <c r="G20" s="22">
        <f>'[1]3rd Q'!B$102</f>
        <v>1877.6666666666667</v>
      </c>
      <c r="H20" s="22">
        <f>'[1]3rd Q'!C$102</f>
        <v>1929</v>
      </c>
      <c r="I20" s="22">
        <f>'[1]3rd Q'!D$102</f>
        <v>826436</v>
      </c>
      <c r="J20" s="22">
        <f>'[1]3rd Q'!E$102</f>
        <v>61413</v>
      </c>
      <c r="K20" s="22">
        <f>'[1]3rd Q'!F$102</f>
        <v>99834</v>
      </c>
      <c r="L20" s="23">
        <f>I20+J20+K20</f>
        <v>987683</v>
      </c>
      <c r="O20" s="20"/>
      <c r="P20" s="20"/>
      <c r="Q20" s="20"/>
      <c r="R20" s="20"/>
      <c r="S20" s="20"/>
      <c r="T20" s="21"/>
    </row>
    <row r="21" spans="1:20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4">
        <f>ROUND(SUM(G16:G20),0)</f>
        <v>25518</v>
      </c>
      <c r="H21" s="24">
        <f>ROUND(SUM(H16:H20),0)</f>
        <v>25898</v>
      </c>
      <c r="I21" s="24">
        <f t="shared" ref="I21:L21" si="0">ROUND(SUM(I16:I20),0)</f>
        <v>12450914</v>
      </c>
      <c r="J21" s="24">
        <f t="shared" si="0"/>
        <v>1312550</v>
      </c>
      <c r="K21" s="24">
        <f t="shared" si="0"/>
        <v>1449345</v>
      </c>
      <c r="L21" s="24">
        <f t="shared" si="0"/>
        <v>15212809</v>
      </c>
      <c r="O21" s="21"/>
      <c r="P21" s="21"/>
      <c r="Q21" s="21"/>
      <c r="R21" s="21"/>
      <c r="S21" s="21"/>
      <c r="T21" s="21"/>
    </row>
    <row r="22" spans="1:20" ht="12.75" thickTop="1" x14ac:dyDescent="0.2">
      <c r="A22" s="3"/>
      <c r="B22" s="3"/>
      <c r="C22" s="3"/>
      <c r="D22" s="3"/>
      <c r="E22" s="3"/>
      <c r="F22" s="3"/>
      <c r="G22" s="3"/>
      <c r="H22" s="25"/>
      <c r="I22" s="25"/>
      <c r="J22" s="25"/>
      <c r="K22" s="25"/>
      <c r="L22" s="25"/>
      <c r="M22" s="26"/>
    </row>
    <row r="23" spans="1:2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6"/>
    </row>
    <row r="24" spans="1:20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20" x14ac:dyDescent="0.2">
      <c r="A25" s="3"/>
      <c r="B25" s="6"/>
      <c r="C25" s="6"/>
      <c r="D25" s="6"/>
      <c r="E25" s="6"/>
      <c r="F25" s="6"/>
      <c r="G25" s="27" t="s">
        <v>20</v>
      </c>
      <c r="H25" s="27" t="s">
        <v>21</v>
      </c>
      <c r="I25" s="28"/>
      <c r="J25" s="28"/>
      <c r="K25" s="3"/>
      <c r="L25" s="3"/>
      <c r="M25" s="26"/>
    </row>
    <row r="26" spans="1:20" x14ac:dyDescent="0.2">
      <c r="A26" s="3"/>
      <c r="B26" s="6"/>
      <c r="C26" s="6"/>
      <c r="D26" s="6"/>
      <c r="E26" s="6"/>
      <c r="F26" s="6"/>
      <c r="G26" s="29" t="s">
        <v>24</v>
      </c>
      <c r="H26" s="29" t="s">
        <v>25</v>
      </c>
      <c r="I26" s="29" t="s">
        <v>26</v>
      </c>
      <c r="J26" s="29" t="s">
        <v>61</v>
      </c>
      <c r="K26" s="3"/>
      <c r="L26" s="3"/>
      <c r="M26" s="26"/>
    </row>
    <row r="27" spans="1:20" x14ac:dyDescent="0.2">
      <c r="A27" s="3"/>
      <c r="B27" s="6"/>
      <c r="C27" s="6"/>
      <c r="D27" s="6"/>
      <c r="E27" s="6"/>
      <c r="F27" s="6"/>
      <c r="G27" s="29" t="s">
        <v>31</v>
      </c>
      <c r="H27" s="29" t="s">
        <v>62</v>
      </c>
      <c r="I27" s="29" t="s">
        <v>33</v>
      </c>
      <c r="J27" s="29" t="s">
        <v>63</v>
      </c>
      <c r="K27" s="3"/>
      <c r="L27" s="3"/>
      <c r="M27" s="26"/>
    </row>
    <row r="28" spans="1:20" x14ac:dyDescent="0.2">
      <c r="A28" s="3"/>
      <c r="B28" s="6"/>
      <c r="C28" s="6"/>
      <c r="D28" s="6"/>
      <c r="E28" s="6"/>
      <c r="F28" s="6"/>
      <c r="G28" s="30" t="s">
        <v>37</v>
      </c>
      <c r="H28" s="30" t="s">
        <v>38</v>
      </c>
      <c r="I28" s="30" t="s">
        <v>39</v>
      </c>
      <c r="J28" s="30" t="s">
        <v>40</v>
      </c>
      <c r="K28" s="3"/>
      <c r="L28" s="3"/>
      <c r="M28" s="26"/>
    </row>
    <row r="29" spans="1:20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6"/>
    </row>
    <row r="30" spans="1:20" x14ac:dyDescent="0.2">
      <c r="A30" s="3" t="s">
        <v>48</v>
      </c>
      <c r="B30" s="1" t="s">
        <v>49</v>
      </c>
      <c r="C30" s="3"/>
      <c r="D30" s="3"/>
      <c r="E30" s="3"/>
      <c r="F30" s="3"/>
      <c r="G30" s="18">
        <f>'[1]3rd Q'!H$10/1000</f>
        <v>50519.847999999998</v>
      </c>
      <c r="H30" s="18">
        <f>'[1]3rd Q'!I$10/1000</f>
        <v>0</v>
      </c>
      <c r="I30" s="18">
        <f>'[1]3rd Q'!J$10/1000</f>
        <v>293.839</v>
      </c>
      <c r="J30" s="19">
        <f>G30+H30+I30</f>
        <v>50813.686999999998</v>
      </c>
      <c r="K30" s="31"/>
      <c r="L30" s="31"/>
      <c r="M30" s="31"/>
      <c r="N30" s="32"/>
    </row>
    <row r="31" spans="1:20" x14ac:dyDescent="0.2">
      <c r="A31" s="3" t="s">
        <v>50</v>
      </c>
      <c r="B31" s="1" t="s">
        <v>51</v>
      </c>
      <c r="C31" s="3"/>
      <c r="D31" s="3"/>
      <c r="E31" s="3"/>
      <c r="F31" s="3"/>
      <c r="G31" s="18">
        <f>'[1]3rd Q'!H$30/1000</f>
        <v>87073.112999999998</v>
      </c>
      <c r="H31" s="18">
        <f>'[1]3rd Q'!I$30/1000</f>
        <v>2428.1030000000001</v>
      </c>
      <c r="I31" s="18">
        <f>'[1]3rd Q'!J$30/1000-1</f>
        <v>2520.5520000000001</v>
      </c>
      <c r="J31" s="19">
        <f>G31+H31+I31</f>
        <v>92021.767999999996</v>
      </c>
      <c r="K31" s="31"/>
      <c r="L31" s="31"/>
      <c r="M31" s="31"/>
      <c r="N31" s="33"/>
    </row>
    <row r="32" spans="1:20" x14ac:dyDescent="0.2">
      <c r="A32" s="3" t="s">
        <v>52</v>
      </c>
      <c r="B32" s="1" t="s">
        <v>53</v>
      </c>
      <c r="C32" s="3"/>
      <c r="D32" s="3"/>
      <c r="E32" s="3"/>
      <c r="F32" s="3"/>
      <c r="G32" s="18">
        <f>'[1]3rd Q'!H$52/1000</f>
        <v>141158.98300000001</v>
      </c>
      <c r="H32" s="18">
        <f>'[1]3rd Q'!I$52/1000</f>
        <v>41274.716</v>
      </c>
      <c r="I32" s="18">
        <f>'[1]3rd Q'!J$52/1000</f>
        <v>24868.601999999999</v>
      </c>
      <c r="J32" s="19">
        <f>G32+H32+I32+1</f>
        <v>207303.30100000004</v>
      </c>
      <c r="K32" s="31"/>
      <c r="L32" s="31"/>
      <c r="M32" s="31"/>
      <c r="N32" s="32"/>
    </row>
    <row r="33" spans="1:14" x14ac:dyDescent="0.2">
      <c r="A33" s="3" t="s">
        <v>54</v>
      </c>
      <c r="B33" s="1" t="s">
        <v>55</v>
      </c>
      <c r="C33" s="3"/>
      <c r="D33" s="3"/>
      <c r="E33" s="3"/>
      <c r="F33" s="3"/>
      <c r="G33" s="18">
        <f>'[1]3rd Q'!H$77/1000+1</f>
        <v>116927.398</v>
      </c>
      <c r="H33" s="18">
        <f>'[1]3rd Q'!I$77/1000</f>
        <v>11607.212</v>
      </c>
      <c r="I33" s="18">
        <f>'[1]3rd Q'!J$77/1000</f>
        <v>14635.370999999999</v>
      </c>
      <c r="J33" s="19">
        <f>G33+H33+I33-1</f>
        <v>143168.981</v>
      </c>
      <c r="K33" s="31"/>
      <c r="L33" s="31"/>
      <c r="M33" s="31"/>
      <c r="N33" s="32"/>
    </row>
    <row r="34" spans="1:14" x14ac:dyDescent="0.2">
      <c r="A34" s="3" t="s">
        <v>56</v>
      </c>
      <c r="B34" s="1" t="s">
        <v>57</v>
      </c>
      <c r="C34" s="3"/>
      <c r="D34" s="3"/>
      <c r="E34" s="3"/>
      <c r="F34" s="3"/>
      <c r="G34" s="34">
        <f>'[1]3rd Q'!H$102/1000</f>
        <v>29555.183000000001</v>
      </c>
      <c r="H34" s="34">
        <f>'[1]3rd Q'!I$102/1000</f>
        <v>2595.223</v>
      </c>
      <c r="I34" s="34">
        <f>'[1]3rd Q'!J$102/1000+1</f>
        <v>4084.4940000000001</v>
      </c>
      <c r="J34" s="23">
        <f>G34+H34+I34-1</f>
        <v>36233.9</v>
      </c>
      <c r="K34" s="31"/>
      <c r="L34" s="31"/>
      <c r="M34" s="31"/>
      <c r="N34" s="32"/>
    </row>
    <row r="35" spans="1:14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4">
        <f>ROUND(SUM(G30:G34),0)-1</f>
        <v>425234</v>
      </c>
      <c r="H35" s="24">
        <f>ROUND(SUM(H30:H34),0)</f>
        <v>57905</v>
      </c>
      <c r="I35" s="24">
        <f>ROUND(SUM(I30:I34),0)</f>
        <v>46403</v>
      </c>
      <c r="J35" s="24">
        <f>ROUND(SUM(J30:J34),0)</f>
        <v>529542</v>
      </c>
      <c r="K35" s="35"/>
      <c r="L35" s="35"/>
      <c r="M35" s="35"/>
      <c r="N35" s="33"/>
    </row>
    <row r="36" spans="1:14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Q3 2016</v>
      </c>
      <c r="K36" s="3" t="s">
        <v>68</v>
      </c>
      <c r="L36" s="3"/>
      <c r="M36" s="3"/>
    </row>
    <row r="37" spans="1:14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4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4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4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4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4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42671.440945717593</v>
      </c>
      <c r="K42" s="3" t="str">
        <f>K7</f>
        <v>AMENDED: NO</v>
      </c>
      <c r="L42" s="3"/>
      <c r="M42" s="3"/>
    </row>
    <row r="43" spans="1:14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Q3 2016</v>
      </c>
      <c r="J43" s="6" t="str">
        <f>J8</f>
        <v>YEAR: 2016</v>
      </c>
      <c r="K43" s="2"/>
      <c r="L43" s="2"/>
      <c r="M43" s="3"/>
    </row>
    <row r="44" spans="1:1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4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4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8"/>
    </row>
    <row r="47" spans="1:14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9" t="s">
        <v>61</v>
      </c>
    </row>
    <row r="48" spans="1:14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9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30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22">
        <f>'[1]3rd Q'!B$134</f>
        <v>16988.333333333336</v>
      </c>
      <c r="H51" s="22">
        <f>'[1]3rd Q'!C$134</f>
        <v>17731</v>
      </c>
      <c r="I51" s="22">
        <f>'[1]3rd Q'!D$134</f>
        <v>6867846</v>
      </c>
      <c r="J51" s="22">
        <f>'[1]3rd Q'!E$134</f>
        <v>9261291</v>
      </c>
      <c r="K51" s="22">
        <f>'[1]3rd Q'!F$134</f>
        <v>801584</v>
      </c>
      <c r="L51" s="22">
        <f>'[1]3rd Q'!G$134</f>
        <v>1770055</v>
      </c>
      <c r="M51" s="23">
        <f>L51+K51+J51</f>
        <v>11832930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4">
        <f>G21+G51</f>
        <v>42506.333333333336</v>
      </c>
      <c r="H52" s="24">
        <f>H21+H51</f>
        <v>43629</v>
      </c>
      <c r="I52" s="24">
        <f>I21+I51</f>
        <v>19318760</v>
      </c>
      <c r="J52" s="24">
        <f>I21+J51</f>
        <v>21712205</v>
      </c>
      <c r="K52" s="24">
        <f>J21+K51</f>
        <v>2114134</v>
      </c>
      <c r="L52" s="24">
        <f>K21+L51</f>
        <v>3219400</v>
      </c>
      <c r="M52" s="24">
        <f>L21+M51</f>
        <v>27045739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36" t="s">
        <v>83</v>
      </c>
      <c r="J53" s="36" t="s">
        <v>83</v>
      </c>
      <c r="K53" s="36" t="s">
        <v>84</v>
      </c>
      <c r="L53" s="36" t="s">
        <v>85</v>
      </c>
      <c r="M53" s="36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6" t="s">
        <v>87</v>
      </c>
      <c r="J54" s="36" t="s">
        <v>87</v>
      </c>
      <c r="K54" s="36" t="s">
        <v>87</v>
      </c>
      <c r="L54" s="36" t="s">
        <v>87</v>
      </c>
      <c r="M54" s="36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6" t="s">
        <v>88</v>
      </c>
      <c r="J55" s="36" t="s">
        <v>89</v>
      </c>
      <c r="K55" s="36" t="s">
        <v>90</v>
      </c>
      <c r="L55" s="36" t="s">
        <v>91</v>
      </c>
      <c r="M55" s="36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37" t="s">
        <v>93</v>
      </c>
      <c r="M57" s="38"/>
    </row>
    <row r="58" spans="1:13" x14ac:dyDescent="0.2">
      <c r="A58" s="6"/>
      <c r="B58" s="6"/>
      <c r="C58" s="6"/>
      <c r="D58" s="6"/>
      <c r="E58" s="6"/>
      <c r="F58" s="6"/>
      <c r="G58" s="28"/>
      <c r="H58" s="28"/>
      <c r="I58" s="27" t="s">
        <v>70</v>
      </c>
      <c r="J58" s="28"/>
      <c r="K58" s="28"/>
      <c r="L58" s="28"/>
      <c r="M58" s="27" t="s">
        <v>94</v>
      </c>
    </row>
    <row r="59" spans="1:13" x14ac:dyDescent="0.2">
      <c r="A59" s="6"/>
      <c r="B59" s="6"/>
      <c r="C59" s="6"/>
      <c r="D59" s="6"/>
      <c r="E59" s="6"/>
      <c r="F59" s="6"/>
      <c r="G59" s="39"/>
      <c r="H59" s="39"/>
      <c r="I59" s="29" t="s">
        <v>72</v>
      </c>
      <c r="J59" s="39"/>
      <c r="K59" s="39"/>
      <c r="L59" s="39"/>
      <c r="M59" s="29" t="s">
        <v>95</v>
      </c>
    </row>
    <row r="60" spans="1:13" x14ac:dyDescent="0.2">
      <c r="A60" s="6"/>
      <c r="B60" s="6"/>
      <c r="C60" s="6"/>
      <c r="D60" s="6"/>
      <c r="E60" s="6"/>
      <c r="F60" s="6"/>
      <c r="G60" s="29" t="s">
        <v>74</v>
      </c>
      <c r="H60" s="29" t="s">
        <v>21</v>
      </c>
      <c r="I60" s="29" t="s">
        <v>75</v>
      </c>
      <c r="J60" s="29" t="s">
        <v>61</v>
      </c>
      <c r="K60" s="29" t="s">
        <v>73</v>
      </c>
      <c r="L60" s="29" t="s">
        <v>96</v>
      </c>
      <c r="M60" s="29" t="s">
        <v>97</v>
      </c>
    </row>
    <row r="61" spans="1:13" x14ac:dyDescent="0.2">
      <c r="A61" s="6"/>
      <c r="B61" s="6"/>
      <c r="C61" s="6"/>
      <c r="D61" s="6"/>
      <c r="E61" s="6"/>
      <c r="F61" s="6"/>
      <c r="G61" s="30" t="s">
        <v>26</v>
      </c>
      <c r="H61" s="30" t="s">
        <v>40</v>
      </c>
      <c r="I61" s="30" t="s">
        <v>98</v>
      </c>
      <c r="J61" s="30" t="s">
        <v>63</v>
      </c>
      <c r="K61" s="30" t="s">
        <v>99</v>
      </c>
      <c r="L61" s="30" t="s">
        <v>100</v>
      </c>
      <c r="M61" s="30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22">
        <f>'[1]3rd Q'!B$167/1000</f>
        <v>286230.80699999997</v>
      </c>
      <c r="H63" s="22">
        <f>'[1]3rd Q'!C$167/1000</f>
        <v>23525.451000000001</v>
      </c>
      <c r="I63" s="22">
        <f>'[1]3rd Q'!D$167/1000</f>
        <v>95494.476999999999</v>
      </c>
      <c r="J63" s="23">
        <f>I63+H63+G63-1</f>
        <v>405249.73499999999</v>
      </c>
      <c r="K63" s="22">
        <f>'[1]3rd Q'!F$167</f>
        <v>126629380</v>
      </c>
      <c r="L63" s="22">
        <f>'[1]3rd Q'!G$167</f>
        <v>2440976</v>
      </c>
      <c r="M63" s="22">
        <f>'[1]3rd Q'!H$167</f>
        <v>822958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4">
        <f>G35+G63</f>
        <v>711464.80700000003</v>
      </c>
      <c r="H64" s="24">
        <f>H35+H63</f>
        <v>81430.451000000001</v>
      </c>
      <c r="I64" s="24">
        <f>I35+I63</f>
        <v>141897.47700000001</v>
      </c>
      <c r="J64" s="24">
        <f>J35+J63</f>
        <v>934791.73499999999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36" t="s">
        <v>106</v>
      </c>
      <c r="H65" s="36" t="s">
        <v>107</v>
      </c>
      <c r="I65" s="36" t="s">
        <v>108</v>
      </c>
      <c r="J65" s="36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6" t="s">
        <v>87</v>
      </c>
      <c r="H66" s="36" t="s">
        <v>87</v>
      </c>
      <c r="I66" s="36" t="s">
        <v>87</v>
      </c>
      <c r="J66" s="36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6" t="s">
        <v>110</v>
      </c>
      <c r="H67" s="36" t="s">
        <v>111</v>
      </c>
      <c r="I67" s="36" t="s">
        <v>112</v>
      </c>
      <c r="J67" s="36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40" t="s">
        <v>120</v>
      </c>
      <c r="B76" s="41">
        <f ca="1">+J7</f>
        <v>42671.440945717593</v>
      </c>
      <c r="C76" s="3"/>
      <c r="D76" s="3"/>
      <c r="E76" s="40" t="s">
        <v>121</v>
      </c>
      <c r="F76" s="42"/>
      <c r="G76" s="42" t="s">
        <v>122</v>
      </c>
      <c r="H76" s="43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40" t="s">
        <v>123</v>
      </c>
      <c r="F77" s="42"/>
      <c r="G77" s="42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2016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2016-10-28T15:34:57Z</dcterms:created>
  <dcterms:modified xsi:type="dcterms:W3CDTF">2016-10-28T15:35:35Z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