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4415" windowHeight="12840" tabRatio="862" firstSheet="1" activeTab="5"/>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C35" i="7"/>
  <c r="E3" i="1"/>
  <c r="B14" i="6"/>
  <c r="A14" i="5"/>
  <c r="B22"/>
  <c r="B21"/>
  <c r="B20"/>
  <c r="B19"/>
  <c r="B18"/>
  <c r="B17"/>
  <c r="B16"/>
  <c r="C50" i="6"/>
  <c r="B50"/>
  <c r="C49"/>
  <c r="B49"/>
  <c r="C48"/>
  <c r="B48"/>
  <c r="C47"/>
  <c r="B47"/>
  <c r="C46"/>
  <c r="B46"/>
  <c r="C45"/>
  <c r="B45"/>
  <c r="C44"/>
  <c r="B44"/>
  <c r="C43"/>
  <c r="B43"/>
  <c r="B13"/>
  <c r="B12"/>
  <c r="B11"/>
  <c r="B10"/>
  <c r="B9"/>
  <c r="B8"/>
  <c r="B7"/>
  <c r="B6"/>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E9"/>
  <c r="E32" s="1"/>
  <c r="D9"/>
  <c r="D32" s="1"/>
  <c r="C9"/>
  <c r="B9"/>
  <c r="B32" s="1"/>
  <c r="B10" i="5"/>
  <c r="B9"/>
  <c r="B8"/>
  <c r="D31" i="2"/>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C31" i="7"/>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F4"/>
  <c r="E4" i="5"/>
  <c r="E4" i="3"/>
  <c r="E4" i="2"/>
  <c r="E4" i="6"/>
  <c r="C3" i="7"/>
  <c r="B3"/>
  <c r="C32" i="3" l="1"/>
  <c r="D36" i="6"/>
  <c r="C36"/>
  <c r="B36"/>
  <c r="F29"/>
  <c r="F30"/>
  <c r="F31"/>
  <c r="F32"/>
  <c r="F33"/>
  <c r="F34"/>
  <c r="F35"/>
  <c r="F28"/>
  <c r="B3" i="5"/>
  <c r="A3"/>
  <c r="B3" i="3"/>
  <c r="A3"/>
  <c r="B3" i="6"/>
  <c r="A3"/>
  <c r="B3" i="2"/>
  <c r="A3"/>
  <c r="F36" i="6" l="1"/>
  <c r="D32" i="2"/>
  <c r="C32"/>
  <c r="B32"/>
  <c r="F3" i="7" l="1"/>
  <c r="E3" i="3" l="1"/>
  <c r="E3" i="6"/>
  <c r="E3" i="2"/>
  <c r="E3" i="5"/>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<sst xmlns="http://schemas.openxmlformats.org/spreadsheetml/2006/main" count="243" uniqueCount="161">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</sst>
</file>

<file path=xl/styles.xml><?xml version="1.0" encoding="utf-8"?>
<styleSheet xmlns="http://schemas.openxmlformats.org/spreadsheetml/2006/main">
  <numFmts count="2">
    <numFmt numFmtId="44" formatCode="_(&quot;$&quot;* #,##0.00_);_(&quot;$&quot;* \(#,##0.00\);_(&quot;$&quot;* &quot;-&quot;??_);_(@_)"/>
    <numFmt numFmtId="164" formatCode="#,##0.0"/>
  </numFmts>
  <fonts count="16">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5">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xf numFmtId="14" fontId="5" fillId="0" borderId="0" xfId="0" applyNumberFormat="1" applyFont="1"/>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9_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10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21991</v>
          </cell>
        </row>
        <row r="13">
          <cell r="H13">
            <v>114993</v>
          </cell>
        </row>
        <row r="14">
          <cell r="H14">
            <v>11509</v>
          </cell>
        </row>
        <row r="15">
          <cell r="H15">
            <v>14052</v>
          </cell>
        </row>
        <row r="16">
          <cell r="H16">
            <v>12288</v>
          </cell>
        </row>
        <row r="17">
          <cell r="H17">
            <v>39374</v>
          </cell>
        </row>
        <row r="18">
          <cell r="H18">
            <v>70792</v>
          </cell>
        </row>
        <row r="19">
          <cell r="H19">
            <v>13902</v>
          </cell>
        </row>
        <row r="20">
          <cell r="H20">
            <v>298900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ry_STBData_New"/>
    </sheetNames>
    <sheetDataSet>
      <sheetData sheetId="0">
        <row r="1">
          <cell r="B1" t="str">
            <v>Car_Type</v>
          </cell>
          <cell r="C1" t="str">
            <v>GT_48_L</v>
          </cell>
          <cell r="D1" t="str">
            <v>GT_48_E</v>
          </cell>
        </row>
        <row r="2">
          <cell r="B2" t="str">
            <v>Intermodal</v>
          </cell>
          <cell r="C2">
            <v>159</v>
          </cell>
          <cell r="D2">
            <v>20</v>
          </cell>
        </row>
        <row r="3">
          <cell r="B3" t="str">
            <v>Grain</v>
          </cell>
          <cell r="C3">
            <v>159</v>
          </cell>
          <cell r="D3">
            <v>226</v>
          </cell>
        </row>
        <row r="4">
          <cell r="B4" t="str">
            <v>Coal</v>
          </cell>
          <cell r="C4">
            <v>331</v>
          </cell>
          <cell r="D4">
            <v>237</v>
          </cell>
        </row>
        <row r="5">
          <cell r="B5" t="str">
            <v>Crude Oil</v>
          </cell>
          <cell r="C5">
            <v>9</v>
          </cell>
          <cell r="D5">
            <v>3</v>
          </cell>
        </row>
        <row r="6">
          <cell r="B6" t="str">
            <v>Ethanol</v>
          </cell>
          <cell r="C6">
            <v>46</v>
          </cell>
          <cell r="D6">
            <v>75</v>
          </cell>
        </row>
        <row r="7">
          <cell r="B7" t="str">
            <v>Automotive</v>
          </cell>
          <cell r="C7">
            <v>256</v>
          </cell>
          <cell r="D7">
            <v>246</v>
          </cell>
        </row>
        <row r="8">
          <cell r="B8" t="str">
            <v>Fertilizer</v>
          </cell>
          <cell r="C8">
            <v>79</v>
          </cell>
          <cell r="D8">
            <v>98</v>
          </cell>
        </row>
        <row r="9">
          <cell r="B9" t="str">
            <v>All Other</v>
          </cell>
          <cell r="C9">
            <v>4005</v>
          </cell>
          <cell r="D9">
            <v>3744</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13</v>
          </cell>
          <cell r="C9">
            <v>0</v>
          </cell>
          <cell r="D9">
            <v>13</v>
          </cell>
        </row>
        <row r="10">
          <cell r="A10" t="str">
            <v>AR</v>
          </cell>
          <cell r="B10">
            <v>1</v>
          </cell>
          <cell r="C10">
            <v>0</v>
          </cell>
          <cell r="D10">
            <v>1</v>
          </cell>
        </row>
        <row r="11">
          <cell r="A11" t="str">
            <v>CA</v>
          </cell>
          <cell r="B11">
            <v>17</v>
          </cell>
          <cell r="C11">
            <v>0</v>
          </cell>
          <cell r="D11">
            <v>17</v>
          </cell>
        </row>
        <row r="12">
          <cell r="A12" t="str">
            <v>CO</v>
          </cell>
          <cell r="B12">
            <v>127</v>
          </cell>
          <cell r="C12">
            <v>0</v>
          </cell>
          <cell r="D12">
            <v>127</v>
          </cell>
        </row>
        <row r="13">
          <cell r="A13" t="str">
            <v>ID</v>
          </cell>
          <cell r="B13">
            <v>496</v>
          </cell>
          <cell r="C13">
            <v>202</v>
          </cell>
          <cell r="D13">
            <v>294</v>
          </cell>
        </row>
        <row r="14">
          <cell r="A14" t="str">
            <v>IL</v>
          </cell>
          <cell r="B14">
            <v>524</v>
          </cell>
          <cell r="C14">
            <v>333</v>
          </cell>
          <cell r="D14">
            <v>191</v>
          </cell>
        </row>
        <row r="15">
          <cell r="A15" t="str">
            <v>IA</v>
          </cell>
          <cell r="B15">
            <v>679</v>
          </cell>
          <cell r="C15">
            <v>550</v>
          </cell>
          <cell r="D15">
            <v>129</v>
          </cell>
        </row>
        <row r="16">
          <cell r="A16" t="str">
            <v>KS</v>
          </cell>
          <cell r="B16">
            <v>1173</v>
          </cell>
          <cell r="C16">
            <v>433</v>
          </cell>
          <cell r="D16">
            <v>740</v>
          </cell>
        </row>
        <row r="17">
          <cell r="A17" t="str">
            <v>LA</v>
          </cell>
          <cell r="B17">
            <v>88</v>
          </cell>
          <cell r="C17">
            <v>0</v>
          </cell>
          <cell r="D17">
            <v>88</v>
          </cell>
        </row>
        <row r="18">
          <cell r="A18" t="str">
            <v>MN</v>
          </cell>
          <cell r="B18">
            <v>656</v>
          </cell>
          <cell r="C18">
            <v>438</v>
          </cell>
          <cell r="D18">
            <v>218</v>
          </cell>
        </row>
        <row r="19">
          <cell r="A19" t="str">
            <v>MO</v>
          </cell>
          <cell r="B19">
            <v>456</v>
          </cell>
          <cell r="C19">
            <v>430</v>
          </cell>
          <cell r="D19">
            <v>26</v>
          </cell>
        </row>
        <row r="20">
          <cell r="A20" t="str">
            <v>MT</v>
          </cell>
          <cell r="B20">
            <v>17</v>
          </cell>
          <cell r="C20">
            <v>0</v>
          </cell>
          <cell r="D20">
            <v>17</v>
          </cell>
        </row>
        <row r="21">
          <cell r="A21" t="str">
            <v>NE</v>
          </cell>
          <cell r="B21">
            <v>1854</v>
          </cell>
          <cell r="C21">
            <v>1298</v>
          </cell>
          <cell r="D21">
            <v>556</v>
          </cell>
        </row>
        <row r="22">
          <cell r="A22" t="str">
            <v>NV</v>
          </cell>
          <cell r="B22">
            <v>14</v>
          </cell>
          <cell r="C22">
            <v>0</v>
          </cell>
          <cell r="D22">
            <v>14</v>
          </cell>
        </row>
        <row r="23">
          <cell r="A23" t="str">
            <v>NM</v>
          </cell>
          <cell r="B23">
            <v>0</v>
          </cell>
          <cell r="C23">
            <v>0</v>
          </cell>
          <cell r="D23">
            <v>0</v>
          </cell>
        </row>
        <row r="24">
          <cell r="A24" t="str">
            <v>OK</v>
          </cell>
          <cell r="B24">
            <v>121</v>
          </cell>
          <cell r="C24">
            <v>110</v>
          </cell>
          <cell r="D24">
            <v>11</v>
          </cell>
        </row>
        <row r="25">
          <cell r="A25" t="str">
            <v>OR</v>
          </cell>
          <cell r="B25">
            <v>8</v>
          </cell>
          <cell r="C25">
            <v>0</v>
          </cell>
          <cell r="D25">
            <v>8</v>
          </cell>
        </row>
        <row r="26">
          <cell r="A26" t="str">
            <v>TN</v>
          </cell>
          <cell r="B26">
            <v>0</v>
          </cell>
          <cell r="C26">
            <v>0</v>
          </cell>
          <cell r="D26">
            <v>0</v>
          </cell>
        </row>
        <row r="27">
          <cell r="A27" t="str">
            <v>TX</v>
          </cell>
          <cell r="B27">
            <v>118</v>
          </cell>
          <cell r="C27">
            <v>0</v>
          </cell>
          <cell r="D27">
            <v>118</v>
          </cell>
        </row>
        <row r="28">
          <cell r="A28" t="str">
            <v>UT</v>
          </cell>
          <cell r="B28">
            <v>1</v>
          </cell>
          <cell r="C28">
            <v>0</v>
          </cell>
          <cell r="D28">
            <v>1</v>
          </cell>
        </row>
        <row r="29">
          <cell r="A29" t="str">
            <v>WA</v>
          </cell>
          <cell r="B29">
            <v>19</v>
          </cell>
          <cell r="C29">
            <v>0</v>
          </cell>
          <cell r="D29">
            <v>19</v>
          </cell>
        </row>
        <row r="30">
          <cell r="A30" t="str">
            <v>WI</v>
          </cell>
          <cell r="B30">
            <v>21</v>
          </cell>
          <cell r="C30">
            <v>0</v>
          </cell>
          <cell r="D30">
            <v>21</v>
          </cell>
        </row>
        <row r="31">
          <cell r="A31" t="str">
            <v>WY</v>
          </cell>
          <cell r="B31">
            <v>0</v>
          </cell>
          <cell r="C31">
            <v>0</v>
          </cell>
          <cell r="D31">
            <v>0</v>
          </cell>
        </row>
      </sheetData>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Location State</v>
          </cell>
          <cell r="B1" t="str">
            <v>1-10 Days Late</v>
          </cell>
          <cell r="C1" t="str">
            <v>&gt;11 Days Late</v>
          </cell>
          <cell r="D1" t="str">
            <v>Open Orders</v>
          </cell>
          <cell r="E1" t="str">
            <v>Cars Placed</v>
          </cell>
        </row>
        <row r="2">
          <cell r="A2" t="str">
            <v>AR</v>
          </cell>
          <cell r="B2">
            <v>0</v>
          </cell>
          <cell r="C2">
            <v>0</v>
          </cell>
          <cell r="D2">
            <v>10</v>
          </cell>
          <cell r="E2">
            <v>5</v>
          </cell>
        </row>
        <row r="3">
          <cell r="A3" t="str">
            <v>AZ</v>
          </cell>
          <cell r="B3">
            <v>22</v>
          </cell>
          <cell r="C3">
            <v>0</v>
          </cell>
          <cell r="D3">
            <v>53</v>
          </cell>
          <cell r="E3">
            <v>9</v>
          </cell>
        </row>
        <row r="4">
          <cell r="A4" t="str">
            <v>CA</v>
          </cell>
          <cell r="B4">
            <v>0</v>
          </cell>
          <cell r="C4">
            <v>0</v>
          </cell>
          <cell r="D4">
            <v>0</v>
          </cell>
          <cell r="E4">
            <v>4</v>
          </cell>
        </row>
        <row r="5">
          <cell r="A5" t="str">
            <v>CO</v>
          </cell>
          <cell r="B5">
            <v>7</v>
          </cell>
          <cell r="C5">
            <v>0</v>
          </cell>
          <cell r="D5">
            <v>54</v>
          </cell>
          <cell r="E5">
            <v>26</v>
          </cell>
        </row>
        <row r="6">
          <cell r="A6" t="str">
            <v>IA</v>
          </cell>
          <cell r="B6">
            <v>0</v>
          </cell>
          <cell r="C6">
            <v>1</v>
          </cell>
          <cell r="D6">
            <v>17</v>
          </cell>
          <cell r="E6">
            <v>6</v>
          </cell>
        </row>
        <row r="7">
          <cell r="A7" t="str">
            <v>ID</v>
          </cell>
          <cell r="B7">
            <v>3</v>
          </cell>
          <cell r="C7">
            <v>1</v>
          </cell>
          <cell r="D7">
            <v>126</v>
          </cell>
          <cell r="E7">
            <v>62</v>
          </cell>
        </row>
        <row r="8">
          <cell r="A8" t="str">
            <v>IL</v>
          </cell>
          <cell r="B8">
            <v>0</v>
          </cell>
          <cell r="C8">
            <v>0</v>
          </cell>
          <cell r="D8">
            <v>110</v>
          </cell>
          <cell r="E8">
            <v>0</v>
          </cell>
        </row>
        <row r="9">
          <cell r="A9" t="str">
            <v>KS</v>
          </cell>
          <cell r="B9">
            <v>89</v>
          </cell>
          <cell r="C9">
            <v>0</v>
          </cell>
          <cell r="D9">
            <v>377</v>
          </cell>
          <cell r="E9">
            <v>308</v>
          </cell>
        </row>
        <row r="10">
          <cell r="A10" t="str">
            <v>MN</v>
          </cell>
          <cell r="B10">
            <v>3</v>
          </cell>
          <cell r="C10">
            <v>0</v>
          </cell>
          <cell r="D10">
            <v>28</v>
          </cell>
          <cell r="E10">
            <v>40</v>
          </cell>
        </row>
        <row r="11">
          <cell r="A11" t="str">
            <v>MO</v>
          </cell>
          <cell r="B11">
            <v>0</v>
          </cell>
          <cell r="C11">
            <v>0</v>
          </cell>
          <cell r="D11">
            <v>239</v>
          </cell>
          <cell r="E11">
            <v>1</v>
          </cell>
        </row>
        <row r="12">
          <cell r="A12" t="str">
            <v>MT</v>
          </cell>
          <cell r="B12">
            <v>1</v>
          </cell>
          <cell r="C12">
            <v>0</v>
          </cell>
          <cell r="D12">
            <v>24</v>
          </cell>
          <cell r="E12">
            <v>15</v>
          </cell>
        </row>
        <row r="13">
          <cell r="A13" t="str">
            <v>NE</v>
          </cell>
          <cell r="B13">
            <v>115</v>
          </cell>
          <cell r="C13">
            <v>0</v>
          </cell>
          <cell r="D13">
            <v>952</v>
          </cell>
          <cell r="E13">
            <v>608</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0</v>
          </cell>
          <cell r="C16">
            <v>0</v>
          </cell>
          <cell r="D16">
            <v>29</v>
          </cell>
          <cell r="E16">
            <v>10</v>
          </cell>
        </row>
        <row r="17">
          <cell r="A17" t="str">
            <v>OR</v>
          </cell>
          <cell r="B17">
            <v>2</v>
          </cell>
          <cell r="C17">
            <v>0</v>
          </cell>
          <cell r="D17">
            <v>2</v>
          </cell>
          <cell r="E17">
            <v>6</v>
          </cell>
        </row>
        <row r="18">
          <cell r="A18" t="str">
            <v>TX</v>
          </cell>
          <cell r="B18">
            <v>0</v>
          </cell>
          <cell r="C18">
            <v>0</v>
          </cell>
          <cell r="D18">
            <v>111</v>
          </cell>
          <cell r="E18">
            <v>76</v>
          </cell>
        </row>
        <row r="19">
          <cell r="A19" t="str">
            <v>UT</v>
          </cell>
          <cell r="B19">
            <v>0</v>
          </cell>
          <cell r="C19">
            <v>0</v>
          </cell>
          <cell r="D19">
            <v>3</v>
          </cell>
          <cell r="E19">
            <v>1</v>
          </cell>
        </row>
        <row r="20">
          <cell r="A20" t="str">
            <v>WA</v>
          </cell>
          <cell r="B20">
            <v>0</v>
          </cell>
          <cell r="C20">
            <v>0</v>
          </cell>
          <cell r="D20">
            <v>0</v>
          </cell>
          <cell r="E20">
            <v>1</v>
          </cell>
        </row>
        <row r="21">
          <cell r="A21" t="str">
            <v>WI</v>
          </cell>
          <cell r="B21">
            <v>0</v>
          </cell>
          <cell r="C21">
            <v>0</v>
          </cell>
          <cell r="D21">
            <v>214</v>
          </cell>
          <cell r="E21">
            <v>10</v>
          </cell>
        </row>
        <row r="22">
          <cell r="A22" t="str">
            <v>WY</v>
          </cell>
          <cell r="B22">
            <v>0</v>
          </cell>
          <cell r="C22">
            <v>0</v>
          </cell>
          <cell r="D22">
            <v>0</v>
          </cell>
          <cell r="E22">
            <v>0</v>
          </cell>
        </row>
        <row r="23">
          <cell r="A23" t="str">
            <v>Grand Total</v>
          </cell>
          <cell r="B23">
            <v>242</v>
          </cell>
          <cell r="C23">
            <v>2</v>
          </cell>
          <cell r="D23">
            <v>2349</v>
          </cell>
          <cell r="E23">
            <v>1188</v>
          </cell>
        </row>
      </sheetData>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blSTB7DAYAVG"/>
    </sheetNames>
    <sheetDataSet>
      <sheetData sheetId="0">
        <row r="2">
          <cell r="B2">
            <v>15.714285714285714</v>
          </cell>
        </row>
        <row r="3">
          <cell r="B3">
            <v>5.1428571428571432</v>
          </cell>
        </row>
        <row r="4">
          <cell r="B4">
            <v>0.8571428571428571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tem10_Data"/>
    </sheetNames>
    <sheetDataSet>
      <sheetData sheetId="0">
        <row r="1">
          <cell r="A1" t="str">
            <v>AR/TX</v>
          </cell>
          <cell r="B1">
            <v>19</v>
          </cell>
          <cell r="C1">
            <v>3.537323057</v>
          </cell>
          <cell r="D1" t="str">
            <v>AUGUST</v>
          </cell>
        </row>
        <row r="2">
          <cell r="A2" t="str">
            <v>CA/AZ</v>
          </cell>
          <cell r="B2">
            <v>51</v>
          </cell>
          <cell r="C2">
            <v>2.4847643179999999</v>
          </cell>
          <cell r="D2" t="str">
            <v>AUGUST</v>
          </cell>
        </row>
        <row r="3">
          <cell r="A3" t="str">
            <v>DOMESTIC</v>
          </cell>
          <cell r="B3">
            <v>11</v>
          </cell>
          <cell r="C3">
            <v>5.4440472919999996</v>
          </cell>
          <cell r="D3" t="str">
            <v>AUGUST</v>
          </cell>
        </row>
        <row r="4">
          <cell r="A4" t="str">
            <v>DOMESTIC NORTHWEST</v>
          </cell>
          <cell r="B4">
            <v>15</v>
          </cell>
          <cell r="C4">
            <v>3.2038581910000001</v>
          </cell>
          <cell r="D4" t="str">
            <v>AUGUST</v>
          </cell>
        </row>
        <row r="5">
          <cell r="A5" t="str">
            <v>DOMESTIC WHEAT</v>
          </cell>
          <cell r="B5">
            <v>6</v>
          </cell>
          <cell r="C5">
            <v>3.6747713900000001</v>
          </cell>
          <cell r="D5" t="str">
            <v>AUGUST</v>
          </cell>
        </row>
        <row r="6">
          <cell r="A6" t="str">
            <v>GULF</v>
          </cell>
          <cell r="B6">
            <v>23</v>
          </cell>
          <cell r="C6">
            <v>3.345738221</v>
          </cell>
          <cell r="D6" t="str">
            <v>AUGUST</v>
          </cell>
        </row>
        <row r="7">
          <cell r="A7" t="str">
            <v>MEXICO</v>
          </cell>
          <cell r="B7">
            <v>18</v>
          </cell>
          <cell r="C7">
            <v>1.9760435220000001</v>
          </cell>
          <cell r="D7" t="str">
            <v>AUGUST</v>
          </cell>
        </row>
        <row r="8">
          <cell r="A8" t="str">
            <v>PNW</v>
          </cell>
          <cell r="B8">
            <v>3</v>
          </cell>
          <cell r="C8">
            <v>3.1168456369999999</v>
          </cell>
          <cell r="D8" t="str">
            <v>AUGUST</v>
          </cell>
        </row>
        <row r="9">
          <cell r="A9" t="str">
            <v>RIVER</v>
          </cell>
          <cell r="B9">
            <v>5</v>
          </cell>
          <cell r="C9">
            <v>4.8504446239999996</v>
          </cell>
          <cell r="D9" t="str">
            <v>AUGUST</v>
          </cell>
        </row>
        <row r="10">
          <cell r="A10" t="str">
            <v>UNKNOWN</v>
          </cell>
          <cell r="B10">
            <v>2</v>
          </cell>
          <cell r="C10">
            <v>3.4426425470000002</v>
          </cell>
          <cell r="D10" t="str">
            <v>AUGUST</v>
          </cell>
        </row>
        <row r="11">
          <cell r="A11" t="str">
            <v>GRAND TOTAL</v>
          </cell>
          <cell r="B11">
            <v>153</v>
          </cell>
          <cell r="C11">
            <v>2.903961888</v>
          </cell>
          <cell r="D11" t="str">
            <v>AUGUST</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C6"/>
          <cell r="D6" t="str">
            <v>RECD</v>
          </cell>
        </row>
        <row r="7">
          <cell r="A7">
            <v>1</v>
          </cell>
          <cell r="B7">
            <v>6021</v>
          </cell>
          <cell r="C7"/>
          <cell r="D7">
            <v>823</v>
          </cell>
        </row>
        <row r="8">
          <cell r="A8">
            <v>2</v>
          </cell>
          <cell r="B8">
            <v>769</v>
          </cell>
          <cell r="C8"/>
          <cell r="D8">
            <v>183</v>
          </cell>
        </row>
        <row r="9">
          <cell r="A9">
            <v>3</v>
          </cell>
          <cell r="B9">
            <v>199</v>
          </cell>
          <cell r="C9"/>
          <cell r="D9">
            <v>62</v>
          </cell>
        </row>
        <row r="10">
          <cell r="A10">
            <v>4</v>
          </cell>
          <cell r="B10">
            <v>20773</v>
          </cell>
          <cell r="C10"/>
          <cell r="D10">
            <v>1605</v>
          </cell>
        </row>
        <row r="11">
          <cell r="A11">
            <v>5</v>
          </cell>
          <cell r="B11">
            <v>11154</v>
          </cell>
          <cell r="C11"/>
          <cell r="D11">
            <v>885</v>
          </cell>
        </row>
        <row r="12">
          <cell r="A12">
            <v>6</v>
          </cell>
          <cell r="B12">
            <v>943</v>
          </cell>
          <cell r="C12"/>
          <cell r="D12">
            <v>234</v>
          </cell>
        </row>
        <row r="13">
          <cell r="A13">
            <v>7</v>
          </cell>
          <cell r="B13">
            <v>3502</v>
          </cell>
          <cell r="C13"/>
          <cell r="D13">
            <v>163</v>
          </cell>
        </row>
        <row r="14">
          <cell r="A14">
            <v>8</v>
          </cell>
          <cell r="B14">
            <v>2865</v>
          </cell>
          <cell r="C14"/>
          <cell r="D14">
            <v>1483</v>
          </cell>
        </row>
        <row r="15">
          <cell r="A15">
            <v>9</v>
          </cell>
          <cell r="B15">
            <v>102</v>
          </cell>
          <cell r="C15"/>
          <cell r="D15">
            <v>107</v>
          </cell>
        </row>
        <row r="16">
          <cell r="A16">
            <v>10</v>
          </cell>
          <cell r="B16">
            <v>1721</v>
          </cell>
          <cell r="C16"/>
          <cell r="D16">
            <v>795</v>
          </cell>
        </row>
        <row r="17">
          <cell r="A17">
            <v>11</v>
          </cell>
          <cell r="B17">
            <v>947</v>
          </cell>
          <cell r="C17"/>
          <cell r="D17">
            <v>873</v>
          </cell>
        </row>
        <row r="18">
          <cell r="A18">
            <v>12</v>
          </cell>
          <cell r="B18">
            <v>14113</v>
          </cell>
          <cell r="C18"/>
          <cell r="D18">
            <v>2923</v>
          </cell>
        </row>
        <row r="19">
          <cell r="A19">
            <v>13</v>
          </cell>
          <cell r="B19">
            <v>2281</v>
          </cell>
          <cell r="C19"/>
          <cell r="D19">
            <v>1336</v>
          </cell>
        </row>
        <row r="20">
          <cell r="A20">
            <v>14</v>
          </cell>
          <cell r="B20">
            <v>2632</v>
          </cell>
          <cell r="C20"/>
          <cell r="D20">
            <v>505</v>
          </cell>
        </row>
        <row r="21">
          <cell r="A21">
            <v>15</v>
          </cell>
          <cell r="B21">
            <v>1035</v>
          </cell>
          <cell r="C21"/>
          <cell r="D21">
            <v>151</v>
          </cell>
        </row>
        <row r="22">
          <cell r="A22">
            <v>16</v>
          </cell>
          <cell r="B22">
            <v>1054</v>
          </cell>
          <cell r="C22"/>
          <cell r="D22">
            <v>1276</v>
          </cell>
        </row>
        <row r="23">
          <cell r="A23">
            <v>17</v>
          </cell>
          <cell r="B23">
            <v>2718</v>
          </cell>
          <cell r="C23"/>
          <cell r="D23">
            <v>6370</v>
          </cell>
        </row>
        <row r="24">
          <cell r="A24">
            <v>18</v>
          </cell>
          <cell r="B24">
            <v>861</v>
          </cell>
          <cell r="C24"/>
          <cell r="D24">
            <v>10</v>
          </cell>
        </row>
        <row r="25">
          <cell r="A25">
            <v>19</v>
          </cell>
          <cell r="B25">
            <v>871</v>
          </cell>
          <cell r="C25"/>
          <cell r="D25">
            <v>104</v>
          </cell>
        </row>
        <row r="26">
          <cell r="A26">
            <v>20</v>
          </cell>
          <cell r="B26">
            <v>2484</v>
          </cell>
          <cell r="C26"/>
          <cell r="D26">
            <v>1044</v>
          </cell>
        </row>
        <row r="27">
          <cell r="A27" t="str">
            <v>TC</v>
          </cell>
          <cell r="B27">
            <v>77045</v>
          </cell>
          <cell r="C27"/>
          <cell r="D27">
            <v>20932</v>
          </cell>
        </row>
        <row r="28">
          <cell r="A28" t="str">
            <v>IC</v>
          </cell>
          <cell r="B28">
            <v>60789</v>
          </cell>
          <cell r="C28"/>
          <cell r="D28">
            <v>11458</v>
          </cell>
        </row>
        <row r="29">
          <cell r="A29" t="str">
            <v>IT</v>
          </cell>
          <cell r="B29">
            <v>3196</v>
          </cell>
          <cell r="C29"/>
          <cell r="D29">
            <v>94</v>
          </cell>
        </row>
        <row r="30">
          <cell r="A30" t="str">
            <v>IU</v>
          </cell>
          <cell r="B30">
            <v>63985</v>
          </cell>
          <cell r="C30"/>
          <cell r="D30">
            <v>11552</v>
          </cell>
        </row>
        <row r="32">
          <cell r="A32" t="str">
            <v>Fertilizer</v>
          </cell>
          <cell r="B32">
            <v>974</v>
          </cell>
          <cell r="C32"/>
          <cell r="D32">
            <v>890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pageSetUpPr fitToPage="1"/>
  </sheetPr>
  <dimension ref="A1:F33"/>
  <sheetViews>
    <sheetView showGridLines="0" zoomScaleNormal="100" workbookViewId="0">
      <selection activeCell="E3" sqref="E3"/>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43001</v>
      </c>
      <c r="F3" s="154"/>
    </row>
    <row r="4" spans="1:6" ht="13.5" thickBot="1">
      <c r="A4" s="123"/>
      <c r="B4" s="128"/>
      <c r="C4" s="128"/>
      <c r="D4" s="23" t="s">
        <v>60</v>
      </c>
      <c r="E4" s="24">
        <v>43007</v>
      </c>
      <c r="F4" s="154"/>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25.6</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31.8</v>
      </c>
      <c r="C11" s="78" t="s">
        <v>87</v>
      </c>
      <c r="D11" s="2" t="s">
        <v>95</v>
      </c>
      <c r="E11" s="8"/>
      <c r="F11" s="11"/>
    </row>
    <row r="12" spans="1:6">
      <c r="A12" s="92" t="s">
        <v>5</v>
      </c>
      <c r="B12" s="115">
        <v>23.6</v>
      </c>
      <c r="C12" s="10"/>
      <c r="D12" s="2" t="s">
        <v>96</v>
      </c>
      <c r="E12" s="8"/>
      <c r="F12" s="11"/>
    </row>
    <row r="13" spans="1:6">
      <c r="A13" s="92" t="s">
        <v>4</v>
      </c>
      <c r="B13" s="115">
        <v>26.4</v>
      </c>
      <c r="C13" s="10"/>
      <c r="D13" s="2" t="s">
        <v>97</v>
      </c>
      <c r="E13" s="8"/>
      <c r="F13" s="11"/>
    </row>
    <row r="14" spans="1:6">
      <c r="A14" s="92" t="s">
        <v>3</v>
      </c>
      <c r="B14" s="115">
        <v>25.6</v>
      </c>
      <c r="C14" s="10"/>
      <c r="D14" s="2" t="s">
        <v>98</v>
      </c>
      <c r="E14" s="8"/>
      <c r="F14" s="11"/>
    </row>
    <row r="15" spans="1:6">
      <c r="A15" s="92" t="s">
        <v>2</v>
      </c>
      <c r="B15" s="115">
        <v>22</v>
      </c>
      <c r="C15" s="10"/>
      <c r="D15" s="10"/>
      <c r="E15" s="8"/>
      <c r="F15" s="11"/>
    </row>
    <row r="16" spans="1:6">
      <c r="A16" s="92" t="s">
        <v>1</v>
      </c>
      <c r="B16" s="115">
        <v>20.399999999999999</v>
      </c>
      <c r="C16" s="10"/>
      <c r="D16" s="10"/>
      <c r="E16" s="8"/>
      <c r="F16" s="11"/>
    </row>
    <row r="17" spans="1:6">
      <c r="A17" s="92" t="s">
        <v>6</v>
      </c>
      <c r="B17" s="115">
        <v>22.7</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29.8</v>
      </c>
      <c r="C21" s="18"/>
      <c r="D21" s="18"/>
    </row>
    <row r="22" spans="1:6" ht="21" customHeight="1" thickBot="1">
      <c r="A22" s="19"/>
      <c r="B22" s="19"/>
      <c r="C22" s="18"/>
      <c r="D22" s="18"/>
    </row>
    <row r="23" spans="1:6" ht="49.5" customHeight="1" thickBot="1">
      <c r="A23" s="118" t="s">
        <v>65</v>
      </c>
      <c r="B23" s="119"/>
      <c r="C23" s="31"/>
      <c r="D23" s="32"/>
    </row>
    <row r="24" spans="1:6">
      <c r="A24" s="90" t="s">
        <v>72</v>
      </c>
      <c r="B24" s="115">
        <v>29.5</v>
      </c>
      <c r="C24" s="78" t="s">
        <v>87</v>
      </c>
      <c r="D24" s="2" t="s">
        <v>99</v>
      </c>
    </row>
    <row r="25" spans="1:6">
      <c r="A25" s="93" t="s">
        <v>73</v>
      </c>
      <c r="B25" s="115">
        <v>36.1</v>
      </c>
      <c r="C25" s="28"/>
      <c r="D25" s="2" t="s">
        <v>100</v>
      </c>
    </row>
    <row r="26" spans="1:6">
      <c r="A26" s="93" t="s">
        <v>74</v>
      </c>
      <c r="B26" s="115">
        <v>30.8</v>
      </c>
      <c r="C26" s="27"/>
      <c r="D26" s="2" t="s">
        <v>101</v>
      </c>
    </row>
    <row r="27" spans="1:6">
      <c r="A27" s="93" t="s">
        <v>75</v>
      </c>
      <c r="B27" s="115">
        <v>36.700000000000003</v>
      </c>
      <c r="D27" s="2" t="s">
        <v>102</v>
      </c>
    </row>
    <row r="28" spans="1:6">
      <c r="A28" s="93" t="s">
        <v>76</v>
      </c>
      <c r="B28" s="115">
        <v>29.2</v>
      </c>
      <c r="C28" s="18"/>
      <c r="D28" s="2" t="s">
        <v>103</v>
      </c>
    </row>
    <row r="29" spans="1:6">
      <c r="A29" s="93" t="s">
        <v>77</v>
      </c>
      <c r="B29" s="103">
        <v>28.2</v>
      </c>
      <c r="C29" s="18"/>
      <c r="D29" s="2" t="s">
        <v>104</v>
      </c>
    </row>
    <row r="30" spans="1:6">
      <c r="A30" s="93" t="s">
        <v>78</v>
      </c>
      <c r="B30" s="115">
        <v>30.1</v>
      </c>
      <c r="C30" s="18"/>
      <c r="D30" s="2" t="s">
        <v>105</v>
      </c>
    </row>
    <row r="31" spans="1:6">
      <c r="A31" s="93" t="s">
        <v>79</v>
      </c>
      <c r="B31" s="115">
        <v>28.5</v>
      </c>
      <c r="C31" s="18"/>
      <c r="D31" s="18"/>
    </row>
    <row r="32" spans="1:6">
      <c r="A32" s="93" t="s">
        <v>80</v>
      </c>
      <c r="B32" s="115">
        <v>39.700000000000003</v>
      </c>
      <c r="C32" s="18"/>
      <c r="D32" s="18"/>
    </row>
    <row r="33" spans="1:4">
      <c r="A33" s="93" t="s">
        <v>81</v>
      </c>
      <c r="B33" s="115">
        <v>39.200000000000003</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H50"/>
  <sheetViews>
    <sheetView showGridLines="0" zoomScaleNormal="100" workbookViewId="0">
      <selection activeCell="E3" sqref="E3"/>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43001</v>
      </c>
      <c r="F3" s="6"/>
    </row>
    <row r="4" spans="1:7" ht="15.75" customHeight="1" thickBot="1">
      <c r="A4" s="123"/>
      <c r="B4" s="132"/>
      <c r="C4" s="132"/>
      <c r="D4" s="42" t="s">
        <v>60</v>
      </c>
      <c r="E4" s="43">
        <f>'Service Metrics (items 1-2)'!E4</f>
        <v>43007</v>
      </c>
    </row>
    <row r="5" spans="1:7" ht="28.5" customHeight="1" thickBot="1">
      <c r="A5" s="118" t="s">
        <v>68</v>
      </c>
      <c r="B5" s="119"/>
      <c r="C5" s="25"/>
    </row>
    <row r="6" spans="1:7" ht="12.75" customHeight="1">
      <c r="A6" s="33" t="s">
        <v>8</v>
      </c>
      <c r="B6" s="73">
        <f>+[1]CarsOnLine!H12</f>
        <v>21991</v>
      </c>
      <c r="D6" s="95" t="s">
        <v>87</v>
      </c>
    </row>
    <row r="7" spans="1:7" ht="12.75" customHeight="1">
      <c r="A7" s="34" t="s">
        <v>9</v>
      </c>
      <c r="B7" s="39">
        <f>+[1]CarsOnLine!H13</f>
        <v>114993</v>
      </c>
      <c r="C7" s="79"/>
      <c r="D7" s="2"/>
    </row>
    <row r="8" spans="1:7" ht="12.75" customHeight="1">
      <c r="A8" s="34" t="s">
        <v>10</v>
      </c>
      <c r="B8" s="39">
        <f>+[1]CarsOnLine!H14</f>
        <v>11509</v>
      </c>
      <c r="C8" s="80"/>
      <c r="D8" s="2"/>
    </row>
    <row r="9" spans="1:7" ht="12.75" customHeight="1">
      <c r="A9" s="34" t="s">
        <v>0</v>
      </c>
      <c r="B9" s="39">
        <f>+[1]CarsOnLine!H15</f>
        <v>14052</v>
      </c>
      <c r="C9" s="80"/>
      <c r="G9" s="44"/>
    </row>
    <row r="10" spans="1:7" ht="12.75" customHeight="1">
      <c r="A10" s="34" t="s">
        <v>11</v>
      </c>
      <c r="B10" s="39">
        <f>+[1]CarsOnLine!H16</f>
        <v>12288</v>
      </c>
      <c r="C10" s="80"/>
      <c r="G10" s="45"/>
    </row>
    <row r="11" spans="1:7" ht="12.75" customHeight="1">
      <c r="A11" s="34" t="s">
        <v>19</v>
      </c>
      <c r="B11" s="39">
        <f>+[1]CarsOnLine!H17</f>
        <v>39374</v>
      </c>
      <c r="C11" s="80"/>
    </row>
    <row r="12" spans="1:7" ht="12.75" customHeight="1">
      <c r="A12" s="34" t="s">
        <v>12</v>
      </c>
      <c r="B12" s="39">
        <f>+[1]CarsOnLine!H18</f>
        <v>70792</v>
      </c>
      <c r="C12" s="80"/>
    </row>
    <row r="13" spans="1:7" ht="12.75" customHeight="1">
      <c r="A13" s="34" t="s">
        <v>13</v>
      </c>
      <c r="B13" s="39">
        <f>+[1]CarsOnLine!H19</f>
        <v>13902</v>
      </c>
      <c r="C13" s="80"/>
    </row>
    <row r="14" spans="1:7" ht="12.75" customHeight="1">
      <c r="A14" s="34" t="s">
        <v>14</v>
      </c>
      <c r="B14" s="39">
        <f>+[1]CarsOnLine!H20</f>
        <v>298900</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18.3</v>
      </c>
      <c r="D17" s="95" t="s">
        <v>87</v>
      </c>
    </row>
    <row r="18" spans="1:8">
      <c r="A18" s="34" t="s">
        <v>16</v>
      </c>
      <c r="B18" s="115">
        <v>5.3</v>
      </c>
      <c r="C18" s="28"/>
      <c r="D18" s="2"/>
    </row>
    <row r="19" spans="1:8">
      <c r="A19" s="34" t="s">
        <v>17</v>
      </c>
      <c r="B19" s="115">
        <v>21.9</v>
      </c>
      <c r="C19" s="28"/>
      <c r="D19" s="2"/>
    </row>
    <row r="20" spans="1:8">
      <c r="A20" s="34" t="s">
        <v>22</v>
      </c>
      <c r="B20" s="115">
        <v>16.7</v>
      </c>
      <c r="C20" s="18"/>
      <c r="D20" s="2"/>
    </row>
    <row r="21" spans="1:8">
      <c r="A21" s="34" t="s">
        <v>18</v>
      </c>
      <c r="B21" s="115">
        <v>29.3</v>
      </c>
      <c r="C21" s="18"/>
      <c r="D21" s="18"/>
    </row>
    <row r="22" spans="1:8">
      <c r="A22" s="34" t="s">
        <v>52</v>
      </c>
      <c r="B22" s="115">
        <v>15.7</v>
      </c>
      <c r="C22" s="18"/>
      <c r="D22" s="18"/>
    </row>
    <row r="23" spans="1:8" ht="13.5" thickBot="1">
      <c r="A23" s="8"/>
      <c r="B23" s="17"/>
      <c r="C23" s="8"/>
      <c r="D23" s="8"/>
      <c r="E23" s="8"/>
      <c r="F23" s="11"/>
      <c r="G23" s="35"/>
    </row>
    <row r="24" spans="1:8" ht="26.25" customHeight="1" thickBot="1">
      <c r="A24" s="118" t="s">
        <v>119</v>
      </c>
      <c r="B24" s="135"/>
      <c r="C24" s="135"/>
      <c r="D24" s="135"/>
      <c r="E24" s="135"/>
      <c r="F24" s="119"/>
      <c r="G24" s="85"/>
      <c r="H24" s="31"/>
    </row>
    <row r="25" spans="1:8" ht="13.5" thickBot="1">
      <c r="A25" s="127" t="s">
        <v>53</v>
      </c>
      <c r="B25" s="118" t="s">
        <v>66</v>
      </c>
      <c r="C25" s="135"/>
      <c r="D25" s="135"/>
      <c r="E25" s="135"/>
      <c r="F25" s="119"/>
      <c r="G25" s="85"/>
      <c r="H25" s="31"/>
    </row>
    <row r="26" spans="1:8" ht="13.5" thickBot="1">
      <c r="A26" s="131"/>
      <c r="B26" s="127" t="s">
        <v>21</v>
      </c>
      <c r="C26" s="133" t="s">
        <v>109</v>
      </c>
      <c r="D26" s="139" t="s">
        <v>13</v>
      </c>
      <c r="E26" s="140"/>
      <c r="F26" s="141" t="s">
        <v>14</v>
      </c>
    </row>
    <row r="27" spans="1:8" ht="13.5" thickBot="1">
      <c r="A27" s="132"/>
      <c r="B27" s="132"/>
      <c r="C27" s="134"/>
      <c r="D27" s="46" t="s">
        <v>70</v>
      </c>
      <c r="E27" s="47" t="s">
        <v>71</v>
      </c>
      <c r="F27" s="142"/>
    </row>
    <row r="28" spans="1:8">
      <c r="A28" s="9" t="s">
        <v>0</v>
      </c>
      <c r="B28" s="74">
        <v>7</v>
      </c>
      <c r="C28" s="74">
        <v>3</v>
      </c>
      <c r="D28" s="74">
        <v>4</v>
      </c>
      <c r="E28" s="136" t="s">
        <v>94</v>
      </c>
      <c r="F28" s="77">
        <f t="shared" ref="F28:F35" si="0">SUM(B28:D28)</f>
        <v>14</v>
      </c>
    </row>
    <row r="29" spans="1:8">
      <c r="A29" s="12" t="s">
        <v>5</v>
      </c>
      <c r="B29" s="75">
        <v>3</v>
      </c>
      <c r="C29" s="75">
        <v>0</v>
      </c>
      <c r="D29" s="75">
        <v>16</v>
      </c>
      <c r="E29" s="137"/>
      <c r="F29" s="77">
        <f t="shared" si="0"/>
        <v>19</v>
      </c>
    </row>
    <row r="30" spans="1:8">
      <c r="A30" s="12" t="s">
        <v>4</v>
      </c>
      <c r="B30" s="75">
        <v>1</v>
      </c>
      <c r="C30" s="75">
        <v>1</v>
      </c>
      <c r="D30" s="75">
        <v>16</v>
      </c>
      <c r="E30" s="137"/>
      <c r="F30" s="77">
        <f t="shared" si="0"/>
        <v>18</v>
      </c>
    </row>
    <row r="31" spans="1:8">
      <c r="A31" s="12" t="s">
        <v>3</v>
      </c>
      <c r="B31" s="75">
        <v>1</v>
      </c>
      <c r="C31" s="75">
        <v>0</v>
      </c>
      <c r="D31" s="75">
        <v>4</v>
      </c>
      <c r="E31" s="137"/>
      <c r="F31" s="77">
        <f t="shared" si="0"/>
        <v>5</v>
      </c>
    </row>
    <row r="32" spans="1:8">
      <c r="A32" s="12" t="s">
        <v>2</v>
      </c>
      <c r="B32" s="75">
        <v>0</v>
      </c>
      <c r="C32" s="75">
        <v>0</v>
      </c>
      <c r="D32" s="75">
        <v>1</v>
      </c>
      <c r="E32" s="137"/>
      <c r="F32" s="77">
        <f t="shared" si="0"/>
        <v>1</v>
      </c>
    </row>
    <row r="33" spans="1:7">
      <c r="A33" s="12" t="s">
        <v>1</v>
      </c>
      <c r="B33" s="75">
        <v>0</v>
      </c>
      <c r="C33" s="75">
        <v>0</v>
      </c>
      <c r="D33" s="75">
        <v>4</v>
      </c>
      <c r="E33" s="137"/>
      <c r="F33" s="77">
        <f t="shared" si="0"/>
        <v>4</v>
      </c>
    </row>
    <row r="34" spans="1:7">
      <c r="A34" s="12" t="s">
        <v>20</v>
      </c>
      <c r="B34" s="75">
        <v>4</v>
      </c>
      <c r="C34" s="75">
        <v>3</v>
      </c>
      <c r="D34" s="75">
        <v>19</v>
      </c>
      <c r="E34" s="137"/>
      <c r="F34" s="77">
        <f t="shared" si="0"/>
        <v>26</v>
      </c>
    </row>
    <row r="35" spans="1:7">
      <c r="A35" s="12" t="s">
        <v>6</v>
      </c>
      <c r="B35" s="75">
        <v>3</v>
      </c>
      <c r="C35" s="75">
        <v>8</v>
      </c>
      <c r="D35" s="75">
        <v>57</v>
      </c>
      <c r="E35" s="137"/>
      <c r="F35" s="77">
        <f t="shared" si="0"/>
        <v>68</v>
      </c>
    </row>
    <row r="36" spans="1:7">
      <c r="A36" s="12" t="s">
        <v>14</v>
      </c>
      <c r="B36" s="76">
        <f>SUM(B28:B35)</f>
        <v>19</v>
      </c>
      <c r="C36" s="76">
        <f t="shared" ref="C36" si="1">SUM(C28:C35)</f>
        <v>15</v>
      </c>
      <c r="D36" s="76">
        <f>SUM(D28:D35)</f>
        <v>121</v>
      </c>
      <c r="E36" s="138"/>
      <c r="F36" s="76">
        <f>SUM(F28:F35)</f>
        <v>155</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5"/>
      <c r="C40" s="119"/>
      <c r="D40" s="89" t="s">
        <v>87</v>
      </c>
      <c r="E40" s="78"/>
    </row>
    <row r="41" spans="1:7" ht="33.75" customHeight="1" thickBot="1">
      <c r="A41" s="36"/>
      <c r="B41" s="129" t="s">
        <v>108</v>
      </c>
      <c r="C41" s="130"/>
      <c r="D41" s="85"/>
      <c r="E41" s="31"/>
    </row>
    <row r="42" spans="1:7" ht="13.5" thickBot="1">
      <c r="A42" s="37"/>
      <c r="B42" s="48" t="s">
        <v>54</v>
      </c>
      <c r="C42" s="49" t="s">
        <v>55</v>
      </c>
      <c r="D42" s="86"/>
      <c r="E42" s="30"/>
    </row>
    <row r="43" spans="1:7">
      <c r="A43" s="33" t="s">
        <v>0</v>
      </c>
      <c r="B43" s="38">
        <f>VLOOKUP($A43,[2]qry_STBData_New!$B$1:$D$15,2,FALSE)</f>
        <v>159</v>
      </c>
      <c r="C43" s="38">
        <f>VLOOKUP($A43,[2]qry_STBData_New!$B$1:$D$15,3,FALSE)</f>
        <v>20</v>
      </c>
      <c r="D43" s="87"/>
      <c r="E43" s="88"/>
    </row>
    <row r="44" spans="1:7">
      <c r="A44" s="34" t="s">
        <v>15</v>
      </c>
      <c r="B44" s="39">
        <f>VLOOKUP($A44,[2]qry_STBData_New!$B$1:$D$15,2,FALSE)</f>
        <v>159</v>
      </c>
      <c r="C44" s="39">
        <f>VLOOKUP($A44,[2]qry_STBData_New!$B$1:$D$15,3,FALSE)</f>
        <v>226</v>
      </c>
      <c r="D44" s="87"/>
      <c r="E44" s="88"/>
    </row>
    <row r="45" spans="1:7">
      <c r="A45" s="34" t="s">
        <v>16</v>
      </c>
      <c r="B45" s="39">
        <f>VLOOKUP($A45,[2]qry_STBData_New!$B$1:$D$15,2,FALSE)</f>
        <v>331</v>
      </c>
      <c r="C45" s="39">
        <f>VLOOKUP($A45,[2]qry_STBData_New!$B$1:$D$15,3,FALSE)</f>
        <v>237</v>
      </c>
      <c r="D45" s="87"/>
      <c r="E45" s="88"/>
    </row>
    <row r="46" spans="1:7">
      <c r="A46" s="34" t="s">
        <v>22</v>
      </c>
      <c r="B46" s="39">
        <f>VLOOKUP($A46,[2]qry_STBData_New!$B$1:$D$15,2,FALSE)</f>
        <v>9</v>
      </c>
      <c r="C46" s="39">
        <f>VLOOKUP($A46,[2]qry_STBData_New!$B$1:$D$15,3,FALSE)</f>
        <v>3</v>
      </c>
      <c r="D46" s="87"/>
      <c r="E46" s="88"/>
    </row>
    <row r="47" spans="1:7">
      <c r="A47" s="34" t="s">
        <v>18</v>
      </c>
      <c r="B47" s="39">
        <f>VLOOKUP($A47,[2]qry_STBData_New!$B$1:$D$15,2,FALSE)</f>
        <v>46</v>
      </c>
      <c r="C47" s="39">
        <f>VLOOKUP($A47,[2]qry_STBData_New!$B$1:$D$15,3,FALSE)</f>
        <v>75</v>
      </c>
      <c r="D47" s="87"/>
      <c r="E47" s="88"/>
    </row>
    <row r="48" spans="1:7">
      <c r="A48" s="34" t="s">
        <v>17</v>
      </c>
      <c r="B48" s="39">
        <f>VLOOKUP($A48,[2]qry_STBData_New!$B$1:$D$15,2,FALSE)</f>
        <v>256</v>
      </c>
      <c r="C48" s="39">
        <f>VLOOKUP($A48,[2]qry_STBData_New!$B$1:$D$15,3,FALSE)</f>
        <v>246</v>
      </c>
      <c r="D48" s="87"/>
      <c r="E48" s="88"/>
    </row>
    <row r="49" spans="1:5">
      <c r="A49" s="34" t="s">
        <v>107</v>
      </c>
      <c r="B49" s="39">
        <f>VLOOKUP($A49,[2]qry_STBData_New!$B$1:$D$15,2,FALSE)</f>
        <v>79</v>
      </c>
      <c r="C49" s="39">
        <f>VLOOKUP($A49,[2]qry_STBData_New!$B$1:$D$15,3,FALSE)</f>
        <v>98</v>
      </c>
      <c r="D49" s="87"/>
      <c r="E49" s="88"/>
    </row>
    <row r="50" spans="1:5">
      <c r="A50" s="34" t="s">
        <v>7</v>
      </c>
      <c r="B50" s="39">
        <f>VLOOKUP($A50,[2]qry_STBData_New!$B$1:$D$15,2,FALSE)</f>
        <v>4005</v>
      </c>
      <c r="C50" s="39">
        <f>VLOOKUP($A50,[2]qry_STBData_New!$B$1:$D$15,3,FALSE)</f>
        <v>3744</v>
      </c>
      <c r="D50" s="87"/>
      <c r="E50" s="88"/>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F36"/>
  <sheetViews>
    <sheetView showGridLines="0" zoomScale="90" zoomScaleNormal="90" workbookViewId="0">
      <selection activeCell="E3" sqref="E3"/>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43001</v>
      </c>
    </row>
    <row r="4" spans="1:6" ht="13.5" thickBot="1">
      <c r="A4" s="123"/>
      <c r="B4" s="132"/>
      <c r="C4" s="128"/>
      <c r="D4" s="42" t="s">
        <v>60</v>
      </c>
      <c r="E4" s="43">
        <f>'Service Metrics (items 1-2)'!E4</f>
        <v>43007</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f>ROUND(IF(ISERROR(VLOOKUP($A9,'[3]Grain Metrics 1 (item 7)'!$A$9:$D$31,2,FALSE)),0,VLOOKUP($A9,'[3]Grain Metrics 1 (item 7)'!$A$9:$D$31,2,FALSE)),0)</f>
        <v>13</v>
      </c>
      <c r="C9" s="3">
        <f>ROUND(IF(ISERROR(VLOOKUP($A9,'[3]Grain Metrics 1 (item 7)'!$A$9:$D$31,3,FALSE)),0,VLOOKUP($A9,'[3]Grain Metrics 1 (item 7)'!$A$9:$D$31,3,FALSE)),0)</f>
        <v>0</v>
      </c>
      <c r="D9" s="3">
        <f>ROUND(IF(ISERROR(VLOOKUP($A9,'[3]Grain Metrics 1 (item 7)'!$A$9:$D$31,4,FALSE)),0,VLOOKUP($A9,'[3]Grain Metrics 1 (item 7)'!$A$9:$D$31,4,FALSE)),0)</f>
        <v>13</v>
      </c>
    </row>
    <row r="10" spans="1:6">
      <c r="A10" s="60" t="s">
        <v>26</v>
      </c>
      <c r="B10" s="63">
        <f>ROUND(IF(ISERROR(VLOOKUP($A10,'[3]Grain Metrics 1 (item 7)'!$A$9:$D$31,2,FALSE)),0,VLOOKUP($A10,'[3]Grain Metrics 1 (item 7)'!$A$9:$D$31,2,FALSE)),0)</f>
        <v>1</v>
      </c>
      <c r="C10" s="63">
        <f>ROUND(IF(ISERROR(VLOOKUP($A10,'[3]Grain Metrics 1 (item 7)'!$A$9:$D$31,3,FALSE)),0,VLOOKUP($A10,'[3]Grain Metrics 1 (item 7)'!$A$9:$D$31,3,FALSE)),0)</f>
        <v>0</v>
      </c>
      <c r="D10" s="63">
        <f>ROUND(IF(ISERROR(VLOOKUP($A10,'[3]Grain Metrics 1 (item 7)'!$A$9:$D$31,4,FALSE)),0,VLOOKUP($A10,'[3]Grain Metrics 1 (item 7)'!$A$9:$D$31,4,FALSE)),0)</f>
        <v>1</v>
      </c>
    </row>
    <row r="11" spans="1:6">
      <c r="A11" s="59" t="s">
        <v>24</v>
      </c>
      <c r="B11" s="3">
        <f>ROUND(IF(ISERROR(VLOOKUP($A11,'[3]Grain Metrics 1 (item 7)'!$A$9:$D$31,2,FALSE)),0,VLOOKUP($A11,'[3]Grain Metrics 1 (item 7)'!$A$9:$D$31,2,FALSE)),0)</f>
        <v>17</v>
      </c>
      <c r="C11" s="3">
        <f>ROUND(IF(ISERROR(VLOOKUP($A11,'[3]Grain Metrics 1 (item 7)'!$A$9:$D$31,3,FALSE)),0,VLOOKUP($A11,'[3]Grain Metrics 1 (item 7)'!$A$9:$D$31,3,FALSE)),0)</f>
        <v>0</v>
      </c>
      <c r="D11" s="3">
        <f>ROUND(IF(ISERROR(VLOOKUP($A11,'[3]Grain Metrics 1 (item 7)'!$A$9:$D$31,4,FALSE)),0,VLOOKUP($A11,'[3]Grain Metrics 1 (item 7)'!$A$9:$D$31,4,FALSE)),0)</f>
        <v>17</v>
      </c>
    </row>
    <row r="12" spans="1:6">
      <c r="A12" s="60" t="s">
        <v>25</v>
      </c>
      <c r="B12" s="63">
        <f>ROUND(IF(ISERROR(VLOOKUP($A12,'[3]Grain Metrics 1 (item 7)'!$A$9:$D$31,2,FALSE)),0,VLOOKUP($A12,'[3]Grain Metrics 1 (item 7)'!$A$9:$D$31,2,FALSE)),0)</f>
        <v>127</v>
      </c>
      <c r="C12" s="63">
        <f>ROUND(IF(ISERROR(VLOOKUP($A12,'[3]Grain Metrics 1 (item 7)'!$A$9:$D$31,3,FALSE)),0,VLOOKUP($A12,'[3]Grain Metrics 1 (item 7)'!$A$9:$D$31,3,FALSE)),0)</f>
        <v>0</v>
      </c>
      <c r="D12" s="63">
        <f>ROUND(IF(ISERROR(VLOOKUP($A12,'[3]Grain Metrics 1 (item 7)'!$A$9:$D$31,4,FALSE)),0,VLOOKUP($A12,'[3]Grain Metrics 1 (item 7)'!$A$9:$D$31,4,FALSE)),0)</f>
        <v>127</v>
      </c>
    </row>
    <row r="13" spans="1:6">
      <c r="A13" s="59" t="s">
        <v>27</v>
      </c>
      <c r="B13" s="3">
        <f>ROUND(IF(ISERROR(VLOOKUP($A13,'[3]Grain Metrics 1 (item 7)'!$A$9:$D$31,2,FALSE)),0,VLOOKUP($A13,'[3]Grain Metrics 1 (item 7)'!$A$9:$D$31,2,FALSE)),0)</f>
        <v>496</v>
      </c>
      <c r="C13" s="3">
        <f>ROUND(IF(ISERROR(VLOOKUP($A13,'[3]Grain Metrics 1 (item 7)'!$A$9:$D$31,3,FALSE)),0,VLOOKUP($A13,'[3]Grain Metrics 1 (item 7)'!$A$9:$D$31,3,FALSE)),0)</f>
        <v>202</v>
      </c>
      <c r="D13" s="3">
        <f>ROUND(IF(ISERROR(VLOOKUP($A13,'[3]Grain Metrics 1 (item 7)'!$A$9:$D$31,4,FALSE)),0,VLOOKUP($A13,'[3]Grain Metrics 1 (item 7)'!$A$9:$D$31,4,FALSE)),0)</f>
        <v>294</v>
      </c>
    </row>
    <row r="14" spans="1:6">
      <c r="A14" s="60" t="s">
        <v>28</v>
      </c>
      <c r="B14" s="63">
        <f>ROUND(IF(ISERROR(VLOOKUP($A14,'[3]Grain Metrics 1 (item 7)'!$A$9:$D$31,2,FALSE)),0,VLOOKUP($A14,'[3]Grain Metrics 1 (item 7)'!$A$9:$D$31,2,FALSE)),0)</f>
        <v>524</v>
      </c>
      <c r="C14" s="63">
        <f>ROUND(IF(ISERROR(VLOOKUP($A14,'[3]Grain Metrics 1 (item 7)'!$A$9:$D$31,3,FALSE)),0,VLOOKUP($A14,'[3]Grain Metrics 1 (item 7)'!$A$9:$D$31,3,FALSE)),0)</f>
        <v>333</v>
      </c>
      <c r="D14" s="63">
        <f>ROUND(IF(ISERROR(VLOOKUP($A14,'[3]Grain Metrics 1 (item 7)'!$A$9:$D$31,4,FALSE)),0,VLOOKUP($A14,'[3]Grain Metrics 1 (item 7)'!$A$9:$D$31,4,FALSE)),0)</f>
        <v>191</v>
      </c>
    </row>
    <row r="15" spans="1:6">
      <c r="A15" s="59" t="s">
        <v>29</v>
      </c>
      <c r="B15" s="64">
        <f>ROUND(IF(ISERROR(VLOOKUP($A15,'[3]Grain Metrics 1 (item 7)'!$A$9:$D$31,2,FALSE)),0,VLOOKUP($A15,'[3]Grain Metrics 1 (item 7)'!$A$9:$D$31,2,FALSE)),0)</f>
        <v>679</v>
      </c>
      <c r="C15" s="64">
        <f>ROUND(IF(ISERROR(VLOOKUP($A15,'[3]Grain Metrics 1 (item 7)'!$A$9:$D$31,3,FALSE)),0,VLOOKUP($A15,'[3]Grain Metrics 1 (item 7)'!$A$9:$D$31,3,FALSE)),0)</f>
        <v>550</v>
      </c>
      <c r="D15" s="64">
        <f>ROUND(IF(ISERROR(VLOOKUP($A15,'[3]Grain Metrics 1 (item 7)'!$A$9:$D$31,4,FALSE)),0,VLOOKUP($A15,'[3]Grain Metrics 1 (item 7)'!$A$9:$D$31,4,FALSE)),0)</f>
        <v>129</v>
      </c>
    </row>
    <row r="16" spans="1:6">
      <c r="A16" s="60" t="s">
        <v>30</v>
      </c>
      <c r="B16" s="4">
        <f>ROUND(IF(ISERROR(VLOOKUP($A16,'[3]Grain Metrics 1 (item 7)'!$A$9:$D$31,2,FALSE)),0,VLOOKUP($A16,'[3]Grain Metrics 1 (item 7)'!$A$9:$D$31,2,FALSE)),0)</f>
        <v>1173</v>
      </c>
      <c r="C16" s="4">
        <f>ROUND(IF(ISERROR(VLOOKUP($A16,'[3]Grain Metrics 1 (item 7)'!$A$9:$D$31,3,FALSE)),0,VLOOKUP($A16,'[3]Grain Metrics 1 (item 7)'!$A$9:$D$31,3,FALSE)),0)</f>
        <v>433</v>
      </c>
      <c r="D16" s="4">
        <f>ROUND(IF(ISERROR(VLOOKUP($A16,'[3]Grain Metrics 1 (item 7)'!$A$9:$D$31,4,FALSE)),0,VLOOKUP($A16,'[3]Grain Metrics 1 (item 7)'!$A$9:$D$31,4,FALSE)),0)</f>
        <v>740</v>
      </c>
    </row>
    <row r="17" spans="1:4">
      <c r="A17" s="59" t="s">
        <v>31</v>
      </c>
      <c r="B17" s="3">
        <f>ROUND(IF(ISERROR(VLOOKUP($A17,'[3]Grain Metrics 1 (item 7)'!$A$9:$D$31,2,FALSE)),0,VLOOKUP($A17,'[3]Grain Metrics 1 (item 7)'!$A$9:$D$31,2,FALSE)),0)</f>
        <v>88</v>
      </c>
      <c r="C17" s="3">
        <f>ROUND(IF(ISERROR(VLOOKUP($A17,'[3]Grain Metrics 1 (item 7)'!$A$9:$D$31,3,FALSE)),0,VLOOKUP($A17,'[3]Grain Metrics 1 (item 7)'!$A$9:$D$31,3,FALSE)),0)</f>
        <v>0</v>
      </c>
      <c r="D17" s="3">
        <f>ROUND(IF(ISERROR(VLOOKUP($A17,'[3]Grain Metrics 1 (item 7)'!$A$9:$D$31,4,FALSE)),0,VLOOKUP($A17,'[3]Grain Metrics 1 (item 7)'!$A$9:$D$31,4,FALSE)),0)</f>
        <v>88</v>
      </c>
    </row>
    <row r="18" spans="1:4">
      <c r="A18" s="60" t="s">
        <v>32</v>
      </c>
      <c r="B18" s="63">
        <f>ROUND(IF(ISERROR(VLOOKUP($A18,'[3]Grain Metrics 1 (item 7)'!$A$9:$D$31,2,FALSE)),0,VLOOKUP($A18,'[3]Grain Metrics 1 (item 7)'!$A$9:$D$31,2,FALSE)),0)</f>
        <v>656</v>
      </c>
      <c r="C18" s="63">
        <f>ROUND(IF(ISERROR(VLOOKUP($A18,'[3]Grain Metrics 1 (item 7)'!$A$9:$D$31,3,FALSE)),0,VLOOKUP($A18,'[3]Grain Metrics 1 (item 7)'!$A$9:$D$31,3,FALSE)),0)</f>
        <v>438</v>
      </c>
      <c r="D18" s="63">
        <f>ROUND(IF(ISERROR(VLOOKUP($A18,'[3]Grain Metrics 1 (item 7)'!$A$9:$D$31,4,FALSE)),0,VLOOKUP($A18,'[3]Grain Metrics 1 (item 7)'!$A$9:$D$31,4,FALSE)),0)</f>
        <v>218</v>
      </c>
    </row>
    <row r="19" spans="1:4">
      <c r="A19" s="59" t="s">
        <v>33</v>
      </c>
      <c r="B19" s="64">
        <f>ROUND(IF(ISERROR(VLOOKUP($A19,'[3]Grain Metrics 1 (item 7)'!$A$9:$D$31,2,FALSE)),0,VLOOKUP($A19,'[3]Grain Metrics 1 (item 7)'!$A$9:$D$31,2,FALSE)),0)</f>
        <v>456</v>
      </c>
      <c r="C19" s="64">
        <f>ROUND(IF(ISERROR(VLOOKUP($A19,'[3]Grain Metrics 1 (item 7)'!$A$9:$D$31,3,FALSE)),0,VLOOKUP($A19,'[3]Grain Metrics 1 (item 7)'!$A$9:$D$31,3,FALSE)),0)</f>
        <v>430</v>
      </c>
      <c r="D19" s="64">
        <f>ROUND(IF(ISERROR(VLOOKUP($A19,'[3]Grain Metrics 1 (item 7)'!$A$9:$D$31,4,FALSE)),0,VLOOKUP($A19,'[3]Grain Metrics 1 (item 7)'!$A$9:$D$31,4,FALSE)),0)</f>
        <v>26</v>
      </c>
    </row>
    <row r="20" spans="1:4">
      <c r="A20" s="60" t="s">
        <v>34</v>
      </c>
      <c r="B20" s="4">
        <f>ROUND(IF(ISERROR(VLOOKUP($A20,'[3]Grain Metrics 1 (item 7)'!$A$9:$D$31,2,FALSE)),0,VLOOKUP($A20,'[3]Grain Metrics 1 (item 7)'!$A$9:$D$31,2,FALSE)),0)</f>
        <v>17</v>
      </c>
      <c r="C20" s="4">
        <f>ROUND(IF(ISERROR(VLOOKUP($A20,'[3]Grain Metrics 1 (item 7)'!$A$9:$D$31,3,FALSE)),0,VLOOKUP($A20,'[3]Grain Metrics 1 (item 7)'!$A$9:$D$31,3,FALSE)),0)</f>
        <v>0</v>
      </c>
      <c r="D20" s="4">
        <f>ROUND(IF(ISERROR(VLOOKUP($A20,'[3]Grain Metrics 1 (item 7)'!$A$9:$D$31,4,FALSE)),0,VLOOKUP($A20,'[3]Grain Metrics 1 (item 7)'!$A$9:$D$31,4,FALSE)),0)</f>
        <v>17</v>
      </c>
    </row>
    <row r="21" spans="1:4">
      <c r="A21" s="59" t="s">
        <v>35</v>
      </c>
      <c r="B21" s="3">
        <f>ROUND(IF(ISERROR(VLOOKUP($A21,'[3]Grain Metrics 1 (item 7)'!$A$9:$D$31,2,FALSE)),0,VLOOKUP($A21,'[3]Grain Metrics 1 (item 7)'!$A$9:$D$31,2,FALSE)),0)</f>
        <v>1854</v>
      </c>
      <c r="C21" s="3">
        <f>ROUND(IF(ISERROR(VLOOKUP($A21,'[3]Grain Metrics 1 (item 7)'!$A$9:$D$31,3,FALSE)),0,VLOOKUP($A21,'[3]Grain Metrics 1 (item 7)'!$A$9:$D$31,3,FALSE)),0)</f>
        <v>1298</v>
      </c>
      <c r="D21" s="3">
        <f>ROUND(IF(ISERROR(VLOOKUP($A21,'[3]Grain Metrics 1 (item 7)'!$A$9:$D$31,4,FALSE)),0,VLOOKUP($A21,'[3]Grain Metrics 1 (item 7)'!$A$9:$D$31,4,FALSE)),0)</f>
        <v>556</v>
      </c>
    </row>
    <row r="22" spans="1:4">
      <c r="A22" s="60" t="s">
        <v>36</v>
      </c>
      <c r="B22" s="4">
        <f>ROUND(IF(ISERROR(VLOOKUP($A22,'[3]Grain Metrics 1 (item 7)'!$A$9:$D$31,2,FALSE)),0,VLOOKUP($A22,'[3]Grain Metrics 1 (item 7)'!$A$9:$D$31,2,FALSE)),0)</f>
        <v>14</v>
      </c>
      <c r="C22" s="4">
        <f>ROUND(IF(ISERROR(VLOOKUP($A22,'[3]Grain Metrics 1 (item 7)'!$A$9:$D$31,3,FALSE)),0,VLOOKUP($A22,'[3]Grain Metrics 1 (item 7)'!$A$9:$D$31,3,FALSE)),0)</f>
        <v>0</v>
      </c>
      <c r="D22" s="4">
        <f>ROUND(IF(ISERROR(VLOOKUP($A22,'[3]Grain Metrics 1 (item 7)'!$A$9:$D$31,4,FALSE)),0,VLOOKUP($A22,'[3]Grain Metrics 1 (item 7)'!$A$9:$D$31,4,FALSE)),0)</f>
        <v>14</v>
      </c>
    </row>
    <row r="23" spans="1:4">
      <c r="A23" s="59" t="s">
        <v>37</v>
      </c>
      <c r="B23" s="64">
        <f>ROUND(IF(ISERROR(VLOOKUP($A23,'[3]Grain Metrics 1 (item 7)'!$A$9:$D$31,2,FALSE)),0,VLOOKUP($A23,'[3]Grain Metrics 1 (item 7)'!$A$9:$D$31,2,FALSE)),0)</f>
        <v>0</v>
      </c>
      <c r="C23" s="64">
        <f>ROUND(IF(ISERROR(VLOOKUP($A23,'[3]Grain Metrics 1 (item 7)'!$A$9:$D$31,3,FALSE)),0,VLOOKUP($A23,'[3]Grain Metrics 1 (item 7)'!$A$9:$D$31,3,FALSE)),0)</f>
        <v>0</v>
      </c>
      <c r="D23" s="64">
        <f>ROUND(IF(ISERROR(VLOOKUP($A23,'[3]Grain Metrics 1 (item 7)'!$A$9:$D$31,4,FALSE)),0,VLOOKUP($A23,'[3]Grain Metrics 1 (item 7)'!$A$9:$D$31,4,FALSE)),0)</f>
        <v>0</v>
      </c>
    </row>
    <row r="24" spans="1:4">
      <c r="A24" s="60" t="s">
        <v>38</v>
      </c>
      <c r="B24" s="63">
        <f>ROUND(IF(ISERROR(VLOOKUP($A24,'[3]Grain Metrics 1 (item 7)'!$A$9:$D$31,2,FALSE)),0,VLOOKUP($A24,'[3]Grain Metrics 1 (item 7)'!$A$9:$D$31,2,FALSE)),0)</f>
        <v>121</v>
      </c>
      <c r="C24" s="63">
        <f>ROUND(IF(ISERROR(VLOOKUP($A24,'[3]Grain Metrics 1 (item 7)'!$A$9:$D$31,3,FALSE)),0,VLOOKUP($A24,'[3]Grain Metrics 1 (item 7)'!$A$9:$D$31,3,FALSE)),0)</f>
        <v>110</v>
      </c>
      <c r="D24" s="63">
        <f>ROUND(IF(ISERROR(VLOOKUP($A24,'[3]Grain Metrics 1 (item 7)'!$A$9:$D$31,4,FALSE)),0,VLOOKUP($A24,'[3]Grain Metrics 1 (item 7)'!$A$9:$D$31,4,FALSE)),0)</f>
        <v>11</v>
      </c>
    </row>
    <row r="25" spans="1:4">
      <c r="A25" s="59" t="s">
        <v>39</v>
      </c>
      <c r="B25" s="3">
        <f>ROUND(IF(ISERROR(VLOOKUP($A25,'[3]Grain Metrics 1 (item 7)'!$A$9:$D$31,2,FALSE)),0,VLOOKUP($A25,'[3]Grain Metrics 1 (item 7)'!$A$9:$D$31,2,FALSE)),0)</f>
        <v>8</v>
      </c>
      <c r="C25" s="3">
        <f>ROUND(IF(ISERROR(VLOOKUP($A25,'[3]Grain Metrics 1 (item 7)'!$A$9:$D$31,3,FALSE)),0,VLOOKUP($A25,'[3]Grain Metrics 1 (item 7)'!$A$9:$D$31,3,FALSE)),0)</f>
        <v>0</v>
      </c>
      <c r="D25" s="3">
        <f>ROUND(IF(ISERROR(VLOOKUP($A25,'[3]Grain Metrics 1 (item 7)'!$A$9:$D$31,4,FALSE)),0,VLOOKUP($A25,'[3]Grain Metrics 1 (item 7)'!$A$9:$D$31,4,FALSE)),0)</f>
        <v>8</v>
      </c>
    </row>
    <row r="26" spans="1:4">
      <c r="A26" s="60" t="s">
        <v>40</v>
      </c>
      <c r="B26" s="4">
        <f>ROUND(IF(ISERROR(VLOOKUP($A26,'[3]Grain Metrics 1 (item 7)'!$A$9:$D$31,2,FALSE)),0,VLOOKUP($A26,'[3]Grain Metrics 1 (item 7)'!$A$9:$D$31,2,FALSE)),0)</f>
        <v>0</v>
      </c>
      <c r="C26" s="4">
        <f>ROUND(IF(ISERROR(VLOOKUP($A26,'[3]Grain Metrics 1 (item 7)'!$A$9:$D$31,3,FALSE)),0,VLOOKUP($A26,'[3]Grain Metrics 1 (item 7)'!$A$9:$D$31,3,FALSE)),0)</f>
        <v>0</v>
      </c>
      <c r="D26" s="4">
        <f>ROUND(IF(ISERROR(VLOOKUP($A26,'[3]Grain Metrics 1 (item 7)'!$A$9:$D$31,4,FALSE)),0,VLOOKUP($A26,'[3]Grain Metrics 1 (item 7)'!$A$9:$D$31,4,FALSE)),0)</f>
        <v>0</v>
      </c>
    </row>
    <row r="27" spans="1:4">
      <c r="A27" s="59" t="s">
        <v>41</v>
      </c>
      <c r="B27" s="3">
        <f>ROUND(IF(ISERROR(VLOOKUP($A27,'[3]Grain Metrics 1 (item 7)'!$A$9:$D$31,2,FALSE)),0,VLOOKUP($A27,'[3]Grain Metrics 1 (item 7)'!$A$9:$D$31,2,FALSE)),0)</f>
        <v>118</v>
      </c>
      <c r="C27" s="3">
        <f>ROUND(IF(ISERROR(VLOOKUP($A27,'[3]Grain Metrics 1 (item 7)'!$A$9:$D$31,3,FALSE)),0,VLOOKUP($A27,'[3]Grain Metrics 1 (item 7)'!$A$9:$D$31,3,FALSE)),0)</f>
        <v>0</v>
      </c>
      <c r="D27" s="3">
        <f>ROUND(IF(ISERROR(VLOOKUP($A27,'[3]Grain Metrics 1 (item 7)'!$A$9:$D$31,4,FALSE)),0,VLOOKUP($A27,'[3]Grain Metrics 1 (item 7)'!$A$9:$D$31,4,FALSE)),0)</f>
        <v>118</v>
      </c>
    </row>
    <row r="28" spans="1:4">
      <c r="A28" s="60" t="s">
        <v>42</v>
      </c>
      <c r="B28" s="63">
        <f>ROUND(IF(ISERROR(VLOOKUP($A28,'[3]Grain Metrics 1 (item 7)'!$A$9:$D$31,2,FALSE)),0,VLOOKUP($A28,'[3]Grain Metrics 1 (item 7)'!$A$9:$D$31,2,FALSE)),0)</f>
        <v>1</v>
      </c>
      <c r="C28" s="63">
        <f>ROUND(IF(ISERROR(VLOOKUP($A28,'[3]Grain Metrics 1 (item 7)'!$A$9:$D$31,3,FALSE)),0,VLOOKUP($A28,'[3]Grain Metrics 1 (item 7)'!$A$9:$D$31,3,FALSE)),0)</f>
        <v>0</v>
      </c>
      <c r="D28" s="63">
        <f>ROUND(IF(ISERROR(VLOOKUP($A28,'[3]Grain Metrics 1 (item 7)'!$A$9:$D$31,4,FALSE)),0,VLOOKUP($A28,'[3]Grain Metrics 1 (item 7)'!$A$9:$D$31,4,FALSE)),0)</f>
        <v>1</v>
      </c>
    </row>
    <row r="29" spans="1:4">
      <c r="A29" s="59" t="s">
        <v>43</v>
      </c>
      <c r="B29" s="64">
        <f>ROUND(IF(ISERROR(VLOOKUP($A29,'[3]Grain Metrics 1 (item 7)'!$A$9:$D$31,2,FALSE)),0,VLOOKUP($A29,'[3]Grain Metrics 1 (item 7)'!$A$9:$D$31,2,FALSE)),0)</f>
        <v>19</v>
      </c>
      <c r="C29" s="64">
        <f>ROUND(IF(ISERROR(VLOOKUP($A29,'[3]Grain Metrics 1 (item 7)'!$A$9:$D$31,3,FALSE)),0,VLOOKUP($A29,'[3]Grain Metrics 1 (item 7)'!$A$9:$D$31,3,FALSE)),0)</f>
        <v>0</v>
      </c>
      <c r="D29" s="64">
        <f>ROUND(IF(ISERROR(VLOOKUP($A29,'[3]Grain Metrics 1 (item 7)'!$A$9:$D$31,4,FALSE)),0,VLOOKUP($A29,'[3]Grain Metrics 1 (item 7)'!$A$9:$D$31,4,FALSE)),0)</f>
        <v>19</v>
      </c>
    </row>
    <row r="30" spans="1:4">
      <c r="A30" s="60" t="s">
        <v>44</v>
      </c>
      <c r="B30" s="4">
        <f>ROUND(IF(ISERROR(VLOOKUP($A30,'[3]Grain Metrics 1 (item 7)'!$A$9:$D$31,2,FALSE)),0,VLOOKUP($A30,'[3]Grain Metrics 1 (item 7)'!$A$9:$D$31,2,FALSE)),0)</f>
        <v>21</v>
      </c>
      <c r="C30" s="4">
        <f>ROUND(IF(ISERROR(VLOOKUP($A30,'[3]Grain Metrics 1 (item 7)'!$A$9:$D$31,3,FALSE)),0,VLOOKUP($A30,'[3]Grain Metrics 1 (item 7)'!$A$9:$D$31,3,FALSE)),0)</f>
        <v>0</v>
      </c>
      <c r="D30" s="4">
        <f>ROUND(IF(ISERROR(VLOOKUP($A30,'[3]Grain Metrics 1 (item 7)'!$A$9:$D$31,4,FALSE)),0,VLOOKUP($A30,'[3]Grain Metrics 1 (item 7)'!$A$9:$D$31,4,FALSE)),0)</f>
        <v>21</v>
      </c>
    </row>
    <row r="31" spans="1:4">
      <c r="A31" s="59" t="s">
        <v>45</v>
      </c>
      <c r="B31" s="3">
        <f>ROUND(IF(ISERROR(VLOOKUP($A31,'[3]Grain Metrics 1 (item 7)'!$A$9:$D$31,2,FALSE)),0,VLOOKUP($A31,'[3]Grain Metrics 1 (item 7)'!$A$9:$D$31,2,FALSE)),0)</f>
        <v>0</v>
      </c>
      <c r="C31" s="3">
        <f>ROUND(IF(ISERROR(VLOOKUP($A31,'[3]Grain Metrics 1 (item 7)'!$A$9:$D$31,3,FALSE)),0,VLOOKUP($A31,'[3]Grain Metrics 1 (item 7)'!$A$9:$D$31,3,FALSE)),0)</f>
        <v>0</v>
      </c>
      <c r="D31" s="3">
        <f>ROUND(IF(ISERROR(VLOOKUP($A31,'[3]Grain Metrics 1 (item 7)'!$A$9:$D$31,4,FALSE)),0,VLOOKUP($A31,'[3]Grain Metrics 1 (item 7)'!$A$9:$D$31,4,FALSE)),0)</f>
        <v>0</v>
      </c>
    </row>
    <row r="32" spans="1:4">
      <c r="A32" s="65" t="s">
        <v>14</v>
      </c>
      <c r="B32" s="66">
        <f>SUM(B9:B31)</f>
        <v>6403</v>
      </c>
      <c r="C32" s="66">
        <f>SUM(C9:C31)</f>
        <v>3794</v>
      </c>
      <c r="D32" s="66">
        <f>SUM(D9:D31)</f>
        <v>2609</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G55"/>
  <sheetViews>
    <sheetView showGridLines="0" workbookViewId="0">
      <selection activeCell="E3" sqref="E3"/>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43001</v>
      </c>
      <c r="F3" s="29"/>
      <c r="G3" s="29"/>
    </row>
    <row r="4" spans="1:7" ht="13.5" thickBot="1">
      <c r="A4" s="123"/>
      <c r="B4" s="132"/>
      <c r="C4" s="132"/>
      <c r="D4" s="42" t="s">
        <v>60</v>
      </c>
      <c r="E4" s="43">
        <f>'Service Metrics (items 1-2)'!E4</f>
        <v>43007</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f>ROUND(IF(ISERROR(VLOOKUP($A9,[4]Summary!$A$1:$E$30,4,FALSE)),0,VLOOKUP($A9,[4]Summary!$A$1:$E$30,4,FALSE)),0)</f>
        <v>53</v>
      </c>
      <c r="C9" s="69">
        <f>ROUND(IF(ISERROR(VLOOKUP($A9,[4]Summary!$A$1:$E$30,5,FALSE)),0,VLOOKUP($A9,[4]Summary!$A$1:$E$30,5,FALSE)),0)</f>
        <v>9</v>
      </c>
      <c r="D9" s="69">
        <f>ROUND(IF(ISERROR(VLOOKUP($A9,[4]Summary!$A$1:$E$30,2,FALSE)),0,VLOOKUP($A9,[4]Summary!$A$1:$E$30,2,FALSE)),0)</f>
        <v>22</v>
      </c>
      <c r="E9" s="69">
        <f>ROUND(IF(ISERROR(VLOOKUP($A9,[4]Summary!$A$1:$E$30,3,FALSE)),0,VLOOKUP($A9,[4]Summary!$A$1:$E$30,3,FALSE)),0)</f>
        <v>0</v>
      </c>
    </row>
    <row r="10" spans="1:7">
      <c r="A10" s="60" t="s">
        <v>26</v>
      </c>
      <c r="B10" s="70">
        <f>ROUND(IF(ISERROR(VLOOKUP($A10,[4]Summary!$A$1:$E$30,4,FALSE)),0,VLOOKUP($A10,[4]Summary!$A$1:$E$30,4,FALSE)),0)</f>
        <v>10</v>
      </c>
      <c r="C10" s="70">
        <f>ROUND(IF(ISERROR(VLOOKUP($A10,[4]Summary!$A$1:$E$30,5,FALSE)),0,VLOOKUP($A10,[4]Summary!$A$1:$E$30,5,FALSE)),0)</f>
        <v>5</v>
      </c>
      <c r="D10" s="70">
        <f>ROUND(IF(ISERROR(VLOOKUP($A10,[4]Summary!$A$1:$E$30,2,FALSE)),0,VLOOKUP($A10,[4]Summary!$A$1:$E$30,2,FALSE)),0)</f>
        <v>0</v>
      </c>
      <c r="E10" s="70">
        <f>ROUND(IF(ISERROR(VLOOKUP($A10,[4]Summary!$A$1:$E$30,3,FALSE)),0,VLOOKUP($A10,[4]Summary!$A$1:$E$30,3,FALSE)),0)</f>
        <v>0</v>
      </c>
    </row>
    <row r="11" spans="1:7">
      <c r="A11" s="59" t="s">
        <v>24</v>
      </c>
      <c r="B11" s="69">
        <f>ROUND(IF(ISERROR(VLOOKUP($A11,[4]Summary!$A$1:$E$30,4,FALSE)),0,VLOOKUP($A11,[4]Summary!$A$1:$E$30,4,FALSE)),0)</f>
        <v>0</v>
      </c>
      <c r="C11" s="69">
        <f>ROUND(IF(ISERROR(VLOOKUP($A11,[4]Summary!$A$1:$E$30,5,FALSE)),0,VLOOKUP($A11,[4]Summary!$A$1:$E$30,5,FALSE)),0)</f>
        <v>4</v>
      </c>
      <c r="D11" s="69">
        <f>ROUND(IF(ISERROR(VLOOKUP($A11,[4]Summary!$A$1:$E$30,2,FALSE)),0,VLOOKUP($A11,[4]Summary!$A$1:$E$30,2,FALSE)),0)</f>
        <v>0</v>
      </c>
      <c r="E11" s="69">
        <f>ROUND(IF(ISERROR(VLOOKUP($A11,[4]Summary!$A$1:$E$30,3,FALSE)),0,VLOOKUP($A11,[4]Summary!$A$1:$E$30,3,FALSE)),0)</f>
        <v>0</v>
      </c>
    </row>
    <row r="12" spans="1:7">
      <c r="A12" s="60" t="s">
        <v>25</v>
      </c>
      <c r="B12" s="70">
        <f>ROUND(IF(ISERROR(VLOOKUP($A12,[4]Summary!$A$1:$E$30,4,FALSE)),0,VLOOKUP($A12,[4]Summary!$A$1:$E$30,4,FALSE)),0)</f>
        <v>54</v>
      </c>
      <c r="C12" s="70">
        <f>ROUND(IF(ISERROR(VLOOKUP($A12,[4]Summary!$A$1:$E$30,5,FALSE)),0,VLOOKUP($A12,[4]Summary!$A$1:$E$30,5,FALSE)),0)</f>
        <v>26</v>
      </c>
      <c r="D12" s="70">
        <f>ROUND(IF(ISERROR(VLOOKUP($A12,[4]Summary!$A$1:$E$30,2,FALSE)),0,VLOOKUP($A12,[4]Summary!$A$1:$E$30,2,FALSE)),0)</f>
        <v>7</v>
      </c>
      <c r="E12" s="70">
        <f>ROUND(IF(ISERROR(VLOOKUP($A12,[4]Summary!$A$1:$E$30,3,FALSE)),0,VLOOKUP($A12,[4]Summary!$A$1:$E$30,3,FALSE)),0)</f>
        <v>0</v>
      </c>
    </row>
    <row r="13" spans="1:7">
      <c r="A13" s="59" t="s">
        <v>27</v>
      </c>
      <c r="B13" s="69">
        <f>ROUND(IF(ISERROR(VLOOKUP($A13,[4]Summary!$A$1:$E$30,4,FALSE)),0,VLOOKUP($A13,[4]Summary!$A$1:$E$30,4,FALSE)),0)</f>
        <v>126</v>
      </c>
      <c r="C13" s="69">
        <f>ROUND(IF(ISERROR(VLOOKUP($A13,[4]Summary!$A$1:$E$30,5,FALSE)),0,VLOOKUP($A13,[4]Summary!$A$1:$E$30,5,FALSE)),0)</f>
        <v>62</v>
      </c>
      <c r="D13" s="69">
        <f>ROUND(IF(ISERROR(VLOOKUP($A13,[4]Summary!$A$1:$E$30,2,FALSE)),0,VLOOKUP($A13,[4]Summary!$A$1:$E$30,2,FALSE)),0)</f>
        <v>3</v>
      </c>
      <c r="E13" s="69">
        <f>ROUND(IF(ISERROR(VLOOKUP($A13,[4]Summary!$A$1:$E$30,3,FALSE)),0,VLOOKUP($A13,[4]Summary!$A$1:$E$30,3,FALSE)),0)</f>
        <v>1</v>
      </c>
    </row>
    <row r="14" spans="1:7">
      <c r="A14" s="60" t="s">
        <v>28</v>
      </c>
      <c r="B14" s="70">
        <f>ROUND(IF(ISERROR(VLOOKUP($A14,[4]Summary!$A$1:$E$30,4,FALSE)),0,VLOOKUP($A14,[4]Summary!$A$1:$E$30,4,FALSE)),0)</f>
        <v>110</v>
      </c>
      <c r="C14" s="70">
        <f>ROUND(IF(ISERROR(VLOOKUP($A14,[4]Summary!$A$1:$E$30,5,FALSE)),0,VLOOKUP($A14,[4]Summary!$A$1:$E$30,5,FALSE)),0)</f>
        <v>0</v>
      </c>
      <c r="D14" s="70">
        <f>ROUND(IF(ISERROR(VLOOKUP($A14,[4]Summary!$A$1:$E$30,2,FALSE)),0,VLOOKUP($A14,[4]Summary!$A$1:$E$30,2,FALSE)),0)</f>
        <v>0</v>
      </c>
      <c r="E14" s="70">
        <f>ROUND(IF(ISERROR(VLOOKUP($A14,[4]Summary!$A$1:$E$30,3,FALSE)),0,VLOOKUP($A14,[4]Summary!$A$1:$E$30,3,FALSE)),0)</f>
        <v>0</v>
      </c>
    </row>
    <row r="15" spans="1:7">
      <c r="A15" s="59" t="s">
        <v>29</v>
      </c>
      <c r="B15" s="69">
        <f>ROUND(IF(ISERROR(VLOOKUP($A15,[4]Summary!$A$1:$E$30,4,FALSE)),0,VLOOKUP($A15,[4]Summary!$A$1:$E$30,4,FALSE)),0)</f>
        <v>17</v>
      </c>
      <c r="C15" s="69">
        <f>ROUND(IF(ISERROR(VLOOKUP($A15,[4]Summary!$A$1:$E$30,5,FALSE)),0,VLOOKUP($A15,[4]Summary!$A$1:$E$30,5,FALSE)),0)</f>
        <v>6</v>
      </c>
      <c r="D15" s="69">
        <f>ROUND(IF(ISERROR(VLOOKUP($A15,[4]Summary!$A$1:$E$30,2,FALSE)),0,VLOOKUP($A15,[4]Summary!$A$1:$E$30,2,FALSE)),0)</f>
        <v>0</v>
      </c>
      <c r="E15" s="69">
        <f>ROUND(IF(ISERROR(VLOOKUP($A15,[4]Summary!$A$1:$E$30,3,FALSE)),0,VLOOKUP($A15,[4]Summary!$A$1:$E$30,3,FALSE)),0)</f>
        <v>1</v>
      </c>
    </row>
    <row r="16" spans="1:7">
      <c r="A16" s="60" t="s">
        <v>30</v>
      </c>
      <c r="B16" s="71">
        <f>ROUND(IF(ISERROR(VLOOKUP($A16,[4]Summary!$A$1:$E$30,4,FALSE)),0,VLOOKUP($A16,[4]Summary!$A$1:$E$30,4,FALSE)),0)</f>
        <v>377</v>
      </c>
      <c r="C16" s="71">
        <f>ROUND(IF(ISERROR(VLOOKUP($A16,[4]Summary!$A$1:$E$30,5,FALSE)),0,VLOOKUP($A16,[4]Summary!$A$1:$E$30,5,FALSE)),0)</f>
        <v>308</v>
      </c>
      <c r="D16" s="71">
        <f>ROUND(IF(ISERROR(VLOOKUP($A16,[4]Summary!$A$1:$E$30,2,FALSE)),0,VLOOKUP($A16,[4]Summary!$A$1:$E$30,2,FALSE)),0)</f>
        <v>89</v>
      </c>
      <c r="E16" s="71">
        <f>ROUND(IF(ISERROR(VLOOKUP($A16,[4]Summary!$A$1:$E$30,3,FALSE)),0,VLOOKUP($A16,[4]Summary!$A$1:$E$30,3,FALSE)),0)</f>
        <v>0</v>
      </c>
    </row>
    <row r="17" spans="1:5">
      <c r="A17" s="59" t="s">
        <v>31</v>
      </c>
      <c r="B17" s="69">
        <f>ROUND(IF(ISERROR(VLOOKUP($A17,[4]Summary!$A$1:$E$30,4,FALSE)),0,VLOOKUP($A17,[4]Summary!$A$1:$E$30,4,FALSE)),0)</f>
        <v>0</v>
      </c>
      <c r="C17" s="69">
        <f>ROUND(IF(ISERROR(VLOOKUP($A17,[4]Summary!$A$1:$E$30,5,FALSE)),0,VLOOKUP($A17,[4]Summary!$A$1:$E$30,5,FALSE)),0)</f>
        <v>0</v>
      </c>
      <c r="D17" s="69">
        <f>ROUND(IF(ISERROR(VLOOKUP($A17,[4]Summary!$A$1:$E$30,2,FALSE)),0,VLOOKUP($A17,[4]Summary!$A$1:$E$30,2,FALSE)),0)</f>
        <v>0</v>
      </c>
      <c r="E17" s="69">
        <f>ROUND(IF(ISERROR(VLOOKUP($A17,[4]Summary!$A$1:$E$30,3,FALSE)),0,VLOOKUP($A17,[4]Summary!$A$1:$E$30,3,FALSE)),0)</f>
        <v>0</v>
      </c>
    </row>
    <row r="18" spans="1:5">
      <c r="A18" s="60" t="s">
        <v>32</v>
      </c>
      <c r="B18" s="70">
        <f>ROUND(IF(ISERROR(VLOOKUP($A18,[4]Summary!$A$1:$E$30,4,FALSE)),0,VLOOKUP($A18,[4]Summary!$A$1:$E$30,4,FALSE)),0)</f>
        <v>28</v>
      </c>
      <c r="C18" s="70">
        <f>ROUND(IF(ISERROR(VLOOKUP($A18,[4]Summary!$A$1:$E$30,5,FALSE)),0,VLOOKUP($A18,[4]Summary!$A$1:$E$30,5,FALSE)),0)</f>
        <v>40</v>
      </c>
      <c r="D18" s="70">
        <f>ROUND(IF(ISERROR(VLOOKUP($A18,[4]Summary!$A$1:$E$30,2,FALSE)),0,VLOOKUP($A18,[4]Summary!$A$1:$E$30,2,FALSE)),0)</f>
        <v>3</v>
      </c>
      <c r="E18" s="70">
        <f>ROUND(IF(ISERROR(VLOOKUP($A18,[4]Summary!$A$1:$E$30,3,FALSE)),0,VLOOKUP($A18,[4]Summary!$A$1:$E$30,3,FALSE)),0)</f>
        <v>0</v>
      </c>
    </row>
    <row r="19" spans="1:5">
      <c r="A19" s="59" t="s">
        <v>33</v>
      </c>
      <c r="B19" s="69">
        <f>ROUND(IF(ISERROR(VLOOKUP($A19,[4]Summary!$A$1:$E$30,4,FALSE)),0,VLOOKUP($A19,[4]Summary!$A$1:$E$30,4,FALSE)),0)</f>
        <v>239</v>
      </c>
      <c r="C19" s="69">
        <f>ROUND(IF(ISERROR(VLOOKUP($A19,[4]Summary!$A$1:$E$30,5,FALSE)),0,VLOOKUP($A19,[4]Summary!$A$1:$E$30,5,FALSE)),0)</f>
        <v>1</v>
      </c>
      <c r="D19" s="69">
        <f>ROUND(IF(ISERROR(VLOOKUP($A19,[4]Summary!$A$1:$E$30,2,FALSE)),0,VLOOKUP($A19,[4]Summary!$A$1:$E$30,2,FALSE)),0)</f>
        <v>0</v>
      </c>
      <c r="E19" s="69">
        <f>ROUND(IF(ISERROR(VLOOKUP($A19,[4]Summary!$A$1:$E$30,3,FALSE)),0,VLOOKUP($A19,[4]Summary!$A$1:$E$30,3,FALSE)),0)</f>
        <v>0</v>
      </c>
    </row>
    <row r="20" spans="1:5">
      <c r="A20" s="60" t="s">
        <v>34</v>
      </c>
      <c r="B20" s="70">
        <f>ROUND(IF(ISERROR(VLOOKUP($A20,[4]Summary!$A$1:$E$30,4,FALSE)),0,VLOOKUP($A20,[4]Summary!$A$1:$E$30,4,FALSE)),0)</f>
        <v>24</v>
      </c>
      <c r="C20" s="70">
        <f>ROUND(IF(ISERROR(VLOOKUP($A20,[4]Summary!$A$1:$E$30,5,FALSE)),0,VLOOKUP($A20,[4]Summary!$A$1:$E$30,5,FALSE)),0)</f>
        <v>15</v>
      </c>
      <c r="D20" s="70">
        <f>ROUND(IF(ISERROR(VLOOKUP($A20,[4]Summary!$A$1:$E$30,2,FALSE)),0,VLOOKUP($A20,[4]Summary!$A$1:$E$30,2,FALSE)),0)</f>
        <v>1</v>
      </c>
      <c r="E20" s="70">
        <f>ROUND(IF(ISERROR(VLOOKUP($A20,[4]Summary!$A$1:$E$30,3,FALSE)),0,VLOOKUP($A20,[4]Summary!$A$1:$E$30,3,FALSE)),0)</f>
        <v>0</v>
      </c>
    </row>
    <row r="21" spans="1:5">
      <c r="A21" s="59" t="s">
        <v>35</v>
      </c>
      <c r="B21" s="69">
        <f>ROUND(IF(ISERROR(VLOOKUP($A21,[4]Summary!$A$1:$E$30,4,FALSE)),0,VLOOKUP($A21,[4]Summary!$A$1:$E$30,4,FALSE)),0)</f>
        <v>952</v>
      </c>
      <c r="C21" s="69">
        <f>ROUND(IF(ISERROR(VLOOKUP($A21,[4]Summary!$A$1:$E$30,5,FALSE)),0,VLOOKUP($A21,[4]Summary!$A$1:$E$30,5,FALSE)),0)</f>
        <v>608</v>
      </c>
      <c r="D21" s="69">
        <f>ROUND(IF(ISERROR(VLOOKUP($A21,[4]Summary!$A$1:$E$30,2,FALSE)),0,VLOOKUP($A21,[4]Summary!$A$1:$E$30,2,FALSE)),0)</f>
        <v>115</v>
      </c>
      <c r="E21" s="69">
        <f>ROUND(IF(ISERROR(VLOOKUP($A21,[4]Summary!$A$1:$E$30,3,FALSE)),0,VLOOKUP($A21,[4]Summary!$A$1:$E$30,3,FALSE)),0)</f>
        <v>0</v>
      </c>
    </row>
    <row r="22" spans="1:5">
      <c r="A22" s="60" t="s">
        <v>36</v>
      </c>
      <c r="B22" s="70">
        <f>ROUND(IF(ISERROR(VLOOKUP($A22,[4]Summary!$A$1:$E$30,4,FALSE)),0,VLOOKUP($A22,[4]Summary!$A$1:$E$30,4,FALSE)),0)</f>
        <v>0</v>
      </c>
      <c r="C22" s="70">
        <f>ROUND(IF(ISERROR(VLOOKUP($A22,[4]Summary!$A$1:$E$30,5,FALSE)),0,VLOOKUP($A22,[4]Summary!$A$1:$E$30,5,FALSE)),0)</f>
        <v>0</v>
      </c>
      <c r="D22" s="70">
        <f>ROUND(IF(ISERROR(VLOOKUP($A22,[4]Summary!$A$1:$E$30,2,FALSE)),0,VLOOKUP($A22,[4]Summary!$A$1:$E$30,2,FALSE)),0)</f>
        <v>0</v>
      </c>
      <c r="E22" s="70">
        <f>ROUND(IF(ISERROR(VLOOKUP($A22,[4]Summary!$A$1:$E$30,3,FALSE)),0,VLOOKUP($A22,[4]Summary!$A$1:$E$30,3,FALSE)),0)</f>
        <v>0</v>
      </c>
    </row>
    <row r="23" spans="1:5">
      <c r="A23" s="59" t="s">
        <v>37</v>
      </c>
      <c r="B23" s="69">
        <f>ROUND(IF(ISERROR(VLOOKUP($A23,[4]Summary!$A$1:$E$30,4,FALSE)),0,VLOOKUP($A23,[4]Summary!$A$1:$E$30,4,FALSE)),0)</f>
        <v>0</v>
      </c>
      <c r="C23" s="69">
        <f>ROUND(IF(ISERROR(VLOOKUP($A23,[4]Summary!$A$1:$E$30,5,FALSE)),0,VLOOKUP($A23,[4]Summary!$A$1:$E$30,5,FALSE)),0)</f>
        <v>0</v>
      </c>
      <c r="D23" s="69">
        <f>ROUND(IF(ISERROR(VLOOKUP($A23,[4]Summary!$A$1:$E$30,2,FALSE)),0,VLOOKUP($A23,[4]Summary!$A$1:$E$30,2,FALSE)),0)</f>
        <v>0</v>
      </c>
      <c r="E23" s="69">
        <f>ROUND(IF(ISERROR(VLOOKUP($A23,[4]Summary!$A$1:$E$30,3,FALSE)),0,VLOOKUP($A23,[4]Summary!$A$1:$E$30,3,FALSE)),0)</f>
        <v>0</v>
      </c>
    </row>
    <row r="24" spans="1:5">
      <c r="A24" s="60" t="s">
        <v>38</v>
      </c>
      <c r="B24" s="70">
        <f>ROUND(IF(ISERROR(VLOOKUP($A24,[4]Summary!$A$1:$E$30,4,FALSE)),0,VLOOKUP($A24,[4]Summary!$A$1:$E$30,4,FALSE)),0)</f>
        <v>29</v>
      </c>
      <c r="C24" s="70">
        <f>ROUND(IF(ISERROR(VLOOKUP($A24,[4]Summary!$A$1:$E$30,5,FALSE)),0,VLOOKUP($A24,[4]Summary!$A$1:$E$30,5,FALSE)),0)</f>
        <v>10</v>
      </c>
      <c r="D24" s="70">
        <f>ROUND(IF(ISERROR(VLOOKUP($A24,[4]Summary!$A$1:$E$30,2,FALSE)),0,VLOOKUP($A24,[4]Summary!$A$1:$E$30,2,FALSE)),0)</f>
        <v>0</v>
      </c>
      <c r="E24" s="70">
        <f>ROUND(IF(ISERROR(VLOOKUP($A24,[4]Summary!$A$1:$E$30,3,FALSE)),0,VLOOKUP($A24,[4]Summary!$A$1:$E$30,3,FALSE)),0)</f>
        <v>0</v>
      </c>
    </row>
    <row r="25" spans="1:5">
      <c r="A25" s="59" t="s">
        <v>39</v>
      </c>
      <c r="B25" s="69">
        <f>ROUND(IF(ISERROR(VLOOKUP($A25,[4]Summary!$A$1:$E$30,4,FALSE)),0,VLOOKUP($A25,[4]Summary!$A$1:$E$30,4,FALSE)),0)</f>
        <v>2</v>
      </c>
      <c r="C25" s="69">
        <f>ROUND(IF(ISERROR(VLOOKUP($A25,[4]Summary!$A$1:$E$30,5,FALSE)),0,VLOOKUP($A25,[4]Summary!$A$1:$E$30,5,FALSE)),0)</f>
        <v>6</v>
      </c>
      <c r="D25" s="69">
        <f>ROUND(IF(ISERROR(VLOOKUP($A25,[4]Summary!$A$1:$E$30,2,FALSE)),0,VLOOKUP($A25,[4]Summary!$A$1:$E$30,2,FALSE)),0)</f>
        <v>2</v>
      </c>
      <c r="E25" s="69">
        <f>ROUND(IF(ISERROR(VLOOKUP($A25,[4]Summary!$A$1:$E$30,3,FALSE)),0,VLOOKUP($A25,[4]Summary!$A$1:$E$30,3,FALSE)),0)</f>
        <v>0</v>
      </c>
    </row>
    <row r="26" spans="1:5">
      <c r="A26" s="60" t="s">
        <v>40</v>
      </c>
      <c r="B26" s="70">
        <f>ROUND(IF(ISERROR(VLOOKUP($A26,[4]Summary!$A$1:$E$30,4,FALSE)),0,VLOOKUP($A26,[4]Summary!$A$1:$E$30,4,FALSE)),0)</f>
        <v>0</v>
      </c>
      <c r="C26" s="70">
        <f>ROUND(IF(ISERROR(VLOOKUP($A26,[4]Summary!$A$1:$E$30,5,FALSE)),0,VLOOKUP($A26,[4]Summary!$A$1:$E$30,5,FALSE)),0)</f>
        <v>0</v>
      </c>
      <c r="D26" s="70">
        <f>ROUND(IF(ISERROR(VLOOKUP($A26,[4]Summary!$A$1:$E$30,2,FALSE)),0,VLOOKUP($A26,[4]Summary!$A$1:$E$30,2,FALSE)),0)</f>
        <v>0</v>
      </c>
      <c r="E26" s="70">
        <f>ROUND(IF(ISERROR(VLOOKUP($A26,[4]Summary!$A$1:$E$30,3,FALSE)),0,VLOOKUP($A26,[4]Summary!$A$1:$E$30,3,FALSE)),0)</f>
        <v>0</v>
      </c>
    </row>
    <row r="27" spans="1:5">
      <c r="A27" s="59" t="s">
        <v>41</v>
      </c>
      <c r="B27" s="69">
        <f>ROUND(IF(ISERROR(VLOOKUP($A27,[4]Summary!$A$1:$E$30,4,FALSE)),0,VLOOKUP($A27,[4]Summary!$A$1:$E$30,4,FALSE)),0)</f>
        <v>111</v>
      </c>
      <c r="C27" s="69">
        <f>ROUND(IF(ISERROR(VLOOKUP($A27,[4]Summary!$A$1:$E$30,5,FALSE)),0,VLOOKUP($A27,[4]Summary!$A$1:$E$30,5,FALSE)),0)</f>
        <v>76</v>
      </c>
      <c r="D27" s="69">
        <f>ROUND(IF(ISERROR(VLOOKUP($A27,[4]Summary!$A$1:$E$30,2,FALSE)),0,VLOOKUP($A27,[4]Summary!$A$1:$E$30,2,FALSE)),0)</f>
        <v>0</v>
      </c>
      <c r="E27" s="69">
        <f>ROUND(IF(ISERROR(VLOOKUP($A27,[4]Summary!$A$1:$E$30,3,FALSE)),0,VLOOKUP($A27,[4]Summary!$A$1:$E$30,3,FALSE)),0)</f>
        <v>0</v>
      </c>
    </row>
    <row r="28" spans="1:5">
      <c r="A28" s="60" t="s">
        <v>42</v>
      </c>
      <c r="B28" s="70">
        <f>ROUND(IF(ISERROR(VLOOKUP($A28,[4]Summary!$A$1:$E$30,4,FALSE)),0,VLOOKUP($A28,[4]Summary!$A$1:$E$30,4,FALSE)),0)</f>
        <v>3</v>
      </c>
      <c r="C28" s="70">
        <f>ROUND(IF(ISERROR(VLOOKUP($A28,[4]Summary!$A$1:$E$30,5,FALSE)),0,VLOOKUP($A28,[4]Summary!$A$1:$E$30,5,FALSE)),0)</f>
        <v>1</v>
      </c>
      <c r="D28" s="70">
        <f>ROUND(IF(ISERROR(VLOOKUP($A28,[4]Summary!$A$1:$E$30,2,FALSE)),0,VLOOKUP($A28,[4]Summary!$A$1:$E$30,2,FALSE)),0)</f>
        <v>0</v>
      </c>
      <c r="E28" s="70">
        <f>ROUND(IF(ISERROR(VLOOKUP($A28,[4]Summary!$A$1:$E$30,3,FALSE)),0,VLOOKUP($A28,[4]Summary!$A$1:$E$30,3,FALSE)),0)</f>
        <v>0</v>
      </c>
    </row>
    <row r="29" spans="1:5">
      <c r="A29" s="59" t="s">
        <v>43</v>
      </c>
      <c r="B29" s="69">
        <f>ROUND(IF(ISERROR(VLOOKUP($A29,[4]Summary!$A$1:$E$30,4,FALSE)),0,VLOOKUP($A29,[4]Summary!$A$1:$E$30,4,FALSE)),0)</f>
        <v>0</v>
      </c>
      <c r="C29" s="69">
        <f>ROUND(IF(ISERROR(VLOOKUP($A29,[4]Summary!$A$1:$E$30,5,FALSE)),0,VLOOKUP($A29,[4]Summary!$A$1:$E$30,5,FALSE)),0)</f>
        <v>1</v>
      </c>
      <c r="D29" s="69">
        <f>ROUND(IF(ISERROR(VLOOKUP($A29,[4]Summary!$A$1:$E$30,2,FALSE)),0,VLOOKUP($A29,[4]Summary!$A$1:$E$30,2,FALSE)),0)</f>
        <v>0</v>
      </c>
      <c r="E29" s="69">
        <f>ROUND(IF(ISERROR(VLOOKUP($A29,[4]Summary!$A$1:$E$30,3,FALSE)),0,VLOOKUP($A29,[4]Summary!$A$1:$E$30,3,FALSE)),0)</f>
        <v>0</v>
      </c>
    </row>
    <row r="30" spans="1:5">
      <c r="A30" s="60" t="s">
        <v>44</v>
      </c>
      <c r="B30" s="70">
        <f>ROUND(IF(ISERROR(VLOOKUP($A30,[4]Summary!$A$1:$E$30,4,FALSE)),0,VLOOKUP($A30,[4]Summary!$A$1:$E$30,4,FALSE)),0)</f>
        <v>214</v>
      </c>
      <c r="C30" s="70">
        <f>ROUND(IF(ISERROR(VLOOKUP($A30,[4]Summary!$A$1:$E$30,5,FALSE)),0,VLOOKUP($A30,[4]Summary!$A$1:$E$30,5,FALSE)),0)</f>
        <v>10</v>
      </c>
      <c r="D30" s="70">
        <f>ROUND(IF(ISERROR(VLOOKUP($A30,[4]Summary!$A$1:$E$30,2,FALSE)),0,VLOOKUP($A30,[4]Summary!$A$1:$E$30,2,FALSE)),0)</f>
        <v>0</v>
      </c>
      <c r="E30" s="70">
        <f>ROUND(IF(ISERROR(VLOOKUP($A30,[4]Summary!$A$1:$E$30,3,FALSE)),0,VLOOKUP($A30,[4]Summary!$A$1:$E$30,3,FALSE)),0)</f>
        <v>0</v>
      </c>
    </row>
    <row r="31" spans="1:5">
      <c r="A31" s="59" t="s">
        <v>45</v>
      </c>
      <c r="B31" s="69">
        <f>ROUND(IF(ISERROR(VLOOKUP($A31,[4]Summary!$A$1:$E$30,4,FALSE)),0,VLOOKUP($A31,[4]Summary!$A$1:$E$30,4,FALSE)),0)</f>
        <v>0</v>
      </c>
      <c r="C31" s="69">
        <f>ROUND(IF(ISERROR(VLOOKUP($A31,[4]Summary!$A$1:$E$30,5,FALSE)),0,VLOOKUP($A31,[4]Summary!$A$1:$E$30,5,FALSE)),0)</f>
        <v>0</v>
      </c>
      <c r="D31" s="69">
        <f>ROUND(IF(ISERROR(VLOOKUP($A31,[4]Summary!$A$1:$E$30,2,FALSE)),0,VLOOKUP($A31,[4]Summary!$A$1:$E$30,2,FALSE)),0)</f>
        <v>0</v>
      </c>
      <c r="E31" s="69">
        <f>ROUND(IF(ISERROR(VLOOKUP($A31,[4]Summary!$A$1:$E$30,3,FALSE)),0,VLOOKUP($A31,[4]Summary!$A$1:$E$30,3,FALSE)),0)</f>
        <v>0</v>
      </c>
    </row>
    <row r="32" spans="1:5">
      <c r="A32" s="61" t="s">
        <v>46</v>
      </c>
      <c r="B32" s="72">
        <f>SUM(B9:B31)</f>
        <v>2349</v>
      </c>
      <c r="C32" s="72">
        <f t="shared" ref="C32:E32" si="0">SUM(C9:C31)</f>
        <v>1188</v>
      </c>
      <c r="D32" s="72">
        <f t="shared" si="0"/>
        <v>242</v>
      </c>
      <c r="E32" s="72">
        <f t="shared" si="0"/>
        <v>2</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G29"/>
  <sheetViews>
    <sheetView showGridLines="0" zoomScaleNormal="100" workbookViewId="0">
      <selection activeCell="E3" sqref="E3"/>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43001</v>
      </c>
      <c r="F3" s="29"/>
    </row>
    <row r="4" spans="1:7" ht="13.5" thickBot="1">
      <c r="A4" s="123"/>
      <c r="B4" s="132"/>
      <c r="C4" s="132"/>
      <c r="D4" s="42" t="s">
        <v>60</v>
      </c>
      <c r="E4" s="43">
        <f>'Service Metrics (items 1-2)'!E4</f>
        <v>43007</v>
      </c>
      <c r="F4" s="29"/>
    </row>
    <row r="5" spans="1:7" ht="13.5" thickBot="1"/>
    <row r="6" spans="1:7" ht="36.75" customHeight="1" thickBot="1">
      <c r="A6" s="118" t="s">
        <v>114</v>
      </c>
      <c r="B6" s="135"/>
      <c r="C6" s="119"/>
    </row>
    <row r="7" spans="1:7" ht="57.75" customHeight="1" thickBot="1">
      <c r="A7" s="53" t="s">
        <v>67</v>
      </c>
      <c r="B7" s="84" t="s">
        <v>116</v>
      </c>
      <c r="C7" s="58" t="s">
        <v>115</v>
      </c>
      <c r="D7" s="105" t="s">
        <v>87</v>
      </c>
      <c r="E7" s="149" t="s">
        <v>160</v>
      </c>
      <c r="F7" s="149"/>
      <c r="G7" s="149"/>
    </row>
    <row r="8" spans="1:7" ht="12.75" customHeight="1">
      <c r="A8" s="51" t="s">
        <v>48</v>
      </c>
      <c r="B8" s="113">
        <f>[5]tblSTB7DAYAVG!$B$2</f>
        <v>15.714285714285714</v>
      </c>
      <c r="C8" s="114">
        <v>16.600000000000001</v>
      </c>
      <c r="E8" s="149"/>
      <c r="F8" s="149"/>
      <c r="G8" s="149"/>
    </row>
    <row r="9" spans="1:7" ht="12.75" customHeight="1">
      <c r="A9" s="1" t="s">
        <v>49</v>
      </c>
      <c r="B9" s="94">
        <f>[5]tblSTB7DAYAVG!$B$3</f>
        <v>5.1428571428571432</v>
      </c>
      <c r="C9" s="103">
        <v>5.2</v>
      </c>
      <c r="E9" s="149"/>
      <c r="F9" s="149"/>
      <c r="G9" s="149"/>
    </row>
    <row r="10" spans="1:7">
      <c r="A10" s="1" t="s">
        <v>13</v>
      </c>
      <c r="B10" s="94">
        <f>[5]tblSTB7DAYAVG!$B$4</f>
        <v>0.8571428571428571</v>
      </c>
      <c r="C10" s="103" t="s">
        <v>136</v>
      </c>
      <c r="E10" s="107"/>
      <c r="F10" s="107"/>
      <c r="G10" s="107"/>
    </row>
    <row r="12" spans="1:7">
      <c r="C12" s="50"/>
      <c r="D12" s="35"/>
      <c r="F12" s="35"/>
    </row>
    <row r="13" spans="1:7" ht="13.5" thickBot="1"/>
    <row r="14" spans="1:7" ht="42.75" customHeight="1" thickBot="1">
      <c r="A14" s="151" t="str">
        <f>"10.      Plan vs. Performance For Grain Shuttle (Or Dedicated Grain Train) Round Trips, By Region, Updated to reflect the month of "&amp;[6]Item10_Data!$D$1</f>
        <v>10.      Plan vs. Performance For Grain Shuttle (Or Dedicated Grain Train) Round Trips, By Region, Updated to reflect the month of AUGUST</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f>IF(ISERROR(VLOOKUP(A16,[6]Item10_Data!$A$1:$F$15,3,FALSE)),"NR",VLOOKUP(A16,[6]Item10_Data!$A$1:$F$15,3,FALSE))</f>
        <v>3.537323057</v>
      </c>
      <c r="C16" s="103">
        <v>2.5</v>
      </c>
      <c r="E16" s="149"/>
      <c r="F16" s="149"/>
      <c r="G16" s="149"/>
    </row>
    <row r="17" spans="1:7">
      <c r="A17" s="102" t="s">
        <v>83</v>
      </c>
      <c r="B17" s="94">
        <f>IF(ISERROR(VLOOKUP(A17,[6]Item10_Data!$A$1:$F$15,3,FALSE)),"NR",VLOOKUP(A17,[6]Item10_Data!$A$1:$F$15,3,FALSE))</f>
        <v>2.4847643179999999</v>
      </c>
      <c r="C17" s="103">
        <v>2.5</v>
      </c>
      <c r="D17" s="28"/>
      <c r="E17" s="149"/>
      <c r="F17" s="149"/>
      <c r="G17" s="149"/>
    </row>
    <row r="18" spans="1:7">
      <c r="A18" s="102" t="s">
        <v>84</v>
      </c>
      <c r="B18" s="94">
        <f>IF(ISERROR(VLOOKUP(A18,[6]Item10_Data!$A$1:$F$15,3,FALSE)),"NR",VLOOKUP(A18,[6]Item10_Data!$A$1:$F$15,3,FALSE))</f>
        <v>3.345738221</v>
      </c>
      <c r="C18" s="103">
        <v>2.5</v>
      </c>
      <c r="E18" s="149"/>
      <c r="F18" s="149"/>
      <c r="G18" s="149"/>
    </row>
    <row r="19" spans="1:7">
      <c r="A19" s="102" t="s">
        <v>85</v>
      </c>
      <c r="B19" s="94">
        <f>IF(ISERROR(VLOOKUP(A19,[6]Item10_Data!$A$1:$F$15,3,FALSE)),"NR",VLOOKUP(A19,[6]Item10_Data!$A$1:$F$15,3,FALSE))</f>
        <v>1.9760435220000001</v>
      </c>
      <c r="C19" s="103">
        <v>1.5</v>
      </c>
      <c r="E19" s="149"/>
      <c r="F19" s="149"/>
      <c r="G19" s="149"/>
    </row>
    <row r="20" spans="1:7">
      <c r="A20" s="102" t="s">
        <v>86</v>
      </c>
      <c r="B20" s="94">
        <f>IF(ISERROR(VLOOKUP(A20,[6]Item10_Data!$A$1:$F$15,3,FALSE)),"NR",VLOOKUP(A20,[6]Item10_Data!$A$1:$F$15,3,FALSE))</f>
        <v>3.1168456369999999</v>
      </c>
      <c r="C20" s="103">
        <v>2</v>
      </c>
      <c r="E20" s="149"/>
      <c r="F20" s="149"/>
      <c r="G20" s="149"/>
    </row>
    <row r="21" spans="1:7">
      <c r="A21" s="104" t="s">
        <v>127</v>
      </c>
      <c r="B21" s="94">
        <f>IF(ISERROR(VLOOKUP(A21,[6]Item10_Data!$A$1:$F$15,3,FALSE)),"NR",VLOOKUP(A21,[6]Item10_Data!$A$1:$F$15,3,FALSE))</f>
        <v>4.8504446239999996</v>
      </c>
      <c r="C21" s="103">
        <v>2.5</v>
      </c>
      <c r="E21" s="149"/>
      <c r="F21" s="149"/>
      <c r="G21" s="149"/>
    </row>
    <row r="22" spans="1:7">
      <c r="A22" s="102" t="s">
        <v>128</v>
      </c>
      <c r="B22" s="94">
        <f>IF(ISERROR(VLOOKUP("GRAND TOTAL",[6]Item10_Data!$A$1:$F$15,3,FALSE)),"NR",VLOOKUP("GRAND TOTAL",[6]Item10_Data!$A$1:$F$15,3,FALSE))</f>
        <v>2.903961888</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1:H37"/>
  <sheetViews>
    <sheetView showGridLines="0" tabSelected="1" zoomScaleNormal="100" workbookViewId="0">
      <selection activeCell="B16" sqref="B16"/>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43002</v>
      </c>
      <c r="G3" s="29"/>
    </row>
    <row r="4" spans="1:8" ht="13.5" thickBot="1">
      <c r="B4" s="123"/>
      <c r="C4" s="132"/>
      <c r="D4" s="132"/>
      <c r="E4" s="42" t="s">
        <v>60</v>
      </c>
      <c r="F4" s="43">
        <f>'Service Metrics (items 1-2)'!E4+1</f>
        <v>43008</v>
      </c>
      <c r="G4" s="29"/>
    </row>
    <row r="5" spans="1:8" ht="13.5" thickBot="1"/>
    <row r="6" spans="1:8" ht="36.75" customHeight="1" thickBot="1">
      <c r="B6" s="118" t="s">
        <v>122</v>
      </c>
      <c r="C6" s="135"/>
      <c r="D6" s="119"/>
    </row>
    <row r="7" spans="1:8" ht="29.25" customHeight="1" thickBot="1">
      <c r="B7" s="53" t="s">
        <v>117</v>
      </c>
      <c r="C7" s="58" t="s">
        <v>133</v>
      </c>
      <c r="D7" s="58" t="s">
        <v>132</v>
      </c>
    </row>
    <row r="8" spans="1:8" ht="13.5" customHeight="1">
      <c r="A8" s="108">
        <v>1</v>
      </c>
      <c r="B8" s="110" t="s">
        <v>15</v>
      </c>
      <c r="C8" s="112">
        <f>VLOOKUP($A8,[7]AAR_Carloadings!$A$6:$D$32,2,FALSE)</f>
        <v>6021</v>
      </c>
      <c r="D8" s="112">
        <f>VLOOKUP(A8,[7]AAR_Carloadings!$A$6:$D$32,4,FALSE)</f>
        <v>823</v>
      </c>
      <c r="E8" s="78" t="s">
        <v>87</v>
      </c>
      <c r="F8" s="149" t="s">
        <v>134</v>
      </c>
      <c r="G8" s="149"/>
      <c r="H8" s="149"/>
    </row>
    <row r="9" spans="1:8" ht="13.5" customHeight="1">
      <c r="A9" s="108">
        <v>2</v>
      </c>
      <c r="B9" s="110" t="s">
        <v>138</v>
      </c>
      <c r="C9" s="112">
        <f>VLOOKUP($A9,[7]AAR_Carloadings!$A$6:$D$32,2,FALSE)</f>
        <v>769</v>
      </c>
      <c r="D9" s="112">
        <f>VLOOKUP(A9,[7]AAR_Carloadings!$A$6:$D$32,4,FALSE)</f>
        <v>183</v>
      </c>
      <c r="F9" s="149"/>
      <c r="G9" s="149"/>
      <c r="H9" s="149"/>
    </row>
    <row r="10" spans="1:8" ht="13.5" customHeight="1">
      <c r="A10" s="108">
        <v>3</v>
      </c>
      <c r="B10" s="110" t="s">
        <v>139</v>
      </c>
      <c r="C10" s="112">
        <f>VLOOKUP($A10,[7]AAR_Carloadings!$A$6:$D$32,2,FALSE)</f>
        <v>199</v>
      </c>
      <c r="D10" s="112">
        <f>VLOOKUP(A10,[7]AAR_Carloadings!$A$6:$D$32,4,FALSE)</f>
        <v>62</v>
      </c>
      <c r="F10" s="149"/>
      <c r="G10" s="149"/>
      <c r="H10" s="149"/>
    </row>
    <row r="11" spans="1:8" ht="13.5" customHeight="1">
      <c r="A11" s="108">
        <v>4</v>
      </c>
      <c r="B11" s="110" t="s">
        <v>16</v>
      </c>
      <c r="C11" s="112">
        <f>VLOOKUP($A11,[7]AAR_Carloadings!$A$6:$D$32,2,FALSE)</f>
        <v>20773</v>
      </c>
      <c r="D11" s="112">
        <f>VLOOKUP(A11,[7]AAR_Carloadings!$A$6:$D$32,4,FALSE)</f>
        <v>1605</v>
      </c>
      <c r="F11" s="149"/>
      <c r="G11" s="149"/>
      <c r="H11" s="149"/>
    </row>
    <row r="12" spans="1:8" ht="13.5" customHeight="1">
      <c r="A12" s="108">
        <v>5</v>
      </c>
      <c r="B12" s="110" t="s">
        <v>140</v>
      </c>
      <c r="C12" s="112">
        <f>VLOOKUP($A12,[7]AAR_Carloadings!$A$6:$D$32,2,FALSE)</f>
        <v>11154</v>
      </c>
      <c r="D12" s="112">
        <f>VLOOKUP(A12,[7]AAR_Carloadings!$A$6:$D$32,4,FALSE)</f>
        <v>885</v>
      </c>
      <c r="F12" s="149"/>
      <c r="G12" s="149"/>
      <c r="H12" s="149"/>
    </row>
    <row r="13" spans="1:8" ht="13.5" customHeight="1">
      <c r="A13" s="108">
        <v>6</v>
      </c>
      <c r="B13" s="110" t="s">
        <v>141</v>
      </c>
      <c r="C13" s="112">
        <f>VLOOKUP($A13,[7]AAR_Carloadings!$A$6:$D$32,2,FALSE)</f>
        <v>943</v>
      </c>
      <c r="D13" s="112">
        <f>VLOOKUP(A13,[7]AAR_Carloadings!$A$6:$D$32,4,FALSE)</f>
        <v>234</v>
      </c>
      <c r="F13" s="149"/>
      <c r="G13" s="149"/>
      <c r="H13" s="149"/>
    </row>
    <row r="14" spans="1:8" ht="13.5" customHeight="1">
      <c r="A14" s="108">
        <v>7</v>
      </c>
      <c r="B14" s="110" t="s">
        <v>142</v>
      </c>
      <c r="C14" s="112">
        <f>VLOOKUP($A14,[7]AAR_Carloadings!$A$6:$D$32,2,FALSE)</f>
        <v>3502</v>
      </c>
      <c r="D14" s="112">
        <f>VLOOKUP(A14,[7]AAR_Carloadings!$A$6:$D$32,4,FALSE)</f>
        <v>163</v>
      </c>
      <c r="F14" s="149"/>
      <c r="G14" s="149"/>
      <c r="H14" s="149"/>
    </row>
    <row r="15" spans="1:8" ht="13.5" customHeight="1">
      <c r="A15" s="108">
        <v>8</v>
      </c>
      <c r="B15" s="110" t="s">
        <v>143</v>
      </c>
      <c r="C15" s="112">
        <f>VLOOKUP($A15,[7]AAR_Carloadings!$A$6:$D$32,2,FALSE)</f>
        <v>2865</v>
      </c>
      <c r="D15" s="112">
        <f>VLOOKUP(A15,[7]AAR_Carloadings!$A$6:$D$32,4,FALSE)</f>
        <v>1483</v>
      </c>
      <c r="F15" s="149"/>
      <c r="G15" s="149"/>
      <c r="H15" s="149"/>
    </row>
    <row r="16" spans="1:8" ht="13.5" customHeight="1">
      <c r="A16" s="108">
        <v>9</v>
      </c>
      <c r="B16" s="110" t="s">
        <v>144</v>
      </c>
      <c r="C16" s="112">
        <f>VLOOKUP($A16,[7]AAR_Carloadings!$A$6:$D$32,2,FALSE)</f>
        <v>102</v>
      </c>
      <c r="D16" s="112">
        <f>VLOOKUP(A16,[7]AAR_Carloadings!$A$6:$D$32,4,FALSE)</f>
        <v>107</v>
      </c>
      <c r="F16" s="106"/>
      <c r="G16" s="106"/>
    </row>
    <row r="17" spans="1:4" ht="13.5" customHeight="1">
      <c r="A17" s="108">
        <v>10</v>
      </c>
      <c r="B17" s="110" t="s">
        <v>145</v>
      </c>
      <c r="C17" s="112">
        <f>VLOOKUP($A17,[7]AAR_Carloadings!$A$6:$D$32,2,FALSE)</f>
        <v>1721</v>
      </c>
      <c r="D17" s="112">
        <f>VLOOKUP(A17,[7]AAR_Carloadings!$A$6:$D$32,4,FALSE)</f>
        <v>795</v>
      </c>
    </row>
    <row r="18" spans="1:4" ht="13.5" customHeight="1">
      <c r="A18" s="108">
        <v>11</v>
      </c>
      <c r="B18" s="110" t="s">
        <v>146</v>
      </c>
      <c r="C18" s="112">
        <f>VLOOKUP($A18,[7]AAR_Carloadings!$A$6:$D$32,2,FALSE)</f>
        <v>947</v>
      </c>
      <c r="D18" s="112">
        <f>VLOOKUP(A18,[7]AAR_Carloadings!$A$6:$D$32,4,FALSE)</f>
        <v>873</v>
      </c>
    </row>
    <row r="19" spans="1:4" ht="13.5" customHeight="1">
      <c r="A19" s="108">
        <v>12</v>
      </c>
      <c r="B19" s="110" t="s">
        <v>147</v>
      </c>
      <c r="C19" s="112">
        <f>VLOOKUP($A19,[7]AAR_Carloadings!$A$6:$D$32,2,FALSE)</f>
        <v>14113</v>
      </c>
      <c r="D19" s="112">
        <f>VLOOKUP(A19,[7]AAR_Carloadings!$A$6:$D$32,4,FALSE)</f>
        <v>2923</v>
      </c>
    </row>
    <row r="20" spans="1:4" ht="13.5" customHeight="1">
      <c r="A20" s="108">
        <v>13</v>
      </c>
      <c r="B20" s="110" t="s">
        <v>148</v>
      </c>
      <c r="C20" s="112">
        <f>VLOOKUP($A20,[7]AAR_Carloadings!$A$6:$D$32,2,FALSE)</f>
        <v>2281</v>
      </c>
      <c r="D20" s="112">
        <f>VLOOKUP(A20,[7]AAR_Carloadings!$A$6:$D$32,4,FALSE)</f>
        <v>1336</v>
      </c>
    </row>
    <row r="21" spans="1:4" ht="13.5" customHeight="1">
      <c r="A21" s="108">
        <v>14</v>
      </c>
      <c r="B21" s="110" t="s">
        <v>149</v>
      </c>
      <c r="C21" s="112">
        <f>VLOOKUP($A21,[7]AAR_Carloadings!$A$6:$D$32,2,FALSE)</f>
        <v>2632</v>
      </c>
      <c r="D21" s="112">
        <f>VLOOKUP(A21,[7]AAR_Carloadings!$A$6:$D$32,4,FALSE)</f>
        <v>505</v>
      </c>
    </row>
    <row r="22" spans="1:4" ht="13.5" customHeight="1">
      <c r="A22" s="108">
        <v>15</v>
      </c>
      <c r="B22" s="110" t="s">
        <v>150</v>
      </c>
      <c r="C22" s="112">
        <f>VLOOKUP($A22,[7]AAR_Carloadings!$A$6:$D$32,2,FALSE)</f>
        <v>1035</v>
      </c>
      <c r="D22" s="112">
        <f>VLOOKUP(A22,[7]AAR_Carloadings!$A$6:$D$32,4,FALSE)</f>
        <v>151</v>
      </c>
    </row>
    <row r="23" spans="1:4" ht="13.5" customHeight="1">
      <c r="A23" s="108">
        <v>16</v>
      </c>
      <c r="B23" s="110" t="s">
        <v>151</v>
      </c>
      <c r="C23" s="112">
        <f>VLOOKUP($A23,[7]AAR_Carloadings!$A$6:$D$32,2,FALSE)</f>
        <v>1054</v>
      </c>
      <c r="D23" s="112">
        <f>VLOOKUP(A23,[7]AAR_Carloadings!$A$6:$D$32,4,FALSE)</f>
        <v>1276</v>
      </c>
    </row>
    <row r="24" spans="1:4" ht="13.5" customHeight="1">
      <c r="A24" s="108">
        <v>17</v>
      </c>
      <c r="B24" s="110" t="s">
        <v>152</v>
      </c>
      <c r="C24" s="112">
        <f>VLOOKUP($A24,[7]AAR_Carloadings!$A$6:$D$32,2,FALSE)</f>
        <v>2718</v>
      </c>
      <c r="D24" s="112">
        <f>VLOOKUP(A24,[7]AAR_Carloadings!$A$6:$D$32,4,FALSE)</f>
        <v>6370</v>
      </c>
    </row>
    <row r="25" spans="1:4" ht="13.5" customHeight="1">
      <c r="A25" s="108">
        <v>18</v>
      </c>
      <c r="B25" s="110" t="s">
        <v>153</v>
      </c>
      <c r="C25" s="112">
        <f>VLOOKUP($A25,[7]AAR_Carloadings!$A$6:$D$32,2,FALSE)</f>
        <v>861</v>
      </c>
      <c r="D25" s="112">
        <f>VLOOKUP(A25,[7]AAR_Carloadings!$A$6:$D$32,4,FALSE)</f>
        <v>10</v>
      </c>
    </row>
    <row r="26" spans="1:4" ht="13.5" customHeight="1">
      <c r="A26" s="108">
        <v>19</v>
      </c>
      <c r="B26" s="110" t="s">
        <v>154</v>
      </c>
      <c r="C26" s="112">
        <f>VLOOKUP($A26,[7]AAR_Carloadings!$A$6:$D$32,2,FALSE)</f>
        <v>871</v>
      </c>
      <c r="D26" s="112">
        <f>VLOOKUP(A26,[7]AAR_Carloadings!$A$6:$D$32,4,FALSE)</f>
        <v>104</v>
      </c>
    </row>
    <row r="27" spans="1:4" ht="13.5" customHeight="1">
      <c r="A27" s="108">
        <v>20</v>
      </c>
      <c r="B27" s="110" t="s">
        <v>7</v>
      </c>
      <c r="C27" s="112">
        <f>VLOOKUP($A27,[7]AAR_Carloadings!$A$6:$D$32,2,FALSE)</f>
        <v>2484</v>
      </c>
      <c r="D27" s="112">
        <f>VLOOKUP(A27,[7]AAR_Carloadings!$A$6:$D$32,4,FALSE)</f>
        <v>1044</v>
      </c>
    </row>
    <row r="28" spans="1:4" ht="13.5" customHeight="1">
      <c r="A28" s="109" t="s">
        <v>123</v>
      </c>
      <c r="B28" s="110" t="s">
        <v>155</v>
      </c>
      <c r="C28" s="112">
        <f>VLOOKUP($A28,[7]AAR_Carloadings!$A$6:$D$32,2,FALSE)</f>
        <v>77045</v>
      </c>
      <c r="D28" s="112">
        <f>VLOOKUP(A28,[7]AAR_Carloadings!$A$6:$D$32,4,FALSE)</f>
        <v>20932</v>
      </c>
    </row>
    <row r="29" spans="1:4" ht="13.5" customHeight="1">
      <c r="A29" s="109" t="s">
        <v>124</v>
      </c>
      <c r="B29" s="110" t="s">
        <v>156</v>
      </c>
      <c r="C29" s="112">
        <f>VLOOKUP($A29,[7]AAR_Carloadings!$A$6:$D$32,2,FALSE)</f>
        <v>60789</v>
      </c>
      <c r="D29" s="112">
        <f>VLOOKUP(A29,[7]AAR_Carloadings!$A$6:$D$32,4,FALSE)</f>
        <v>11458</v>
      </c>
    </row>
    <row r="30" spans="1:4" ht="13.5" customHeight="1">
      <c r="A30" s="109" t="s">
        <v>125</v>
      </c>
      <c r="B30" s="110" t="s">
        <v>157</v>
      </c>
      <c r="C30" s="112">
        <f>VLOOKUP($A30,[7]AAR_Carloadings!$A$6:$D$32,2,FALSE)</f>
        <v>3196</v>
      </c>
      <c r="D30" s="112">
        <f>VLOOKUP(A30,[7]AAR_Carloadings!$A$6:$D$32,4,FALSE)</f>
        <v>94</v>
      </c>
    </row>
    <row r="31" spans="1:4" ht="13.5" customHeight="1">
      <c r="A31" s="109" t="s">
        <v>126</v>
      </c>
      <c r="B31" s="110" t="s">
        <v>158</v>
      </c>
      <c r="C31" s="112">
        <f>VLOOKUP($A31,[7]AAR_Carloadings!$A$6:$D$32,2,FALSE)</f>
        <v>63985</v>
      </c>
      <c r="D31" s="112">
        <f>VLOOKUP(A31,[7]AAR_Carloadings!$A$6:$D$32,4,FALSE)</f>
        <v>11552</v>
      </c>
    </row>
    <row r="32" spans="1:4" ht="13.5" thickBot="1"/>
    <row r="33" spans="2:7" ht="36.75" customHeight="1" thickBot="1">
      <c r="B33" s="118" t="s">
        <v>122</v>
      </c>
      <c r="C33" s="135"/>
      <c r="D33" s="119"/>
    </row>
    <row r="34" spans="2:7" ht="26.25" customHeight="1" thickBot="1">
      <c r="B34" s="53" t="s">
        <v>117</v>
      </c>
      <c r="C34" s="58" t="s">
        <v>133</v>
      </c>
      <c r="D34" s="58" t="s">
        <v>132</v>
      </c>
    </row>
    <row r="35" spans="2:7">
      <c r="B35" s="51" t="s">
        <v>107</v>
      </c>
      <c r="C35" s="112">
        <f>VLOOKUP(B35,[7]AAR_Carloadings!$A$6:$D$32,2,FALSE)</f>
        <v>974</v>
      </c>
      <c r="D35" s="112">
        <f>VLOOKUP(B35,[7]AAR_Carloadings!$A$6:$D$32,4,FALSE)</f>
        <v>890</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2017-10-04T19:16:30Z</dcterms:modified>
</cp:coreProperties>
</file>