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415" windowHeight="128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calcMode="manual"/>
</workbook>
</file>

<file path=xl/calcChain.xml><?xml version="1.0" encoding="utf-8"?>
<calcChain xmlns="http://schemas.openxmlformats.org/spreadsheetml/2006/main">
  <c r="F4" i="7"/>
  <c r="C15" i="2" l="1"/>
  <c r="C35" i="7" l="1"/>
  <c r="B14" i="6"/>
  <c r="A14" i="5"/>
  <c r="B22"/>
  <c r="B21"/>
  <c r="B20"/>
  <c r="B19"/>
  <c r="B18"/>
  <c r="B17"/>
  <c r="B16"/>
  <c r="C50" i="6"/>
  <c r="B50"/>
  <c r="C49"/>
  <c r="B49"/>
  <c r="C48"/>
  <c r="B48"/>
  <c r="C47"/>
  <c r="B47"/>
  <c r="C46"/>
  <c r="B46"/>
  <c r="C45"/>
  <c r="B45"/>
  <c r="C44"/>
  <c r="B44"/>
  <c r="C43"/>
  <c r="B43"/>
  <c r="B13"/>
  <c r="B12"/>
  <c r="B11"/>
  <c r="B10"/>
  <c r="B9"/>
  <c r="B8"/>
  <c r="B7"/>
  <c r="B6"/>
  <c r="E31" i="3"/>
  <c r="D31"/>
  <c r="C31"/>
  <c r="B31"/>
  <c r="E30"/>
  <c r="D30"/>
  <c r="C30"/>
  <c r="B30"/>
  <c r="E29"/>
  <c r="D29"/>
  <c r="C29"/>
  <c r="B29"/>
  <c r="E28"/>
  <c r="D28"/>
  <c r="C28"/>
  <c r="B28"/>
  <c r="E27"/>
  <c r="D27"/>
  <c r="C27"/>
  <c r="B27"/>
  <c r="E26"/>
  <c r="D26"/>
  <c r="C26"/>
  <c r="B26"/>
  <c r="E25"/>
  <c r="D25"/>
  <c r="C25"/>
  <c r="B25"/>
  <c r="E24"/>
  <c r="D24"/>
  <c r="C24"/>
  <c r="B24"/>
  <c r="E23"/>
  <c r="D23"/>
  <c r="C23"/>
  <c r="B23"/>
  <c r="E22"/>
  <c r="D22"/>
  <c r="C22"/>
  <c r="B22"/>
  <c r="E21"/>
  <c r="D21"/>
  <c r="C21"/>
  <c r="B21"/>
  <c r="E20"/>
  <c r="D20"/>
  <c r="C20"/>
  <c r="B20"/>
  <c r="E19"/>
  <c r="D19"/>
  <c r="C19"/>
  <c r="B19"/>
  <c r="E18"/>
  <c r="D18"/>
  <c r="C18"/>
  <c r="B18"/>
  <c r="E17"/>
  <c r="D17"/>
  <c r="C17"/>
  <c r="B17"/>
  <c r="E16"/>
  <c r="D16"/>
  <c r="C16"/>
  <c r="B16"/>
  <c r="E15"/>
  <c r="D15"/>
  <c r="C15"/>
  <c r="B15"/>
  <c r="E14"/>
  <c r="D14"/>
  <c r="C14"/>
  <c r="B14"/>
  <c r="E13"/>
  <c r="D13"/>
  <c r="C13"/>
  <c r="B13"/>
  <c r="E12"/>
  <c r="D12"/>
  <c r="C12"/>
  <c r="B12"/>
  <c r="E11"/>
  <c r="D11"/>
  <c r="C11"/>
  <c r="B11"/>
  <c r="E10"/>
  <c r="D10"/>
  <c r="C10"/>
  <c r="B10"/>
  <c r="E9"/>
  <c r="D9"/>
  <c r="C9"/>
  <c r="B9"/>
  <c r="B10" i="5"/>
  <c r="B9"/>
  <c r="B8"/>
  <c r="D31" i="2"/>
  <c r="C31"/>
  <c r="B31"/>
  <c r="D30"/>
  <c r="C30"/>
  <c r="B30"/>
  <c r="D29"/>
  <c r="C29"/>
  <c r="B29"/>
  <c r="D28"/>
  <c r="C28"/>
  <c r="B28"/>
  <c r="D27"/>
  <c r="C27"/>
  <c r="B27"/>
  <c r="D26"/>
  <c r="C26"/>
  <c r="B26"/>
  <c r="D25"/>
  <c r="C25"/>
  <c r="B25"/>
  <c r="D24"/>
  <c r="C24"/>
  <c r="B24"/>
  <c r="D23"/>
  <c r="C23"/>
  <c r="B23"/>
  <c r="D22"/>
  <c r="C22"/>
  <c r="B22"/>
  <c r="D21"/>
  <c r="C21"/>
  <c r="B21"/>
  <c r="D20"/>
  <c r="C20"/>
  <c r="B20"/>
  <c r="D19"/>
  <c r="C19"/>
  <c r="B19"/>
  <c r="D18"/>
  <c r="C18"/>
  <c r="B18"/>
  <c r="D17"/>
  <c r="C17"/>
  <c r="B17"/>
  <c r="D16"/>
  <c r="C16"/>
  <c r="B16"/>
  <c r="D15"/>
  <c r="B15"/>
  <c r="D14"/>
  <c r="C14"/>
  <c r="B14"/>
  <c r="D13"/>
  <c r="C13"/>
  <c r="B13"/>
  <c r="D12"/>
  <c r="C12"/>
  <c r="B12"/>
  <c r="D11"/>
  <c r="C11"/>
  <c r="B11"/>
  <c r="D10"/>
  <c r="C10"/>
  <c r="B10"/>
  <c r="D9"/>
  <c r="C9"/>
  <c r="B9"/>
  <c r="C31" i="7"/>
  <c r="C11"/>
  <c r="C9"/>
  <c r="D9"/>
  <c r="C10"/>
  <c r="D10"/>
  <c r="D11"/>
  <c r="C12"/>
  <c r="D12"/>
  <c r="C13"/>
  <c r="D13"/>
  <c r="C14"/>
  <c r="D14"/>
  <c r="C15"/>
  <c r="D15"/>
  <c r="C16"/>
  <c r="D16"/>
  <c r="C17"/>
  <c r="D17"/>
  <c r="C18"/>
  <c r="D18"/>
  <c r="C19"/>
  <c r="D19"/>
  <c r="C20"/>
  <c r="D20"/>
  <c r="C21"/>
  <c r="D21"/>
  <c r="C22"/>
  <c r="D22"/>
  <c r="C23"/>
  <c r="D23"/>
  <c r="C24"/>
  <c r="D24"/>
  <c r="C25"/>
  <c r="D25"/>
  <c r="C26"/>
  <c r="D26"/>
  <c r="C27"/>
  <c r="D27"/>
  <c r="C28"/>
  <c r="D28"/>
  <c r="C29"/>
  <c r="D29"/>
  <c r="C30"/>
  <c r="D30"/>
  <c r="D31"/>
  <c r="C8"/>
  <c r="D8"/>
  <c r="D35"/>
  <c r="E4" i="5"/>
  <c r="E4" i="3"/>
  <c r="E4" i="2"/>
  <c r="E4" i="6"/>
  <c r="C3" i="7"/>
  <c r="B3"/>
  <c r="E32" i="3" l="1"/>
  <c r="D32"/>
  <c r="B32"/>
  <c r="C32"/>
  <c r="D36" i="6"/>
  <c r="C36"/>
  <c r="B36"/>
  <c r="F29"/>
  <c r="F30"/>
  <c r="F31"/>
  <c r="F32"/>
  <c r="F33"/>
  <c r="F34"/>
  <c r="F35"/>
  <c r="F28"/>
  <c r="B3" i="5"/>
  <c r="A3"/>
  <c r="B3" i="3"/>
  <c r="A3"/>
  <c r="B3" i="6"/>
  <c r="A3"/>
  <c r="B3" i="2"/>
  <c r="A3"/>
  <c r="F36" i="6" l="1"/>
  <c r="D32" i="2"/>
  <c r="C32"/>
  <c r="B32"/>
  <c r="E3" i="1" l="1"/>
  <c r="F3" i="7" s="1"/>
  <c r="E3" i="3" l="1"/>
  <c r="E3" i="6"/>
  <c r="E3" i="2"/>
  <c r="E3" i="5"/>
</calcChain>
</file>

<file path=xl/sharedStrings.xml><?xml version="1.0" encoding="utf-8"?>
<sst xmlns="http://schemas.openxmlformats.org/spreadsheetml/2006/main" count="243" uniqueCount="161">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</sst>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Red]#,##0"/>
  </numFmts>
  <fonts count="23">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9">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55">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2"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1"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6"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1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em3_Data_A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tem6_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tem7_Da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tem8_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tem9_Da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tem10_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tem11_D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rsOnLine"/>
    </sheetNames>
    <sheetDataSet>
      <sheetData sheetId="0">
        <row r="12">
          <cell r="H12">
            <v>22226</v>
          </cell>
        </row>
        <row r="13">
          <cell r="H13">
            <v>114335</v>
          </cell>
        </row>
        <row r="14">
          <cell r="H14">
            <v>11503</v>
          </cell>
        </row>
        <row r="15">
          <cell r="H15">
            <v>14041</v>
          </cell>
        </row>
        <row r="16">
          <cell r="H16">
            <v>13507</v>
          </cell>
        </row>
        <row r="17">
          <cell r="H17">
            <v>39373</v>
          </cell>
        </row>
        <row r="18">
          <cell r="H18">
            <v>71162</v>
          </cell>
        </row>
        <row r="19">
          <cell r="H19">
            <v>13604</v>
          </cell>
        </row>
        <row r="20">
          <cell r="H20">
            <v>299750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qry_STBData_New"/>
    </sheetNames>
    <sheetDataSet>
      <sheetData sheetId="0">
        <row r="1">
          <cell r="B1" t="str">
            <v>Car_Type</v>
          </cell>
          <cell r="C1" t="str">
            <v>GT_48_L</v>
          </cell>
          <cell r="D1" t="str">
            <v>GT_48_E</v>
          </cell>
        </row>
        <row r="2">
          <cell r="B2" t="str">
            <v>Intermodal</v>
          </cell>
          <cell r="C2">
            <v>203</v>
          </cell>
          <cell r="D2">
            <v>17</v>
          </cell>
        </row>
        <row r="3">
          <cell r="B3" t="str">
            <v>Grain</v>
          </cell>
          <cell r="C3">
            <v>171</v>
          </cell>
          <cell r="D3">
            <v>294</v>
          </cell>
        </row>
        <row r="4">
          <cell r="B4" t="str">
            <v>Coal</v>
          </cell>
          <cell r="C4">
            <v>346</v>
          </cell>
          <cell r="D4">
            <v>405</v>
          </cell>
        </row>
        <row r="5">
          <cell r="B5" t="str">
            <v>Crude Oil</v>
          </cell>
          <cell r="C5">
            <v>13</v>
          </cell>
          <cell r="D5">
            <v>16</v>
          </cell>
        </row>
        <row r="6">
          <cell r="B6" t="str">
            <v>Ethanol</v>
          </cell>
          <cell r="C6">
            <v>40</v>
          </cell>
          <cell r="D6">
            <v>74</v>
          </cell>
        </row>
        <row r="7">
          <cell r="B7" t="str">
            <v>Automotive</v>
          </cell>
          <cell r="C7">
            <v>266</v>
          </cell>
          <cell r="D7">
            <v>173</v>
          </cell>
        </row>
        <row r="8">
          <cell r="B8" t="str">
            <v>Fertilizer</v>
          </cell>
          <cell r="C8">
            <v>97</v>
          </cell>
          <cell r="D8">
            <v>92</v>
          </cell>
        </row>
        <row r="9">
          <cell r="B9" t="str">
            <v>All Other</v>
          </cell>
          <cell r="C9">
            <v>3705</v>
          </cell>
          <cell r="D9">
            <v>3510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rain Metrics 1 (item 7)"/>
      <sheetName val="STB Report"/>
      <sheetName val="#Detail"/>
      <sheetName val="Totals Check_AAR Rec"/>
      <sheetName val="SQL"/>
    </sheetNames>
    <sheetDataSet>
      <sheetData sheetId="0">
        <row r="9">
          <cell r="A9" t="str">
            <v>AZ</v>
          </cell>
          <cell r="B9">
            <v>165</v>
          </cell>
          <cell r="C9">
            <v>0</v>
          </cell>
          <cell r="D9">
            <v>165</v>
          </cell>
        </row>
        <row r="10">
          <cell r="A10" t="str">
            <v>AR</v>
          </cell>
          <cell r="B10">
            <v>2</v>
          </cell>
          <cell r="C10">
            <v>0</v>
          </cell>
          <cell r="D10">
            <v>2</v>
          </cell>
        </row>
        <row r="11">
          <cell r="A11" t="str">
            <v>CA</v>
          </cell>
          <cell r="B11">
            <v>20</v>
          </cell>
          <cell r="C11">
            <v>0</v>
          </cell>
          <cell r="D11">
            <v>20</v>
          </cell>
        </row>
        <row r="12">
          <cell r="A12" t="str">
            <v>CO</v>
          </cell>
          <cell r="B12">
            <v>296</v>
          </cell>
          <cell r="C12">
            <v>107</v>
          </cell>
          <cell r="D12">
            <v>189</v>
          </cell>
        </row>
        <row r="13">
          <cell r="A13" t="str">
            <v>ID</v>
          </cell>
          <cell r="B13">
            <v>1075</v>
          </cell>
          <cell r="C13">
            <v>509</v>
          </cell>
          <cell r="D13">
            <v>566</v>
          </cell>
        </row>
        <row r="14">
          <cell r="A14" t="str">
            <v>IL</v>
          </cell>
          <cell r="B14">
            <v>385</v>
          </cell>
          <cell r="C14">
            <v>370</v>
          </cell>
          <cell r="D14">
            <v>15</v>
          </cell>
        </row>
        <row r="15">
          <cell r="A15" t="str">
            <v>IA</v>
          </cell>
          <cell r="B15">
            <v>774</v>
          </cell>
          <cell r="C15">
            <v>646</v>
          </cell>
          <cell r="D15">
            <v>128</v>
          </cell>
        </row>
        <row r="16">
          <cell r="A16" t="str">
            <v>KS</v>
          </cell>
          <cell r="B16">
            <v>1343</v>
          </cell>
          <cell r="C16">
            <v>657</v>
          </cell>
          <cell r="D16">
            <v>686</v>
          </cell>
        </row>
        <row r="17">
          <cell r="A17" t="str">
            <v>LA</v>
          </cell>
          <cell r="B17">
            <v>180</v>
          </cell>
          <cell r="C17">
            <v>0</v>
          </cell>
          <cell r="D17">
            <v>180</v>
          </cell>
        </row>
        <row r="18">
          <cell r="A18" t="str">
            <v>MN</v>
          </cell>
          <cell r="B18">
            <v>728</v>
          </cell>
          <cell r="C18">
            <v>423</v>
          </cell>
          <cell r="D18">
            <v>305</v>
          </cell>
        </row>
        <row r="19">
          <cell r="A19" t="str">
            <v>MO</v>
          </cell>
          <cell r="B19">
            <v>476</v>
          </cell>
          <cell r="C19">
            <v>440</v>
          </cell>
          <cell r="D19">
            <v>36</v>
          </cell>
        </row>
        <row r="20">
          <cell r="A20" t="str">
            <v>MT</v>
          </cell>
          <cell r="B20">
            <v>34</v>
          </cell>
          <cell r="C20">
            <v>0</v>
          </cell>
          <cell r="D20">
            <v>34</v>
          </cell>
        </row>
        <row r="21">
          <cell r="A21" t="str">
            <v>NE</v>
          </cell>
          <cell r="B21">
            <v>2514</v>
          </cell>
          <cell r="C21">
            <v>1855</v>
          </cell>
          <cell r="D21">
            <v>659</v>
          </cell>
        </row>
        <row r="22">
          <cell r="A22" t="str">
            <v>NV</v>
          </cell>
          <cell r="B22">
            <v>0</v>
          </cell>
          <cell r="C22">
            <v>0</v>
          </cell>
          <cell r="D22">
            <v>0</v>
          </cell>
        </row>
        <row r="23">
          <cell r="A23" t="str">
            <v>NM</v>
          </cell>
          <cell r="B23">
            <v>0</v>
          </cell>
          <cell r="C23">
            <v>0</v>
          </cell>
          <cell r="D23">
            <v>0</v>
          </cell>
        </row>
        <row r="24">
          <cell r="A24" t="str">
            <v>OK</v>
          </cell>
          <cell r="B24">
            <v>9</v>
          </cell>
          <cell r="C24">
            <v>0</v>
          </cell>
          <cell r="D24">
            <v>9</v>
          </cell>
        </row>
        <row r="25">
          <cell r="A25" t="str">
            <v>OR</v>
          </cell>
          <cell r="B25">
            <v>3</v>
          </cell>
          <cell r="C25">
            <v>0</v>
          </cell>
          <cell r="D25">
            <v>3</v>
          </cell>
        </row>
        <row r="26">
          <cell r="A26" t="str">
            <v>TN</v>
          </cell>
          <cell r="B26">
            <v>0</v>
          </cell>
          <cell r="C26">
            <v>0</v>
          </cell>
          <cell r="D26">
            <v>0</v>
          </cell>
        </row>
        <row r="27">
          <cell r="A27" t="str">
            <v>TX</v>
          </cell>
          <cell r="B27">
            <v>163</v>
          </cell>
          <cell r="C27">
            <v>110</v>
          </cell>
          <cell r="D27">
            <v>53</v>
          </cell>
        </row>
        <row r="28">
          <cell r="A28" t="str">
            <v>UT</v>
          </cell>
          <cell r="B28">
            <v>6</v>
          </cell>
          <cell r="C28">
            <v>0</v>
          </cell>
          <cell r="D28">
            <v>6</v>
          </cell>
        </row>
        <row r="29">
          <cell r="A29" t="str">
            <v>WA</v>
          </cell>
          <cell r="B29">
            <v>9</v>
          </cell>
          <cell r="C29">
            <v>0</v>
          </cell>
          <cell r="D29">
            <v>9</v>
          </cell>
        </row>
        <row r="30">
          <cell r="A30" t="str">
            <v>WI</v>
          </cell>
          <cell r="B30">
            <v>0</v>
          </cell>
          <cell r="C30">
            <v>0</v>
          </cell>
          <cell r="D30">
            <v>0</v>
          </cell>
        </row>
        <row r="31">
          <cell r="A31" t="str">
            <v>WY</v>
          </cell>
          <cell r="B31">
            <v>1</v>
          </cell>
          <cell r="C31">
            <v>0</v>
          </cell>
          <cell r="D31">
            <v>1</v>
          </cell>
        </row>
      </sheetData>
      <sheetData sheetId="1"/>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ummary"/>
      <sheetName val="Sheet1"/>
    </sheetNames>
    <sheetDataSet>
      <sheetData sheetId="0">
        <row r="1">
          <cell r="A1" t="str">
            <v>Location State</v>
          </cell>
          <cell r="B1" t="str">
            <v>1-10 Days Late</v>
          </cell>
          <cell r="C1" t="str">
            <v>&gt;11 Days Late</v>
          </cell>
          <cell r="D1" t="str">
            <v>Open Orders</v>
          </cell>
          <cell r="E1" t="str">
            <v>Cars Placed</v>
          </cell>
        </row>
        <row r="2">
          <cell r="A2" t="str">
            <v>AR</v>
          </cell>
          <cell r="B2">
            <v>0</v>
          </cell>
          <cell r="C2">
            <v>0</v>
          </cell>
          <cell r="D2">
            <v>2</v>
          </cell>
          <cell r="E2">
            <v>3</v>
          </cell>
        </row>
        <row r="3">
          <cell r="A3" t="str">
            <v>AZ</v>
          </cell>
          <cell r="B3">
            <v>0</v>
          </cell>
          <cell r="C3">
            <v>0</v>
          </cell>
          <cell r="D3">
            <v>26</v>
          </cell>
          <cell r="E3">
            <v>79</v>
          </cell>
        </row>
        <row r="4">
          <cell r="A4" t="str">
            <v>CA</v>
          </cell>
          <cell r="B4">
            <v>0</v>
          </cell>
          <cell r="C4">
            <v>0</v>
          </cell>
          <cell r="D4">
            <v>0</v>
          </cell>
          <cell r="E4">
            <v>0</v>
          </cell>
        </row>
        <row r="5">
          <cell r="A5" t="str">
            <v>CO</v>
          </cell>
          <cell r="B5">
            <v>2</v>
          </cell>
          <cell r="C5">
            <v>0</v>
          </cell>
          <cell r="D5">
            <v>24</v>
          </cell>
          <cell r="E5">
            <v>51</v>
          </cell>
        </row>
        <row r="6">
          <cell r="A6" t="str">
            <v>IA</v>
          </cell>
          <cell r="B6">
            <v>0</v>
          </cell>
          <cell r="C6">
            <v>1</v>
          </cell>
          <cell r="D6">
            <v>6</v>
          </cell>
          <cell r="E6">
            <v>11</v>
          </cell>
        </row>
        <row r="7">
          <cell r="A7" t="str">
            <v>ID</v>
          </cell>
          <cell r="B7">
            <v>0</v>
          </cell>
          <cell r="C7">
            <v>0</v>
          </cell>
          <cell r="D7">
            <v>68</v>
          </cell>
          <cell r="E7">
            <v>81</v>
          </cell>
        </row>
        <row r="8">
          <cell r="A8" t="str">
            <v>IL</v>
          </cell>
          <cell r="B8">
            <v>0</v>
          </cell>
          <cell r="C8">
            <v>0</v>
          </cell>
          <cell r="D8">
            <v>0</v>
          </cell>
          <cell r="E8">
            <v>0</v>
          </cell>
        </row>
        <row r="9">
          <cell r="A9" t="str">
            <v>KS</v>
          </cell>
          <cell r="B9">
            <v>6</v>
          </cell>
          <cell r="C9">
            <v>0</v>
          </cell>
          <cell r="D9">
            <v>144</v>
          </cell>
          <cell r="E9">
            <v>301</v>
          </cell>
        </row>
        <row r="10">
          <cell r="A10" t="str">
            <v>MN</v>
          </cell>
          <cell r="B10">
            <v>2</v>
          </cell>
          <cell r="C10">
            <v>0</v>
          </cell>
          <cell r="D10">
            <v>9</v>
          </cell>
          <cell r="E10">
            <v>22</v>
          </cell>
        </row>
        <row r="11">
          <cell r="A11" t="str">
            <v>MO</v>
          </cell>
          <cell r="B11">
            <v>0</v>
          </cell>
          <cell r="C11">
            <v>0</v>
          </cell>
          <cell r="D11">
            <v>5</v>
          </cell>
          <cell r="E11">
            <v>118</v>
          </cell>
        </row>
        <row r="12">
          <cell r="A12" t="str">
            <v>MT</v>
          </cell>
          <cell r="B12">
            <v>0</v>
          </cell>
          <cell r="C12">
            <v>0</v>
          </cell>
          <cell r="D12">
            <v>3</v>
          </cell>
          <cell r="E12">
            <v>21</v>
          </cell>
        </row>
        <row r="13">
          <cell r="A13" t="str">
            <v>NE</v>
          </cell>
          <cell r="B13">
            <v>0</v>
          </cell>
          <cell r="C13">
            <v>0</v>
          </cell>
          <cell r="D13">
            <v>687</v>
          </cell>
          <cell r="E13">
            <v>365</v>
          </cell>
        </row>
        <row r="14">
          <cell r="A14" t="str">
            <v>NM</v>
          </cell>
          <cell r="B14">
            <v>0</v>
          </cell>
          <cell r="C14">
            <v>0</v>
          </cell>
          <cell r="D14">
            <v>0</v>
          </cell>
          <cell r="E14">
            <v>0</v>
          </cell>
        </row>
        <row r="15">
          <cell r="A15" t="str">
            <v>NV</v>
          </cell>
          <cell r="B15">
            <v>0</v>
          </cell>
          <cell r="C15">
            <v>0</v>
          </cell>
          <cell r="D15">
            <v>0</v>
          </cell>
          <cell r="E15">
            <v>0</v>
          </cell>
        </row>
        <row r="16">
          <cell r="A16" t="str">
            <v>OK</v>
          </cell>
          <cell r="B16">
            <v>0</v>
          </cell>
          <cell r="C16">
            <v>0</v>
          </cell>
          <cell r="D16">
            <v>0</v>
          </cell>
          <cell r="E16">
            <v>125</v>
          </cell>
        </row>
        <row r="17">
          <cell r="A17" t="str">
            <v>OR</v>
          </cell>
          <cell r="B17">
            <v>1</v>
          </cell>
          <cell r="C17">
            <v>0</v>
          </cell>
          <cell r="D17">
            <v>7</v>
          </cell>
          <cell r="E17">
            <v>1</v>
          </cell>
        </row>
        <row r="18">
          <cell r="A18" t="str">
            <v>TX</v>
          </cell>
          <cell r="B18">
            <v>0</v>
          </cell>
          <cell r="C18">
            <v>0</v>
          </cell>
          <cell r="D18">
            <v>10</v>
          </cell>
          <cell r="E18">
            <v>12</v>
          </cell>
        </row>
        <row r="19">
          <cell r="A19" t="str">
            <v>UT</v>
          </cell>
          <cell r="B19">
            <v>0</v>
          </cell>
          <cell r="C19">
            <v>0</v>
          </cell>
          <cell r="D19">
            <v>1</v>
          </cell>
          <cell r="E19">
            <v>2</v>
          </cell>
        </row>
        <row r="20">
          <cell r="A20" t="str">
            <v>WA</v>
          </cell>
          <cell r="B20">
            <v>0</v>
          </cell>
          <cell r="C20">
            <v>1</v>
          </cell>
          <cell r="D20">
            <v>1</v>
          </cell>
          <cell r="E20">
            <v>0</v>
          </cell>
        </row>
        <row r="21">
          <cell r="A21" t="str">
            <v>WI</v>
          </cell>
          <cell r="B21">
            <v>0</v>
          </cell>
          <cell r="C21">
            <v>0</v>
          </cell>
          <cell r="D21">
            <v>158</v>
          </cell>
          <cell r="E21">
            <v>0</v>
          </cell>
        </row>
        <row r="22">
          <cell r="A22" t="str">
            <v>WY</v>
          </cell>
          <cell r="B22">
            <v>0</v>
          </cell>
          <cell r="C22">
            <v>0</v>
          </cell>
          <cell r="D22">
            <v>0</v>
          </cell>
          <cell r="E22">
            <v>0</v>
          </cell>
        </row>
        <row r="23">
          <cell r="A23" t="str">
            <v>Grand Total</v>
          </cell>
          <cell r="B23">
            <v>11</v>
          </cell>
          <cell r="C23">
            <v>2</v>
          </cell>
          <cell r="D23">
            <v>1151</v>
          </cell>
          <cell r="E23">
            <v>1192</v>
          </cell>
        </row>
      </sheetData>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blSTB7DAYAVG"/>
    </sheetNames>
    <sheetDataSet>
      <sheetData sheetId="0">
        <row r="2">
          <cell r="B2">
            <v>16.571428571428573</v>
          </cell>
        </row>
        <row r="3">
          <cell r="B3">
            <v>4.8571428571428568</v>
          </cell>
        </row>
        <row r="4">
          <cell r="B4">
            <v>0.7142857142857143</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tem10_Data"/>
    </sheetNames>
    <sheetDataSet>
      <sheetData sheetId="0">
        <row r="1">
          <cell r="A1" t="str">
            <v>AR/TX</v>
          </cell>
          <cell r="B1">
            <v>19</v>
          </cell>
          <cell r="C1">
            <v>3.9222410428726602</v>
          </cell>
          <cell r="D1" t="str">
            <v>Sep</v>
          </cell>
        </row>
        <row r="2">
          <cell r="A2" t="str">
            <v>CA/AZ</v>
          </cell>
          <cell r="B2">
            <v>48</v>
          </cell>
          <cell r="C2">
            <v>2.7570678450024402</v>
          </cell>
          <cell r="D2" t="str">
            <v>Sep</v>
          </cell>
        </row>
        <row r="3">
          <cell r="A3" t="str">
            <v>DOMESTIC</v>
          </cell>
          <cell r="B3">
            <v>12</v>
          </cell>
          <cell r="C3">
            <v>6.0862994223650997</v>
          </cell>
          <cell r="D3" t="str">
            <v>Sep</v>
          </cell>
        </row>
        <row r="4">
          <cell r="A4" t="str">
            <v>DOMESTIC NORTHWEST</v>
          </cell>
          <cell r="B4">
            <v>13</v>
          </cell>
          <cell r="C4">
            <v>3.5507017683434698</v>
          </cell>
          <cell r="D4" t="str">
            <v>Sep</v>
          </cell>
        </row>
        <row r="5">
          <cell r="A5" t="str">
            <v>DOMESTIC WHEAT</v>
          </cell>
          <cell r="B5">
            <v>6</v>
          </cell>
          <cell r="C5">
            <v>3.7062457103637598</v>
          </cell>
          <cell r="D5" t="str">
            <v>Sep</v>
          </cell>
        </row>
        <row r="6">
          <cell r="A6" t="str">
            <v>GULF</v>
          </cell>
          <cell r="B6">
            <v>24</v>
          </cell>
          <cell r="C6">
            <v>3.27996431520305</v>
          </cell>
          <cell r="D6" t="str">
            <v>Sep</v>
          </cell>
        </row>
        <row r="7">
          <cell r="A7" t="str">
            <v>MEXICO</v>
          </cell>
          <cell r="B7">
            <v>23</v>
          </cell>
          <cell r="C7">
            <v>2.0775895670839701</v>
          </cell>
          <cell r="D7" t="str">
            <v>Sep</v>
          </cell>
        </row>
        <row r="8">
          <cell r="A8" t="str">
            <v>PNW</v>
          </cell>
          <cell r="B8">
            <v>3</v>
          </cell>
          <cell r="C8">
            <v>5.8473199783432497</v>
          </cell>
          <cell r="D8" t="str">
            <v>Sep</v>
          </cell>
        </row>
        <row r="9">
          <cell r="A9" t="str">
            <v>GRAND TOTAL</v>
          </cell>
          <cell r="B9">
            <v>148</v>
          </cell>
          <cell r="C9">
            <v>3.01919582930311</v>
          </cell>
          <cell r="D9" t="str">
            <v>Sep</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AR_Carloadings"/>
    </sheetNames>
    <sheetDataSet>
      <sheetData sheetId="0">
        <row r="6">
          <cell r="A6" t="str">
            <v>TRAFFIC_CODE</v>
          </cell>
          <cell r="B6" t="str">
            <v>ORIG</v>
          </cell>
          <cell r="C6"/>
          <cell r="D6" t="str">
            <v>RECD</v>
          </cell>
        </row>
        <row r="7">
          <cell r="A7">
            <v>1</v>
          </cell>
          <cell r="B7">
            <v>6421</v>
          </cell>
          <cell r="C7"/>
          <cell r="D7">
            <v>1450</v>
          </cell>
        </row>
        <row r="8">
          <cell r="A8">
            <v>2</v>
          </cell>
          <cell r="B8">
            <v>810</v>
          </cell>
          <cell r="C8"/>
          <cell r="D8">
            <v>112</v>
          </cell>
        </row>
        <row r="9">
          <cell r="A9">
            <v>3</v>
          </cell>
          <cell r="B9">
            <v>290</v>
          </cell>
          <cell r="C9"/>
          <cell r="D9">
            <v>55</v>
          </cell>
        </row>
        <row r="10">
          <cell r="A10">
            <v>4</v>
          </cell>
          <cell r="B10">
            <v>19103</v>
          </cell>
          <cell r="C10"/>
          <cell r="D10">
            <v>1841</v>
          </cell>
        </row>
        <row r="11">
          <cell r="A11">
            <v>5</v>
          </cell>
          <cell r="B11">
            <v>11293</v>
          </cell>
          <cell r="C11"/>
          <cell r="D11">
            <v>645</v>
          </cell>
        </row>
        <row r="12">
          <cell r="A12">
            <v>6</v>
          </cell>
          <cell r="B12">
            <v>1114</v>
          </cell>
          <cell r="C12"/>
          <cell r="D12">
            <v>142</v>
          </cell>
        </row>
        <row r="13">
          <cell r="A13">
            <v>7</v>
          </cell>
          <cell r="B13">
            <v>2832</v>
          </cell>
          <cell r="C13"/>
          <cell r="D13">
            <v>217</v>
          </cell>
        </row>
        <row r="14">
          <cell r="A14">
            <v>8</v>
          </cell>
          <cell r="B14">
            <v>2757</v>
          </cell>
          <cell r="C14"/>
          <cell r="D14">
            <v>1587</v>
          </cell>
        </row>
        <row r="15">
          <cell r="A15">
            <v>9</v>
          </cell>
          <cell r="B15">
            <v>72</v>
          </cell>
          <cell r="C15"/>
          <cell r="D15">
            <v>92</v>
          </cell>
        </row>
        <row r="16">
          <cell r="A16">
            <v>10</v>
          </cell>
          <cell r="B16">
            <v>1578</v>
          </cell>
          <cell r="C16"/>
          <cell r="D16">
            <v>801</v>
          </cell>
        </row>
        <row r="17">
          <cell r="A17">
            <v>11</v>
          </cell>
          <cell r="B17">
            <v>854</v>
          </cell>
          <cell r="C17"/>
          <cell r="D17">
            <v>908</v>
          </cell>
        </row>
        <row r="18">
          <cell r="A18">
            <v>12</v>
          </cell>
          <cell r="B18">
            <v>14251</v>
          </cell>
          <cell r="C18"/>
          <cell r="D18">
            <v>2821</v>
          </cell>
        </row>
        <row r="19">
          <cell r="A19">
            <v>13</v>
          </cell>
          <cell r="B19">
            <v>2360</v>
          </cell>
          <cell r="C19"/>
          <cell r="D19">
            <v>1502</v>
          </cell>
        </row>
        <row r="20">
          <cell r="A20">
            <v>14</v>
          </cell>
          <cell r="B20">
            <v>2241</v>
          </cell>
          <cell r="C20"/>
          <cell r="D20">
            <v>483</v>
          </cell>
        </row>
        <row r="21">
          <cell r="A21">
            <v>15</v>
          </cell>
          <cell r="B21">
            <v>808</v>
          </cell>
          <cell r="C21"/>
          <cell r="D21">
            <v>115</v>
          </cell>
        </row>
        <row r="22">
          <cell r="A22">
            <v>16</v>
          </cell>
          <cell r="B22">
            <v>1206</v>
          </cell>
          <cell r="C22"/>
          <cell r="D22">
            <v>1333</v>
          </cell>
        </row>
        <row r="23">
          <cell r="A23">
            <v>17</v>
          </cell>
          <cell r="B23">
            <v>2448</v>
          </cell>
          <cell r="C23"/>
          <cell r="D23">
            <v>7307</v>
          </cell>
        </row>
        <row r="24">
          <cell r="A24">
            <v>18</v>
          </cell>
          <cell r="B24">
            <v>474</v>
          </cell>
          <cell r="C24"/>
          <cell r="D24">
            <v>20</v>
          </cell>
        </row>
        <row r="25">
          <cell r="A25">
            <v>19</v>
          </cell>
          <cell r="B25">
            <v>803</v>
          </cell>
          <cell r="C25"/>
          <cell r="D25">
            <v>97</v>
          </cell>
        </row>
        <row r="26">
          <cell r="A26">
            <v>20</v>
          </cell>
          <cell r="B26">
            <v>2278</v>
          </cell>
          <cell r="C26"/>
          <cell r="D26">
            <v>746</v>
          </cell>
        </row>
        <row r="27">
          <cell r="A27" t="str">
            <v>TC</v>
          </cell>
          <cell r="B27">
            <v>73993</v>
          </cell>
          <cell r="C27"/>
          <cell r="D27">
            <v>22274</v>
          </cell>
        </row>
        <row r="28">
          <cell r="A28" t="str">
            <v>IC</v>
          </cell>
          <cell r="B28">
            <v>59327</v>
          </cell>
          <cell r="C28"/>
          <cell r="D28">
            <v>12222</v>
          </cell>
        </row>
        <row r="29">
          <cell r="A29" t="str">
            <v>IT</v>
          </cell>
          <cell r="B29">
            <v>3233</v>
          </cell>
          <cell r="C29"/>
          <cell r="D29">
            <v>79</v>
          </cell>
        </row>
        <row r="30">
          <cell r="A30" t="str">
            <v>IU</v>
          </cell>
          <cell r="B30">
            <v>62560</v>
          </cell>
          <cell r="C30"/>
          <cell r="D30">
            <v>12301</v>
          </cell>
        </row>
        <row r="32">
          <cell r="A32" t="str">
            <v>Fertilizer</v>
          </cell>
          <cell r="B32">
            <v>1039</v>
          </cell>
          <cell r="C32"/>
          <cell r="D32">
            <v>860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D21" sqref="D21"/>
    </sheetView>
  </sheetViews>
  <sheetFormatPr defaultRowHeight="12.75"/>
  <cols>
    <col min="1" max="1" width="25.7109375" style="7" customWidth="1"/>
    <col min="2" max="5" width="20.7109375" style="7" customWidth="1"/>
    <col min="6" max="6" width="22.28515625" style="7" customWidth="1"/>
    <col min="7" max="16384" width="9.140625" style="7"/>
  </cols>
  <sheetData>
    <row r="1" spans="1:6" ht="39" customHeight="1" thickBot="1">
      <c r="A1" s="125" t="s">
        <v>50</v>
      </c>
      <c r="B1" s="126"/>
      <c r="C1" s="126"/>
      <c r="D1" s="126"/>
      <c r="E1" s="126"/>
      <c r="F1" s="127"/>
    </row>
    <row r="2" spans="1:6" ht="14.25" customHeight="1" thickBot="1">
      <c r="A2" s="20"/>
      <c r="B2" s="5"/>
      <c r="C2" s="5"/>
      <c r="D2" s="5"/>
      <c r="E2" s="5"/>
      <c r="F2" s="6"/>
    </row>
    <row r="3" spans="1:6" ht="15" customHeight="1">
      <c r="A3" s="123" t="s">
        <v>91</v>
      </c>
      <c r="B3" s="128" t="s">
        <v>130</v>
      </c>
      <c r="C3" s="128" t="s">
        <v>59</v>
      </c>
      <c r="D3" s="21" t="s">
        <v>51</v>
      </c>
      <c r="E3" s="22">
        <f>+E4-6</f>
        <v>43008</v>
      </c>
    </row>
    <row r="4" spans="1:6" ht="13.5" thickBot="1">
      <c r="A4" s="124"/>
      <c r="B4" s="129"/>
      <c r="C4" s="129"/>
      <c r="D4" s="23" t="s">
        <v>60</v>
      </c>
      <c r="E4" s="24">
        <v>43014</v>
      </c>
    </row>
    <row r="5" spans="1:6" ht="13.5" thickBot="1">
      <c r="A5" s="8"/>
      <c r="B5" s="17"/>
      <c r="C5" s="10"/>
      <c r="D5" s="10"/>
      <c r="E5" s="8"/>
      <c r="F5" s="11"/>
    </row>
    <row r="6" spans="1:6" ht="13.5" thickBot="1">
      <c r="A6" s="119" t="s">
        <v>118</v>
      </c>
      <c r="B6" s="120"/>
      <c r="C6" s="29"/>
      <c r="D6" s="30"/>
    </row>
    <row r="7" spans="1:6" ht="39" customHeight="1" thickBot="1">
      <c r="A7" s="121"/>
      <c r="B7" s="122"/>
      <c r="C7" s="31"/>
      <c r="D7" s="32"/>
    </row>
    <row r="8" spans="1:6" ht="17.25" customHeight="1">
      <c r="A8" s="89" t="s">
        <v>57</v>
      </c>
      <c r="B8" s="115">
        <v>25.2</v>
      </c>
      <c r="C8" s="18"/>
      <c r="D8" s="18"/>
    </row>
    <row r="9" spans="1:6" ht="21" customHeight="1" thickBot="1">
      <c r="A9" s="19"/>
      <c r="B9" s="19"/>
      <c r="C9" s="18"/>
      <c r="D9" s="18"/>
    </row>
    <row r="10" spans="1:6" ht="41.25" customHeight="1" thickBot="1">
      <c r="A10" s="119" t="s">
        <v>64</v>
      </c>
      <c r="B10" s="120"/>
      <c r="C10" s="25"/>
      <c r="D10" s="26"/>
      <c r="E10" s="8"/>
      <c r="F10" s="26"/>
    </row>
    <row r="11" spans="1:6" ht="15.75" customHeight="1">
      <c r="A11" s="90" t="s">
        <v>0</v>
      </c>
      <c r="B11" s="116">
        <v>31.5</v>
      </c>
      <c r="C11" s="77" t="s">
        <v>87</v>
      </c>
      <c r="D11" s="2" t="s">
        <v>95</v>
      </c>
      <c r="E11" s="8"/>
      <c r="F11" s="11"/>
    </row>
    <row r="12" spans="1:6">
      <c r="A12" s="91" t="s">
        <v>5</v>
      </c>
      <c r="B12" s="114">
        <v>24.1</v>
      </c>
      <c r="C12" s="10"/>
      <c r="D12" s="2" t="s">
        <v>96</v>
      </c>
      <c r="E12" s="8"/>
      <c r="F12" s="11"/>
    </row>
    <row r="13" spans="1:6">
      <c r="A13" s="91" t="s">
        <v>4</v>
      </c>
      <c r="B13" s="114">
        <v>26.4</v>
      </c>
      <c r="C13" s="10"/>
      <c r="D13" s="2" t="s">
        <v>97</v>
      </c>
      <c r="E13" s="8"/>
      <c r="F13" s="11"/>
    </row>
    <row r="14" spans="1:6">
      <c r="A14" s="91" t="s">
        <v>3</v>
      </c>
      <c r="B14" s="114">
        <v>24.8</v>
      </c>
      <c r="C14" s="10"/>
      <c r="D14" s="2" t="s">
        <v>98</v>
      </c>
      <c r="E14" s="8"/>
      <c r="F14" s="11"/>
    </row>
    <row r="15" spans="1:6">
      <c r="A15" s="91" t="s">
        <v>2</v>
      </c>
      <c r="B15" s="114">
        <v>20.3</v>
      </c>
      <c r="C15" s="10"/>
      <c r="D15" s="10"/>
      <c r="E15" s="8"/>
      <c r="F15" s="11"/>
    </row>
    <row r="16" spans="1:6">
      <c r="A16" s="91" t="s">
        <v>1</v>
      </c>
      <c r="B16" s="114">
        <v>21.6</v>
      </c>
      <c r="C16" s="10"/>
      <c r="D16" s="10"/>
      <c r="E16" s="8"/>
      <c r="F16" s="11"/>
    </row>
    <row r="17" spans="1:6">
      <c r="A17" s="91" t="s">
        <v>6</v>
      </c>
      <c r="B17" s="114">
        <v>22.1</v>
      </c>
      <c r="C17" s="10"/>
      <c r="D17" s="10"/>
      <c r="E17" s="8"/>
      <c r="F17" s="11"/>
    </row>
    <row r="18" spans="1:6" ht="13.5" thickBot="1">
      <c r="A18" s="8"/>
      <c r="B18" s="17"/>
      <c r="C18" s="10"/>
      <c r="D18" s="10"/>
      <c r="E18" s="8"/>
      <c r="F18" s="11"/>
    </row>
    <row r="19" spans="1:6" ht="13.5" thickBot="1">
      <c r="A19" s="119" t="s">
        <v>56</v>
      </c>
      <c r="B19" s="120"/>
      <c r="C19" s="29"/>
      <c r="D19" s="30"/>
    </row>
    <row r="20" spans="1:6" ht="39" customHeight="1" thickBot="1">
      <c r="A20" s="121"/>
      <c r="B20" s="122"/>
      <c r="C20" s="31"/>
      <c r="D20" s="32"/>
    </row>
    <row r="21" spans="1:6" ht="17.25" customHeight="1">
      <c r="A21" s="89" t="s">
        <v>57</v>
      </c>
      <c r="B21" s="115">
        <v>30.2</v>
      </c>
      <c r="C21" s="18"/>
      <c r="D21" s="18"/>
    </row>
    <row r="22" spans="1:6" ht="21" customHeight="1" thickBot="1">
      <c r="A22" s="19"/>
      <c r="B22" s="19"/>
      <c r="C22" s="18"/>
      <c r="D22" s="18"/>
    </row>
    <row r="23" spans="1:6" ht="49.5" customHeight="1" thickBot="1">
      <c r="A23" s="119" t="s">
        <v>65</v>
      </c>
      <c r="B23" s="120"/>
      <c r="C23" s="31"/>
      <c r="D23" s="32"/>
    </row>
    <row r="24" spans="1:6">
      <c r="A24" s="89" t="s">
        <v>72</v>
      </c>
      <c r="B24" s="114">
        <v>28.2</v>
      </c>
      <c r="C24" s="77" t="s">
        <v>87</v>
      </c>
      <c r="D24" s="2" t="s">
        <v>99</v>
      </c>
    </row>
    <row r="25" spans="1:6">
      <c r="A25" s="92" t="s">
        <v>73</v>
      </c>
      <c r="B25" s="114">
        <v>33.700000000000003</v>
      </c>
      <c r="C25" s="28"/>
      <c r="D25" s="2" t="s">
        <v>100</v>
      </c>
    </row>
    <row r="26" spans="1:6">
      <c r="A26" s="92" t="s">
        <v>74</v>
      </c>
      <c r="B26" s="114">
        <v>31.5</v>
      </c>
      <c r="C26" s="27"/>
      <c r="D26" s="2" t="s">
        <v>101</v>
      </c>
    </row>
    <row r="27" spans="1:6">
      <c r="A27" s="92" t="s">
        <v>75</v>
      </c>
      <c r="B27" s="114">
        <v>38.299999999999997</v>
      </c>
      <c r="D27" s="2" t="s">
        <v>102</v>
      </c>
    </row>
    <row r="28" spans="1:6">
      <c r="A28" s="92" t="s">
        <v>76</v>
      </c>
      <c r="B28" s="114">
        <v>30.4</v>
      </c>
      <c r="C28" s="18"/>
      <c r="D28" s="2" t="s">
        <v>103</v>
      </c>
    </row>
    <row r="29" spans="1:6">
      <c r="A29" s="92" t="s">
        <v>77</v>
      </c>
      <c r="B29" s="102">
        <v>27.8</v>
      </c>
      <c r="C29" s="18"/>
      <c r="D29" s="2" t="s">
        <v>104</v>
      </c>
    </row>
    <row r="30" spans="1:6">
      <c r="A30" s="92" t="s">
        <v>78</v>
      </c>
      <c r="B30" s="114">
        <v>29.9</v>
      </c>
      <c r="C30" s="18"/>
      <c r="D30" s="2" t="s">
        <v>105</v>
      </c>
    </row>
    <row r="31" spans="1:6">
      <c r="A31" s="92" t="s">
        <v>79</v>
      </c>
      <c r="B31" s="114">
        <v>30.7</v>
      </c>
      <c r="C31" s="18"/>
      <c r="D31" s="18"/>
    </row>
    <row r="32" spans="1:6">
      <c r="A32" s="92" t="s">
        <v>80</v>
      </c>
      <c r="B32" s="114">
        <v>38.4</v>
      </c>
      <c r="C32" s="18"/>
      <c r="D32" s="18"/>
    </row>
    <row r="33" spans="1:4">
      <c r="A33" s="92" t="s">
        <v>81</v>
      </c>
      <c r="B33" s="114">
        <v>40.799999999999997</v>
      </c>
      <c r="C33" s="18"/>
      <c r="D33" s="18"/>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abSelected="1" topLeftCell="A16" zoomScaleNormal="100" workbookViewId="0">
      <selection activeCell="D21" sqref="D21"/>
    </sheetView>
  </sheetViews>
  <sheetFormatPr defaultRowHeight="12.75"/>
  <cols>
    <col min="1" max="1" width="25.7109375" style="7" customWidth="1"/>
    <col min="2" max="4" width="20.7109375" style="7" customWidth="1"/>
    <col min="5" max="5" width="21" style="7" customWidth="1"/>
    <col min="6" max="6" width="15.42578125" style="7" customWidth="1"/>
    <col min="7" max="7" width="22.7109375" style="7" customWidth="1"/>
    <col min="8" max="8" width="15.42578125" style="7" customWidth="1"/>
    <col min="9" max="16384" width="9.140625" style="7"/>
  </cols>
  <sheetData>
    <row r="1" spans="1:7" ht="39" customHeight="1" thickBot="1">
      <c r="A1" s="125" t="s">
        <v>50</v>
      </c>
      <c r="B1" s="126"/>
      <c r="C1" s="126"/>
      <c r="D1" s="126"/>
      <c r="E1" s="126"/>
      <c r="F1" s="127"/>
    </row>
    <row r="2" spans="1:7" ht="14.25" customHeight="1" thickBot="1">
      <c r="A2" s="40"/>
      <c r="B2" s="6"/>
      <c r="C2" s="6"/>
      <c r="D2" s="6"/>
      <c r="E2" s="6"/>
      <c r="F2" s="6"/>
    </row>
    <row r="3" spans="1:7" ht="15" customHeight="1">
      <c r="A3" s="123" t="str">
        <f>'Service Metrics (items 1-2)'!A3</f>
        <v>Railroad: Union Pacific</v>
      </c>
      <c r="B3" s="128" t="str">
        <f>'Service Metrics (items 1-2)'!B3</f>
        <v>Year: 2017</v>
      </c>
      <c r="C3" s="128" t="s">
        <v>59</v>
      </c>
      <c r="D3" s="41" t="s">
        <v>51</v>
      </c>
      <c r="E3" s="22">
        <f>'Service Metrics (items 1-2)'!E3</f>
        <v>43008</v>
      </c>
      <c r="F3" s="6"/>
    </row>
    <row r="4" spans="1:7" ht="15.75" customHeight="1" thickBot="1">
      <c r="A4" s="124"/>
      <c r="B4" s="133"/>
      <c r="C4" s="133"/>
      <c r="D4" s="42" t="s">
        <v>60</v>
      </c>
      <c r="E4" s="43">
        <f>'Service Metrics (items 1-2)'!E4</f>
        <v>43014</v>
      </c>
    </row>
    <row r="5" spans="1:7" ht="28.5" customHeight="1" thickBot="1">
      <c r="A5" s="119" t="s">
        <v>68</v>
      </c>
      <c r="B5" s="120"/>
      <c r="C5" s="25"/>
    </row>
    <row r="6" spans="1:7" ht="12.75" customHeight="1">
      <c r="A6" s="33" t="s">
        <v>8</v>
      </c>
      <c r="B6" s="73">
        <f>+[1]CarsOnLine!H12</f>
        <v>22226</v>
      </c>
      <c r="D6" s="94" t="s">
        <v>87</v>
      </c>
    </row>
    <row r="7" spans="1:7" ht="12.75" customHeight="1">
      <c r="A7" s="34" t="s">
        <v>9</v>
      </c>
      <c r="B7" s="39">
        <f>+[1]CarsOnLine!H13</f>
        <v>114335</v>
      </c>
      <c r="C7" s="78"/>
      <c r="D7" s="2"/>
    </row>
    <row r="8" spans="1:7" ht="12.75" customHeight="1">
      <c r="A8" s="34" t="s">
        <v>10</v>
      </c>
      <c r="B8" s="39">
        <f>+[1]CarsOnLine!H14</f>
        <v>11503</v>
      </c>
      <c r="C8" s="79"/>
      <c r="D8" s="2"/>
    </row>
    <row r="9" spans="1:7" ht="12.75" customHeight="1">
      <c r="A9" s="34" t="s">
        <v>0</v>
      </c>
      <c r="B9" s="39">
        <f>+[1]CarsOnLine!H15</f>
        <v>14041</v>
      </c>
      <c r="C9" s="79"/>
      <c r="G9" s="44"/>
    </row>
    <row r="10" spans="1:7" ht="12.75" customHeight="1">
      <c r="A10" s="34" t="s">
        <v>11</v>
      </c>
      <c r="B10" s="39">
        <f>+[1]CarsOnLine!H16</f>
        <v>13507</v>
      </c>
      <c r="C10" s="79"/>
      <c r="G10" s="45"/>
    </row>
    <row r="11" spans="1:7" ht="12.75" customHeight="1">
      <c r="A11" s="34" t="s">
        <v>19</v>
      </c>
      <c r="B11" s="39">
        <f>+[1]CarsOnLine!H17</f>
        <v>39373</v>
      </c>
      <c r="C11" s="79"/>
    </row>
    <row r="12" spans="1:7" ht="12.75" customHeight="1">
      <c r="A12" s="34" t="s">
        <v>12</v>
      </c>
      <c r="B12" s="39">
        <f>+[1]CarsOnLine!H18</f>
        <v>71162</v>
      </c>
      <c r="C12" s="79"/>
    </row>
    <row r="13" spans="1:7" ht="12.75" customHeight="1">
      <c r="A13" s="34" t="s">
        <v>13</v>
      </c>
      <c r="B13" s="39">
        <f>+[1]CarsOnLine!H19</f>
        <v>13604</v>
      </c>
      <c r="C13" s="79"/>
    </row>
    <row r="14" spans="1:7" ht="12.75" customHeight="1">
      <c r="A14" s="34" t="s">
        <v>14</v>
      </c>
      <c r="B14" s="39">
        <f>+[1]CarsOnLine!H20</f>
        <v>299750</v>
      </c>
      <c r="C14" s="79"/>
    </row>
    <row r="15" spans="1:7" ht="13.5" thickBot="1">
      <c r="A15" s="8"/>
      <c r="B15" s="17"/>
      <c r="C15" s="80"/>
      <c r="D15" s="8"/>
      <c r="E15" s="8"/>
      <c r="F15" s="11"/>
      <c r="G15" s="35"/>
    </row>
    <row r="16" spans="1:7" ht="26.25" customHeight="1" thickBot="1">
      <c r="A16" s="119" t="s">
        <v>58</v>
      </c>
      <c r="B16" s="120"/>
      <c r="C16" s="81"/>
      <c r="D16" s="30"/>
    </row>
    <row r="17" spans="1:8">
      <c r="A17" s="33" t="s">
        <v>15</v>
      </c>
      <c r="B17" s="114">
        <v>16.899999999999999</v>
      </c>
      <c r="D17" s="94" t="s">
        <v>87</v>
      </c>
    </row>
    <row r="18" spans="1:8">
      <c r="A18" s="34" t="s">
        <v>16</v>
      </c>
      <c r="B18" s="114">
        <v>6.3</v>
      </c>
      <c r="C18" s="28"/>
      <c r="D18" s="2"/>
    </row>
    <row r="19" spans="1:8">
      <c r="A19" s="34" t="s">
        <v>17</v>
      </c>
      <c r="B19" s="114">
        <v>18.8</v>
      </c>
      <c r="C19" s="28"/>
      <c r="D19" s="2"/>
    </row>
    <row r="20" spans="1:8">
      <c r="A20" s="34" t="s">
        <v>22</v>
      </c>
      <c r="B20" s="114">
        <v>8.6999999999999993</v>
      </c>
      <c r="C20" s="18"/>
      <c r="D20" s="2"/>
    </row>
    <row r="21" spans="1:8">
      <c r="A21" s="34" t="s">
        <v>18</v>
      </c>
      <c r="B21" s="114">
        <v>23</v>
      </c>
      <c r="C21" s="18"/>
      <c r="D21" s="18"/>
    </row>
    <row r="22" spans="1:8">
      <c r="A22" s="34" t="s">
        <v>52</v>
      </c>
      <c r="B22" s="114">
        <v>15.9</v>
      </c>
      <c r="C22" s="18"/>
      <c r="D22" s="18"/>
    </row>
    <row r="23" spans="1:8" ht="13.5" thickBot="1">
      <c r="A23" s="8"/>
      <c r="B23" s="17"/>
      <c r="C23" s="8"/>
      <c r="D23" s="8"/>
      <c r="E23" s="8"/>
      <c r="F23" s="11"/>
      <c r="G23" s="35"/>
    </row>
    <row r="24" spans="1:8" ht="26.25" customHeight="1" thickBot="1">
      <c r="A24" s="119" t="s">
        <v>119</v>
      </c>
      <c r="B24" s="136"/>
      <c r="C24" s="136"/>
      <c r="D24" s="136"/>
      <c r="E24" s="136"/>
      <c r="F24" s="120"/>
      <c r="G24" s="84"/>
      <c r="H24" s="31"/>
    </row>
    <row r="25" spans="1:8" ht="13.5" thickBot="1">
      <c r="A25" s="128" t="s">
        <v>53</v>
      </c>
      <c r="B25" s="119" t="s">
        <v>66</v>
      </c>
      <c r="C25" s="136"/>
      <c r="D25" s="136"/>
      <c r="E25" s="136"/>
      <c r="F25" s="120"/>
      <c r="G25" s="84"/>
      <c r="H25" s="31"/>
    </row>
    <row r="26" spans="1:8" ht="13.5" thickBot="1">
      <c r="A26" s="132"/>
      <c r="B26" s="128" t="s">
        <v>21</v>
      </c>
      <c r="C26" s="134" t="s">
        <v>109</v>
      </c>
      <c r="D26" s="140" t="s">
        <v>13</v>
      </c>
      <c r="E26" s="141"/>
      <c r="F26" s="142" t="s">
        <v>14</v>
      </c>
    </row>
    <row r="27" spans="1:8" ht="13.5" thickBot="1">
      <c r="A27" s="133"/>
      <c r="B27" s="133"/>
      <c r="C27" s="135"/>
      <c r="D27" s="46" t="s">
        <v>70</v>
      </c>
      <c r="E27" s="47" t="s">
        <v>71</v>
      </c>
      <c r="F27" s="143"/>
    </row>
    <row r="28" spans="1:8">
      <c r="A28" s="9" t="s">
        <v>0</v>
      </c>
      <c r="B28" s="117">
        <v>1</v>
      </c>
      <c r="C28" s="117">
        <v>5</v>
      </c>
      <c r="D28" s="117">
        <v>9</v>
      </c>
      <c r="E28" s="137" t="s">
        <v>94</v>
      </c>
      <c r="F28" s="76">
        <f t="shared" ref="F28:F35" si="0">SUM(B28:D28)</f>
        <v>15</v>
      </c>
    </row>
    <row r="29" spans="1:8">
      <c r="A29" s="12" t="s">
        <v>5</v>
      </c>
      <c r="B29" s="118">
        <v>4</v>
      </c>
      <c r="C29" s="118">
        <v>5</v>
      </c>
      <c r="D29" s="118">
        <v>7</v>
      </c>
      <c r="E29" s="138"/>
      <c r="F29" s="76">
        <f t="shared" si="0"/>
        <v>16</v>
      </c>
    </row>
    <row r="30" spans="1:8">
      <c r="A30" s="12" t="s">
        <v>4</v>
      </c>
      <c r="B30" s="118">
        <v>3</v>
      </c>
      <c r="C30" s="118">
        <v>2</v>
      </c>
      <c r="D30" s="118">
        <v>16</v>
      </c>
      <c r="E30" s="138"/>
      <c r="F30" s="76">
        <f t="shared" si="0"/>
        <v>21</v>
      </c>
    </row>
    <row r="31" spans="1:8">
      <c r="A31" s="12" t="s">
        <v>3</v>
      </c>
      <c r="B31" s="118">
        <v>1</v>
      </c>
      <c r="C31" s="118">
        <v>0</v>
      </c>
      <c r="D31" s="118">
        <v>2</v>
      </c>
      <c r="E31" s="138"/>
      <c r="F31" s="76">
        <f t="shared" si="0"/>
        <v>3</v>
      </c>
    </row>
    <row r="32" spans="1:8">
      <c r="A32" s="12" t="s">
        <v>2</v>
      </c>
      <c r="B32" s="74">
        <v>0</v>
      </c>
      <c r="C32" s="74">
        <v>0</v>
      </c>
      <c r="D32" s="74">
        <v>0</v>
      </c>
      <c r="E32" s="138"/>
      <c r="F32" s="76">
        <f t="shared" si="0"/>
        <v>0</v>
      </c>
    </row>
    <row r="33" spans="1:7">
      <c r="A33" s="12" t="s">
        <v>1</v>
      </c>
      <c r="B33" s="118">
        <v>0</v>
      </c>
      <c r="C33" s="118">
        <v>0</v>
      </c>
      <c r="D33" s="118">
        <v>1</v>
      </c>
      <c r="E33" s="138"/>
      <c r="F33" s="76">
        <f t="shared" si="0"/>
        <v>1</v>
      </c>
    </row>
    <row r="34" spans="1:7">
      <c r="A34" s="12" t="s">
        <v>20</v>
      </c>
      <c r="B34" s="118">
        <v>5</v>
      </c>
      <c r="C34" s="118">
        <v>16</v>
      </c>
      <c r="D34" s="118">
        <v>7</v>
      </c>
      <c r="E34" s="138"/>
      <c r="F34" s="76">
        <f t="shared" si="0"/>
        <v>28</v>
      </c>
    </row>
    <row r="35" spans="1:7">
      <c r="A35" s="12" t="s">
        <v>6</v>
      </c>
      <c r="B35" s="118">
        <v>5</v>
      </c>
      <c r="C35" s="118">
        <v>22</v>
      </c>
      <c r="D35" s="118">
        <v>41</v>
      </c>
      <c r="E35" s="138"/>
      <c r="F35" s="76">
        <f t="shared" si="0"/>
        <v>68</v>
      </c>
    </row>
    <row r="36" spans="1:7">
      <c r="A36" s="12" t="s">
        <v>14</v>
      </c>
      <c r="B36" s="75">
        <f>SUM(B28:B35)</f>
        <v>19</v>
      </c>
      <c r="C36" s="75">
        <f t="shared" ref="C36" si="1">SUM(C28:C35)</f>
        <v>50</v>
      </c>
      <c r="D36" s="75">
        <f>SUM(D28:D35)</f>
        <v>83</v>
      </c>
      <c r="E36" s="139"/>
      <c r="F36" s="75">
        <f>SUM(F28:F35)</f>
        <v>152</v>
      </c>
    </row>
    <row r="37" spans="1:7">
      <c r="A37" s="27"/>
      <c r="B37" s="13"/>
      <c r="C37" s="10"/>
      <c r="D37" s="10"/>
      <c r="E37" s="8"/>
      <c r="F37" s="11"/>
      <c r="G37" s="35"/>
    </row>
    <row r="38" spans="1:7">
      <c r="A38" s="2" t="s">
        <v>87</v>
      </c>
      <c r="B38" s="2" t="s">
        <v>120</v>
      </c>
      <c r="C38" s="14"/>
      <c r="D38" s="14"/>
      <c r="E38" s="15"/>
      <c r="F38" s="16"/>
      <c r="G38" s="35"/>
    </row>
    <row r="39" spans="1:7" ht="13.5" thickBot="1">
      <c r="A39" s="8"/>
      <c r="B39" s="17"/>
      <c r="C39" s="8"/>
      <c r="D39" s="8"/>
      <c r="E39" s="8"/>
      <c r="F39" s="11"/>
      <c r="G39" s="35"/>
    </row>
    <row r="40" spans="1:7" ht="26.25" customHeight="1" thickBot="1">
      <c r="A40" s="119" t="s">
        <v>121</v>
      </c>
      <c r="B40" s="136"/>
      <c r="C40" s="120"/>
      <c r="D40" s="88" t="s">
        <v>87</v>
      </c>
      <c r="E40" s="77"/>
    </row>
    <row r="41" spans="1:7" ht="33.75" customHeight="1" thickBot="1">
      <c r="A41" s="36"/>
      <c r="B41" s="130" t="s">
        <v>108</v>
      </c>
      <c r="C41" s="131"/>
      <c r="D41" s="84"/>
      <c r="E41" s="31"/>
    </row>
    <row r="42" spans="1:7" ht="13.5" thickBot="1">
      <c r="A42" s="37"/>
      <c r="B42" s="48" t="s">
        <v>54</v>
      </c>
      <c r="C42" s="49" t="s">
        <v>55</v>
      </c>
      <c r="D42" s="85"/>
      <c r="E42" s="30"/>
    </row>
    <row r="43" spans="1:7">
      <c r="A43" s="33" t="s">
        <v>0</v>
      </c>
      <c r="B43" s="38">
        <f>VLOOKUP($A43,[2]qry_STBData_New!$B$1:$D$15,2,FALSE)</f>
        <v>203</v>
      </c>
      <c r="C43" s="38">
        <f>VLOOKUP($A43,[2]qry_STBData_New!$B$1:$D$15,3,FALSE)</f>
        <v>17</v>
      </c>
      <c r="D43" s="86"/>
      <c r="E43" s="87"/>
    </row>
    <row r="44" spans="1:7">
      <c r="A44" s="34" t="s">
        <v>15</v>
      </c>
      <c r="B44" s="39">
        <f>VLOOKUP($A44,[2]qry_STBData_New!$B$1:$D$15,2,FALSE)</f>
        <v>171</v>
      </c>
      <c r="C44" s="39">
        <f>VLOOKUP($A44,[2]qry_STBData_New!$B$1:$D$15,3,FALSE)</f>
        <v>294</v>
      </c>
      <c r="D44" s="86"/>
      <c r="E44" s="87"/>
    </row>
    <row r="45" spans="1:7">
      <c r="A45" s="34" t="s">
        <v>16</v>
      </c>
      <c r="B45" s="39">
        <f>VLOOKUP($A45,[2]qry_STBData_New!$B$1:$D$15,2,FALSE)</f>
        <v>346</v>
      </c>
      <c r="C45" s="39">
        <f>VLOOKUP($A45,[2]qry_STBData_New!$B$1:$D$15,3,FALSE)</f>
        <v>405</v>
      </c>
      <c r="D45" s="86"/>
      <c r="E45" s="87"/>
    </row>
    <row r="46" spans="1:7">
      <c r="A46" s="34" t="s">
        <v>22</v>
      </c>
      <c r="B46" s="39">
        <f>VLOOKUP($A46,[2]qry_STBData_New!$B$1:$D$15,2,FALSE)</f>
        <v>13</v>
      </c>
      <c r="C46" s="39">
        <f>VLOOKUP($A46,[2]qry_STBData_New!$B$1:$D$15,3,FALSE)</f>
        <v>16</v>
      </c>
      <c r="D46" s="86"/>
      <c r="E46" s="87"/>
    </row>
    <row r="47" spans="1:7">
      <c r="A47" s="34" t="s">
        <v>18</v>
      </c>
      <c r="B47" s="39">
        <f>VLOOKUP($A47,[2]qry_STBData_New!$B$1:$D$15,2,FALSE)</f>
        <v>40</v>
      </c>
      <c r="C47" s="39">
        <f>VLOOKUP($A47,[2]qry_STBData_New!$B$1:$D$15,3,FALSE)</f>
        <v>74</v>
      </c>
      <c r="D47" s="86"/>
      <c r="E47" s="87"/>
    </row>
    <row r="48" spans="1:7">
      <c r="A48" s="34" t="s">
        <v>17</v>
      </c>
      <c r="B48" s="39">
        <f>VLOOKUP($A48,[2]qry_STBData_New!$B$1:$D$15,2,FALSE)</f>
        <v>266</v>
      </c>
      <c r="C48" s="39">
        <f>VLOOKUP($A48,[2]qry_STBData_New!$B$1:$D$15,3,FALSE)</f>
        <v>173</v>
      </c>
      <c r="D48" s="86"/>
      <c r="E48" s="87"/>
    </row>
    <row r="49" spans="1:5">
      <c r="A49" s="34" t="s">
        <v>107</v>
      </c>
      <c r="B49" s="39">
        <f>VLOOKUP($A49,[2]qry_STBData_New!$B$1:$D$15,2,FALSE)</f>
        <v>97</v>
      </c>
      <c r="C49" s="39">
        <f>VLOOKUP($A49,[2]qry_STBData_New!$B$1:$D$15,3,FALSE)</f>
        <v>92</v>
      </c>
      <c r="D49" s="86"/>
      <c r="E49" s="87"/>
    </row>
    <row r="50" spans="1:5">
      <c r="A50" s="34" t="s">
        <v>7</v>
      </c>
      <c r="B50" s="39">
        <f>VLOOKUP($A50,[2]qry_STBData_New!$B$1:$D$15,2,FALSE)</f>
        <v>3705</v>
      </c>
      <c r="C50" s="39">
        <f>VLOOKUP($A50,[2]qry_STBData_New!$B$1:$D$15,3,FALSE)</f>
        <v>3510</v>
      </c>
      <c r="D50" s="86"/>
      <c r="E50" s="87"/>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tabSelected="1" zoomScale="90" zoomScaleNormal="90" workbookViewId="0">
      <selection activeCell="D21" sqref="D21"/>
    </sheetView>
  </sheetViews>
  <sheetFormatPr defaultRowHeight="12.75"/>
  <cols>
    <col min="1" max="1" width="25.7109375" style="7" customWidth="1"/>
    <col min="2" max="4" width="50.7109375" style="7" customWidth="1"/>
    <col min="5" max="5" width="13.28515625" style="7" customWidth="1"/>
    <col min="6" max="16384" width="9.140625" style="7"/>
  </cols>
  <sheetData>
    <row r="1" spans="1:6" ht="48" customHeight="1" thickBot="1">
      <c r="A1" s="144" t="s">
        <v>50</v>
      </c>
      <c r="B1" s="145"/>
      <c r="C1" s="145"/>
      <c r="D1" s="145"/>
      <c r="E1" s="146"/>
      <c r="F1" s="68"/>
    </row>
    <row r="2" spans="1:6" ht="15.75" customHeight="1" thickBot="1"/>
    <row r="3" spans="1:6" ht="15" customHeight="1">
      <c r="A3" s="123" t="str">
        <f>'Service Metrics (items 1-2)'!A3</f>
        <v>Railroad: Union Pacific</v>
      </c>
      <c r="B3" s="128" t="str">
        <f>'Service Metrics (items 1-2)'!B3</f>
        <v>Year: 2017</v>
      </c>
      <c r="C3" s="128" t="s">
        <v>59</v>
      </c>
      <c r="D3" s="41" t="s">
        <v>51</v>
      </c>
      <c r="E3" s="22">
        <f>'Service Metrics (items 1-2)'!E3</f>
        <v>43008</v>
      </c>
    </row>
    <row r="4" spans="1:6" ht="13.5" thickBot="1">
      <c r="A4" s="124"/>
      <c r="B4" s="133"/>
      <c r="C4" s="129"/>
      <c r="D4" s="42" t="s">
        <v>60</v>
      </c>
      <c r="E4" s="43">
        <f>'Service Metrics (items 1-2)'!E4</f>
        <v>43014</v>
      </c>
    </row>
    <row r="5" spans="1:6" ht="13.5" thickBot="1">
      <c r="A5" s="30"/>
      <c r="B5" s="30"/>
      <c r="C5" s="8"/>
    </row>
    <row r="6" spans="1:6" ht="125.25" customHeight="1" thickBot="1">
      <c r="A6" s="147" t="s">
        <v>93</v>
      </c>
      <c r="B6" s="148"/>
      <c r="C6" s="148"/>
      <c r="D6" s="149"/>
    </row>
    <row r="7" spans="1:6" ht="13.5" thickBot="1"/>
    <row r="8" spans="1:6" ht="57" customHeight="1" thickBot="1">
      <c r="A8" s="62" t="s">
        <v>47</v>
      </c>
      <c r="B8" s="62" t="s">
        <v>61</v>
      </c>
      <c r="C8" s="47" t="s">
        <v>62</v>
      </c>
      <c r="D8" s="47" t="s">
        <v>63</v>
      </c>
      <c r="E8" s="31"/>
    </row>
    <row r="9" spans="1:6">
      <c r="A9" s="59" t="s">
        <v>23</v>
      </c>
      <c r="B9" s="3">
        <f>ROUND(IF(ISERROR(VLOOKUP($A9,'[3]Grain Metrics 1 (item 7)'!$A$9:$D$31,2,FALSE)),0,VLOOKUP($A9,'[3]Grain Metrics 1 (item 7)'!$A$9:$D$31,2,FALSE)),0)</f>
        <v>165</v>
      </c>
      <c r="C9" s="3">
        <f>ROUND(IF(ISERROR(VLOOKUP($A9,'[3]Grain Metrics 1 (item 7)'!$A$9:$D$31,3,FALSE)),0,VLOOKUP($A9,'[3]Grain Metrics 1 (item 7)'!$A$9:$D$31,3,FALSE)),0)</f>
        <v>0</v>
      </c>
      <c r="D9" s="3">
        <f>ROUND(IF(ISERROR(VLOOKUP($A9,'[3]Grain Metrics 1 (item 7)'!$A$9:$D$31,4,FALSE)),0,VLOOKUP($A9,'[3]Grain Metrics 1 (item 7)'!$A$9:$D$31,4,FALSE)),0)</f>
        <v>165</v>
      </c>
    </row>
    <row r="10" spans="1:6">
      <c r="A10" s="60" t="s">
        <v>26</v>
      </c>
      <c r="B10" s="63">
        <f>ROUND(IF(ISERROR(VLOOKUP($A10,'[3]Grain Metrics 1 (item 7)'!$A$9:$D$31,2,FALSE)),0,VLOOKUP($A10,'[3]Grain Metrics 1 (item 7)'!$A$9:$D$31,2,FALSE)),0)</f>
        <v>2</v>
      </c>
      <c r="C10" s="63">
        <f>ROUND(IF(ISERROR(VLOOKUP($A10,'[3]Grain Metrics 1 (item 7)'!$A$9:$D$31,3,FALSE)),0,VLOOKUP($A10,'[3]Grain Metrics 1 (item 7)'!$A$9:$D$31,3,FALSE)),0)</f>
        <v>0</v>
      </c>
      <c r="D10" s="63">
        <f>ROUND(IF(ISERROR(VLOOKUP($A10,'[3]Grain Metrics 1 (item 7)'!$A$9:$D$31,4,FALSE)),0,VLOOKUP($A10,'[3]Grain Metrics 1 (item 7)'!$A$9:$D$31,4,FALSE)),0)</f>
        <v>2</v>
      </c>
    </row>
    <row r="11" spans="1:6">
      <c r="A11" s="59" t="s">
        <v>24</v>
      </c>
      <c r="B11" s="3">
        <f>ROUND(IF(ISERROR(VLOOKUP($A11,'[3]Grain Metrics 1 (item 7)'!$A$9:$D$31,2,FALSE)),0,VLOOKUP($A11,'[3]Grain Metrics 1 (item 7)'!$A$9:$D$31,2,FALSE)),0)</f>
        <v>20</v>
      </c>
      <c r="C11" s="3">
        <f>ROUND(IF(ISERROR(VLOOKUP($A11,'[3]Grain Metrics 1 (item 7)'!$A$9:$D$31,3,FALSE)),0,VLOOKUP($A11,'[3]Grain Metrics 1 (item 7)'!$A$9:$D$31,3,FALSE)),0)</f>
        <v>0</v>
      </c>
      <c r="D11" s="3">
        <f>ROUND(IF(ISERROR(VLOOKUP($A11,'[3]Grain Metrics 1 (item 7)'!$A$9:$D$31,4,FALSE)),0,VLOOKUP($A11,'[3]Grain Metrics 1 (item 7)'!$A$9:$D$31,4,FALSE)),0)</f>
        <v>20</v>
      </c>
    </row>
    <row r="12" spans="1:6">
      <c r="A12" s="60" t="s">
        <v>25</v>
      </c>
      <c r="B12" s="63">
        <f>ROUND(IF(ISERROR(VLOOKUP($A12,'[3]Grain Metrics 1 (item 7)'!$A$9:$D$31,2,FALSE)),0,VLOOKUP($A12,'[3]Grain Metrics 1 (item 7)'!$A$9:$D$31,2,FALSE)),0)</f>
        <v>296</v>
      </c>
      <c r="C12" s="63">
        <f>ROUND(IF(ISERROR(VLOOKUP($A12,'[3]Grain Metrics 1 (item 7)'!$A$9:$D$31,3,FALSE)),0,VLOOKUP($A12,'[3]Grain Metrics 1 (item 7)'!$A$9:$D$31,3,FALSE)),0)</f>
        <v>107</v>
      </c>
      <c r="D12" s="63">
        <f>ROUND(IF(ISERROR(VLOOKUP($A12,'[3]Grain Metrics 1 (item 7)'!$A$9:$D$31,4,FALSE)),0,VLOOKUP($A12,'[3]Grain Metrics 1 (item 7)'!$A$9:$D$31,4,FALSE)),0)</f>
        <v>189</v>
      </c>
    </row>
    <row r="13" spans="1:6">
      <c r="A13" s="59" t="s">
        <v>27</v>
      </c>
      <c r="B13" s="3">
        <f>ROUND(IF(ISERROR(VLOOKUP($A13,'[3]Grain Metrics 1 (item 7)'!$A$9:$D$31,2,FALSE)),0,VLOOKUP($A13,'[3]Grain Metrics 1 (item 7)'!$A$9:$D$31,2,FALSE)),0)</f>
        <v>1075</v>
      </c>
      <c r="C13" s="3">
        <f>ROUND(IF(ISERROR(VLOOKUP($A13,'[3]Grain Metrics 1 (item 7)'!$A$9:$D$31,3,FALSE)),0,VLOOKUP($A13,'[3]Grain Metrics 1 (item 7)'!$A$9:$D$31,3,FALSE)),0)</f>
        <v>509</v>
      </c>
      <c r="D13" s="3">
        <f>ROUND(IF(ISERROR(VLOOKUP($A13,'[3]Grain Metrics 1 (item 7)'!$A$9:$D$31,4,FALSE)),0,VLOOKUP($A13,'[3]Grain Metrics 1 (item 7)'!$A$9:$D$31,4,FALSE)),0)</f>
        <v>566</v>
      </c>
    </row>
    <row r="14" spans="1:6">
      <c r="A14" s="60" t="s">
        <v>28</v>
      </c>
      <c r="B14" s="63">
        <f>ROUND(IF(ISERROR(VLOOKUP($A14,'[3]Grain Metrics 1 (item 7)'!$A$9:$D$31,2,FALSE)),0,VLOOKUP($A14,'[3]Grain Metrics 1 (item 7)'!$A$9:$D$31,2,FALSE)),0)</f>
        <v>385</v>
      </c>
      <c r="C14" s="63">
        <f>ROUND(IF(ISERROR(VLOOKUP($A14,'[3]Grain Metrics 1 (item 7)'!$A$9:$D$31,3,FALSE)),0,VLOOKUP($A14,'[3]Grain Metrics 1 (item 7)'!$A$9:$D$31,3,FALSE)),0)</f>
        <v>370</v>
      </c>
      <c r="D14" s="63">
        <f>ROUND(IF(ISERROR(VLOOKUP($A14,'[3]Grain Metrics 1 (item 7)'!$A$9:$D$31,4,FALSE)),0,VLOOKUP($A14,'[3]Grain Metrics 1 (item 7)'!$A$9:$D$31,4,FALSE)),0)</f>
        <v>15</v>
      </c>
    </row>
    <row r="15" spans="1:6">
      <c r="A15" s="59" t="s">
        <v>29</v>
      </c>
      <c r="B15" s="64">
        <f>ROUND(IF(ISERROR(VLOOKUP($A15,'[3]Grain Metrics 1 (item 7)'!$A$9:$D$31,2,FALSE)),0,VLOOKUP($A15,'[3]Grain Metrics 1 (item 7)'!$A$9:$D$31,2,FALSE)),0)</f>
        <v>774</v>
      </c>
      <c r="C15" s="64">
        <f>ROUND(IF(ISERROR(VLOOKUP($A15,'[3]Grain Metrics 1 (item 7)'!$A$9:$D$31,3,FALSE)),0,VLOOKUP($A15,'[3]Grain Metrics 1 (item 7)'!$A$9:$D$31,3,FALSE)),0)</f>
        <v>646</v>
      </c>
      <c r="D15" s="64">
        <f>ROUND(IF(ISERROR(VLOOKUP($A15,'[3]Grain Metrics 1 (item 7)'!$A$9:$D$31,4,FALSE)),0,VLOOKUP($A15,'[3]Grain Metrics 1 (item 7)'!$A$9:$D$31,4,FALSE)),0)</f>
        <v>128</v>
      </c>
    </row>
    <row r="16" spans="1:6">
      <c r="A16" s="60" t="s">
        <v>30</v>
      </c>
      <c r="B16" s="4">
        <f>ROUND(IF(ISERROR(VLOOKUP($A16,'[3]Grain Metrics 1 (item 7)'!$A$9:$D$31,2,FALSE)),0,VLOOKUP($A16,'[3]Grain Metrics 1 (item 7)'!$A$9:$D$31,2,FALSE)),0)</f>
        <v>1343</v>
      </c>
      <c r="C16" s="4">
        <f>ROUND(IF(ISERROR(VLOOKUP($A16,'[3]Grain Metrics 1 (item 7)'!$A$9:$D$31,3,FALSE)),0,VLOOKUP($A16,'[3]Grain Metrics 1 (item 7)'!$A$9:$D$31,3,FALSE)),0)</f>
        <v>657</v>
      </c>
      <c r="D16" s="4">
        <f>ROUND(IF(ISERROR(VLOOKUP($A16,'[3]Grain Metrics 1 (item 7)'!$A$9:$D$31,4,FALSE)),0,VLOOKUP($A16,'[3]Grain Metrics 1 (item 7)'!$A$9:$D$31,4,FALSE)),0)</f>
        <v>686</v>
      </c>
    </row>
    <row r="17" spans="1:4">
      <c r="A17" s="59" t="s">
        <v>31</v>
      </c>
      <c r="B17" s="3">
        <f>ROUND(IF(ISERROR(VLOOKUP($A17,'[3]Grain Metrics 1 (item 7)'!$A$9:$D$31,2,FALSE)),0,VLOOKUP($A17,'[3]Grain Metrics 1 (item 7)'!$A$9:$D$31,2,FALSE)),0)</f>
        <v>180</v>
      </c>
      <c r="C17" s="3">
        <f>ROUND(IF(ISERROR(VLOOKUP($A17,'[3]Grain Metrics 1 (item 7)'!$A$9:$D$31,3,FALSE)),0,VLOOKUP($A17,'[3]Grain Metrics 1 (item 7)'!$A$9:$D$31,3,FALSE)),0)</f>
        <v>0</v>
      </c>
      <c r="D17" s="3">
        <f>ROUND(IF(ISERROR(VLOOKUP($A17,'[3]Grain Metrics 1 (item 7)'!$A$9:$D$31,4,FALSE)),0,VLOOKUP($A17,'[3]Grain Metrics 1 (item 7)'!$A$9:$D$31,4,FALSE)),0)</f>
        <v>180</v>
      </c>
    </row>
    <row r="18" spans="1:4">
      <c r="A18" s="60" t="s">
        <v>32</v>
      </c>
      <c r="B18" s="63">
        <f>ROUND(IF(ISERROR(VLOOKUP($A18,'[3]Grain Metrics 1 (item 7)'!$A$9:$D$31,2,FALSE)),0,VLOOKUP($A18,'[3]Grain Metrics 1 (item 7)'!$A$9:$D$31,2,FALSE)),0)</f>
        <v>728</v>
      </c>
      <c r="C18" s="63">
        <f>ROUND(IF(ISERROR(VLOOKUP($A18,'[3]Grain Metrics 1 (item 7)'!$A$9:$D$31,3,FALSE)),0,VLOOKUP($A18,'[3]Grain Metrics 1 (item 7)'!$A$9:$D$31,3,FALSE)),0)</f>
        <v>423</v>
      </c>
      <c r="D18" s="63">
        <f>ROUND(IF(ISERROR(VLOOKUP($A18,'[3]Grain Metrics 1 (item 7)'!$A$9:$D$31,4,FALSE)),0,VLOOKUP($A18,'[3]Grain Metrics 1 (item 7)'!$A$9:$D$31,4,FALSE)),0)</f>
        <v>305</v>
      </c>
    </row>
    <row r="19" spans="1:4">
      <c r="A19" s="59" t="s">
        <v>33</v>
      </c>
      <c r="B19" s="64">
        <f>ROUND(IF(ISERROR(VLOOKUP($A19,'[3]Grain Metrics 1 (item 7)'!$A$9:$D$31,2,FALSE)),0,VLOOKUP($A19,'[3]Grain Metrics 1 (item 7)'!$A$9:$D$31,2,FALSE)),0)</f>
        <v>476</v>
      </c>
      <c r="C19" s="64">
        <f>ROUND(IF(ISERROR(VLOOKUP($A19,'[3]Grain Metrics 1 (item 7)'!$A$9:$D$31,3,FALSE)),0,VLOOKUP($A19,'[3]Grain Metrics 1 (item 7)'!$A$9:$D$31,3,FALSE)),0)</f>
        <v>440</v>
      </c>
      <c r="D19" s="64">
        <f>ROUND(IF(ISERROR(VLOOKUP($A19,'[3]Grain Metrics 1 (item 7)'!$A$9:$D$31,4,FALSE)),0,VLOOKUP($A19,'[3]Grain Metrics 1 (item 7)'!$A$9:$D$31,4,FALSE)),0)</f>
        <v>36</v>
      </c>
    </row>
    <row r="20" spans="1:4">
      <c r="A20" s="60" t="s">
        <v>34</v>
      </c>
      <c r="B20" s="4">
        <f>ROUND(IF(ISERROR(VLOOKUP($A20,'[3]Grain Metrics 1 (item 7)'!$A$9:$D$31,2,FALSE)),0,VLOOKUP($A20,'[3]Grain Metrics 1 (item 7)'!$A$9:$D$31,2,FALSE)),0)</f>
        <v>34</v>
      </c>
      <c r="C20" s="4">
        <f>ROUND(IF(ISERROR(VLOOKUP($A20,'[3]Grain Metrics 1 (item 7)'!$A$9:$D$31,3,FALSE)),0,VLOOKUP($A20,'[3]Grain Metrics 1 (item 7)'!$A$9:$D$31,3,FALSE)),0)</f>
        <v>0</v>
      </c>
      <c r="D20" s="4">
        <f>ROUND(IF(ISERROR(VLOOKUP($A20,'[3]Grain Metrics 1 (item 7)'!$A$9:$D$31,4,FALSE)),0,VLOOKUP($A20,'[3]Grain Metrics 1 (item 7)'!$A$9:$D$31,4,FALSE)),0)</f>
        <v>34</v>
      </c>
    </row>
    <row r="21" spans="1:4">
      <c r="A21" s="59" t="s">
        <v>35</v>
      </c>
      <c r="B21" s="3">
        <f>ROUND(IF(ISERROR(VLOOKUP($A21,'[3]Grain Metrics 1 (item 7)'!$A$9:$D$31,2,FALSE)),0,VLOOKUP($A21,'[3]Grain Metrics 1 (item 7)'!$A$9:$D$31,2,FALSE)),0)</f>
        <v>2514</v>
      </c>
      <c r="C21" s="3">
        <f>ROUND(IF(ISERROR(VLOOKUP($A21,'[3]Grain Metrics 1 (item 7)'!$A$9:$D$31,3,FALSE)),0,VLOOKUP($A21,'[3]Grain Metrics 1 (item 7)'!$A$9:$D$31,3,FALSE)),0)</f>
        <v>1855</v>
      </c>
      <c r="D21" s="3">
        <f>ROUND(IF(ISERROR(VLOOKUP($A21,'[3]Grain Metrics 1 (item 7)'!$A$9:$D$31,4,FALSE)),0,VLOOKUP($A21,'[3]Grain Metrics 1 (item 7)'!$A$9:$D$31,4,FALSE)),0)</f>
        <v>659</v>
      </c>
    </row>
    <row r="22" spans="1:4">
      <c r="A22" s="60" t="s">
        <v>36</v>
      </c>
      <c r="B22" s="4">
        <f>ROUND(IF(ISERROR(VLOOKUP($A22,'[3]Grain Metrics 1 (item 7)'!$A$9:$D$31,2,FALSE)),0,VLOOKUP($A22,'[3]Grain Metrics 1 (item 7)'!$A$9:$D$31,2,FALSE)),0)</f>
        <v>0</v>
      </c>
      <c r="C22" s="4">
        <f>ROUND(IF(ISERROR(VLOOKUP($A22,'[3]Grain Metrics 1 (item 7)'!$A$9:$D$31,3,FALSE)),0,VLOOKUP($A22,'[3]Grain Metrics 1 (item 7)'!$A$9:$D$31,3,FALSE)),0)</f>
        <v>0</v>
      </c>
      <c r="D22" s="4">
        <f>ROUND(IF(ISERROR(VLOOKUP($A22,'[3]Grain Metrics 1 (item 7)'!$A$9:$D$31,4,FALSE)),0,VLOOKUP($A22,'[3]Grain Metrics 1 (item 7)'!$A$9:$D$31,4,FALSE)),0)</f>
        <v>0</v>
      </c>
    </row>
    <row r="23" spans="1:4">
      <c r="A23" s="59" t="s">
        <v>37</v>
      </c>
      <c r="B23" s="64">
        <f>ROUND(IF(ISERROR(VLOOKUP($A23,'[3]Grain Metrics 1 (item 7)'!$A$9:$D$31,2,FALSE)),0,VLOOKUP($A23,'[3]Grain Metrics 1 (item 7)'!$A$9:$D$31,2,FALSE)),0)</f>
        <v>0</v>
      </c>
      <c r="C23" s="64">
        <f>ROUND(IF(ISERROR(VLOOKUP($A23,'[3]Grain Metrics 1 (item 7)'!$A$9:$D$31,3,FALSE)),0,VLOOKUP($A23,'[3]Grain Metrics 1 (item 7)'!$A$9:$D$31,3,FALSE)),0)</f>
        <v>0</v>
      </c>
      <c r="D23" s="64">
        <f>ROUND(IF(ISERROR(VLOOKUP($A23,'[3]Grain Metrics 1 (item 7)'!$A$9:$D$31,4,FALSE)),0,VLOOKUP($A23,'[3]Grain Metrics 1 (item 7)'!$A$9:$D$31,4,FALSE)),0)</f>
        <v>0</v>
      </c>
    </row>
    <row r="24" spans="1:4">
      <c r="A24" s="60" t="s">
        <v>38</v>
      </c>
      <c r="B24" s="63">
        <f>ROUND(IF(ISERROR(VLOOKUP($A24,'[3]Grain Metrics 1 (item 7)'!$A$9:$D$31,2,FALSE)),0,VLOOKUP($A24,'[3]Grain Metrics 1 (item 7)'!$A$9:$D$31,2,FALSE)),0)</f>
        <v>9</v>
      </c>
      <c r="C24" s="63">
        <f>ROUND(IF(ISERROR(VLOOKUP($A24,'[3]Grain Metrics 1 (item 7)'!$A$9:$D$31,3,FALSE)),0,VLOOKUP($A24,'[3]Grain Metrics 1 (item 7)'!$A$9:$D$31,3,FALSE)),0)</f>
        <v>0</v>
      </c>
      <c r="D24" s="63">
        <f>ROUND(IF(ISERROR(VLOOKUP($A24,'[3]Grain Metrics 1 (item 7)'!$A$9:$D$31,4,FALSE)),0,VLOOKUP($A24,'[3]Grain Metrics 1 (item 7)'!$A$9:$D$31,4,FALSE)),0)</f>
        <v>9</v>
      </c>
    </row>
    <row r="25" spans="1:4">
      <c r="A25" s="59" t="s">
        <v>39</v>
      </c>
      <c r="B25" s="3">
        <f>ROUND(IF(ISERROR(VLOOKUP($A25,'[3]Grain Metrics 1 (item 7)'!$A$9:$D$31,2,FALSE)),0,VLOOKUP($A25,'[3]Grain Metrics 1 (item 7)'!$A$9:$D$31,2,FALSE)),0)</f>
        <v>3</v>
      </c>
      <c r="C25" s="3">
        <f>ROUND(IF(ISERROR(VLOOKUP($A25,'[3]Grain Metrics 1 (item 7)'!$A$9:$D$31,3,FALSE)),0,VLOOKUP($A25,'[3]Grain Metrics 1 (item 7)'!$A$9:$D$31,3,FALSE)),0)</f>
        <v>0</v>
      </c>
      <c r="D25" s="3">
        <f>ROUND(IF(ISERROR(VLOOKUP($A25,'[3]Grain Metrics 1 (item 7)'!$A$9:$D$31,4,FALSE)),0,VLOOKUP($A25,'[3]Grain Metrics 1 (item 7)'!$A$9:$D$31,4,FALSE)),0)</f>
        <v>3</v>
      </c>
    </row>
    <row r="26" spans="1:4">
      <c r="A26" s="60" t="s">
        <v>40</v>
      </c>
      <c r="B26" s="4">
        <f>ROUND(IF(ISERROR(VLOOKUP($A26,'[3]Grain Metrics 1 (item 7)'!$A$9:$D$31,2,FALSE)),0,VLOOKUP($A26,'[3]Grain Metrics 1 (item 7)'!$A$9:$D$31,2,FALSE)),0)</f>
        <v>0</v>
      </c>
      <c r="C26" s="4">
        <f>ROUND(IF(ISERROR(VLOOKUP($A26,'[3]Grain Metrics 1 (item 7)'!$A$9:$D$31,3,FALSE)),0,VLOOKUP($A26,'[3]Grain Metrics 1 (item 7)'!$A$9:$D$31,3,FALSE)),0)</f>
        <v>0</v>
      </c>
      <c r="D26" s="4">
        <f>ROUND(IF(ISERROR(VLOOKUP($A26,'[3]Grain Metrics 1 (item 7)'!$A$9:$D$31,4,FALSE)),0,VLOOKUP($A26,'[3]Grain Metrics 1 (item 7)'!$A$9:$D$31,4,FALSE)),0)</f>
        <v>0</v>
      </c>
    </row>
    <row r="27" spans="1:4">
      <c r="A27" s="59" t="s">
        <v>41</v>
      </c>
      <c r="B27" s="3">
        <f>ROUND(IF(ISERROR(VLOOKUP($A27,'[3]Grain Metrics 1 (item 7)'!$A$9:$D$31,2,FALSE)),0,VLOOKUP($A27,'[3]Grain Metrics 1 (item 7)'!$A$9:$D$31,2,FALSE)),0)</f>
        <v>163</v>
      </c>
      <c r="C27" s="3">
        <f>ROUND(IF(ISERROR(VLOOKUP($A27,'[3]Grain Metrics 1 (item 7)'!$A$9:$D$31,3,FALSE)),0,VLOOKUP($A27,'[3]Grain Metrics 1 (item 7)'!$A$9:$D$31,3,FALSE)),0)</f>
        <v>110</v>
      </c>
      <c r="D27" s="3">
        <f>ROUND(IF(ISERROR(VLOOKUP($A27,'[3]Grain Metrics 1 (item 7)'!$A$9:$D$31,4,FALSE)),0,VLOOKUP($A27,'[3]Grain Metrics 1 (item 7)'!$A$9:$D$31,4,FALSE)),0)</f>
        <v>53</v>
      </c>
    </row>
    <row r="28" spans="1:4">
      <c r="A28" s="60" t="s">
        <v>42</v>
      </c>
      <c r="B28" s="63">
        <f>ROUND(IF(ISERROR(VLOOKUP($A28,'[3]Grain Metrics 1 (item 7)'!$A$9:$D$31,2,FALSE)),0,VLOOKUP($A28,'[3]Grain Metrics 1 (item 7)'!$A$9:$D$31,2,FALSE)),0)</f>
        <v>6</v>
      </c>
      <c r="C28" s="63">
        <f>ROUND(IF(ISERROR(VLOOKUP($A28,'[3]Grain Metrics 1 (item 7)'!$A$9:$D$31,3,FALSE)),0,VLOOKUP($A28,'[3]Grain Metrics 1 (item 7)'!$A$9:$D$31,3,FALSE)),0)</f>
        <v>0</v>
      </c>
      <c r="D28" s="63">
        <f>ROUND(IF(ISERROR(VLOOKUP($A28,'[3]Grain Metrics 1 (item 7)'!$A$9:$D$31,4,FALSE)),0,VLOOKUP($A28,'[3]Grain Metrics 1 (item 7)'!$A$9:$D$31,4,FALSE)),0)</f>
        <v>6</v>
      </c>
    </row>
    <row r="29" spans="1:4">
      <c r="A29" s="59" t="s">
        <v>43</v>
      </c>
      <c r="B29" s="64">
        <f>ROUND(IF(ISERROR(VLOOKUP($A29,'[3]Grain Metrics 1 (item 7)'!$A$9:$D$31,2,FALSE)),0,VLOOKUP($A29,'[3]Grain Metrics 1 (item 7)'!$A$9:$D$31,2,FALSE)),0)</f>
        <v>9</v>
      </c>
      <c r="C29" s="64">
        <f>ROUND(IF(ISERROR(VLOOKUP($A29,'[3]Grain Metrics 1 (item 7)'!$A$9:$D$31,3,FALSE)),0,VLOOKUP($A29,'[3]Grain Metrics 1 (item 7)'!$A$9:$D$31,3,FALSE)),0)</f>
        <v>0</v>
      </c>
      <c r="D29" s="64">
        <f>ROUND(IF(ISERROR(VLOOKUP($A29,'[3]Grain Metrics 1 (item 7)'!$A$9:$D$31,4,FALSE)),0,VLOOKUP($A29,'[3]Grain Metrics 1 (item 7)'!$A$9:$D$31,4,FALSE)),0)</f>
        <v>9</v>
      </c>
    </row>
    <row r="30" spans="1:4">
      <c r="A30" s="60" t="s">
        <v>44</v>
      </c>
      <c r="B30" s="4">
        <f>ROUND(IF(ISERROR(VLOOKUP($A30,'[3]Grain Metrics 1 (item 7)'!$A$9:$D$31,2,FALSE)),0,VLOOKUP($A30,'[3]Grain Metrics 1 (item 7)'!$A$9:$D$31,2,FALSE)),0)</f>
        <v>0</v>
      </c>
      <c r="C30" s="4">
        <f>ROUND(IF(ISERROR(VLOOKUP($A30,'[3]Grain Metrics 1 (item 7)'!$A$9:$D$31,3,FALSE)),0,VLOOKUP($A30,'[3]Grain Metrics 1 (item 7)'!$A$9:$D$31,3,FALSE)),0)</f>
        <v>0</v>
      </c>
      <c r="D30" s="4">
        <f>ROUND(IF(ISERROR(VLOOKUP($A30,'[3]Grain Metrics 1 (item 7)'!$A$9:$D$31,4,FALSE)),0,VLOOKUP($A30,'[3]Grain Metrics 1 (item 7)'!$A$9:$D$31,4,FALSE)),0)</f>
        <v>0</v>
      </c>
    </row>
    <row r="31" spans="1:4">
      <c r="A31" s="59" t="s">
        <v>45</v>
      </c>
      <c r="B31" s="3">
        <f>ROUND(IF(ISERROR(VLOOKUP($A31,'[3]Grain Metrics 1 (item 7)'!$A$9:$D$31,2,FALSE)),0,VLOOKUP($A31,'[3]Grain Metrics 1 (item 7)'!$A$9:$D$31,2,FALSE)),0)</f>
        <v>1</v>
      </c>
      <c r="C31" s="3">
        <f>ROUND(IF(ISERROR(VLOOKUP($A31,'[3]Grain Metrics 1 (item 7)'!$A$9:$D$31,3,FALSE)),0,VLOOKUP($A31,'[3]Grain Metrics 1 (item 7)'!$A$9:$D$31,3,FALSE)),0)</f>
        <v>0</v>
      </c>
      <c r="D31" s="3">
        <f>ROUND(IF(ISERROR(VLOOKUP($A31,'[3]Grain Metrics 1 (item 7)'!$A$9:$D$31,4,FALSE)),0,VLOOKUP($A31,'[3]Grain Metrics 1 (item 7)'!$A$9:$D$31,4,FALSE)),0)</f>
        <v>1</v>
      </c>
    </row>
    <row r="32" spans="1:4">
      <c r="A32" s="65" t="s">
        <v>14</v>
      </c>
      <c r="B32" s="66">
        <f>SUM(B9:B31)</f>
        <v>8183</v>
      </c>
      <c r="C32" s="66">
        <f>SUM(C9:C31)</f>
        <v>5117</v>
      </c>
      <c r="D32" s="66">
        <f>SUM(D9:D31)</f>
        <v>3066</v>
      </c>
    </row>
    <row r="34" spans="1:5">
      <c r="A34" s="2" t="s">
        <v>87</v>
      </c>
      <c r="B34" s="2" t="s">
        <v>88</v>
      </c>
    </row>
    <row r="35" spans="1:5">
      <c r="A35" s="28"/>
      <c r="B35" s="2" t="s">
        <v>89</v>
      </c>
    </row>
    <row r="36" spans="1:5">
      <c r="B36" s="2" t="s">
        <v>90</v>
      </c>
      <c r="C36" s="67"/>
      <c r="D36" s="67"/>
      <c r="E36" s="67"/>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55"/>
  <sheetViews>
    <sheetView showGridLines="0" tabSelected="1" workbookViewId="0">
      <selection activeCell="D21" sqref="D21"/>
    </sheetView>
  </sheetViews>
  <sheetFormatPr defaultRowHeight="12.75"/>
  <cols>
    <col min="1" max="1" width="25.7109375" style="7" customWidth="1"/>
    <col min="2" max="7" width="29.7109375" style="7" customWidth="1"/>
    <col min="8" max="16384" width="9.140625" style="7"/>
  </cols>
  <sheetData>
    <row r="1" spans="1:7" ht="38.25" customHeight="1" thickBot="1">
      <c r="A1" s="144" t="s">
        <v>50</v>
      </c>
      <c r="B1" s="145"/>
      <c r="C1" s="145"/>
      <c r="D1" s="145"/>
      <c r="E1" s="145"/>
      <c r="F1" s="146"/>
      <c r="G1" s="54"/>
    </row>
    <row r="2" spans="1:7" ht="18" customHeight="1" thickBot="1">
      <c r="C2" s="52"/>
    </row>
    <row r="3" spans="1:7">
      <c r="A3" s="123" t="str">
        <f>'Service Metrics (items 1-2)'!A3</f>
        <v>Railroad: Union Pacific</v>
      </c>
      <c r="B3" s="128" t="str">
        <f>'Service Metrics (items 1-2)'!B3</f>
        <v>Year: 2017</v>
      </c>
      <c r="C3" s="128" t="s">
        <v>59</v>
      </c>
      <c r="D3" s="41" t="s">
        <v>51</v>
      </c>
      <c r="E3" s="22">
        <f>'Service Metrics (items 1-2)'!E3</f>
        <v>43008</v>
      </c>
      <c r="F3" s="29"/>
      <c r="G3" s="29"/>
    </row>
    <row r="4" spans="1:7" ht="13.5" thickBot="1">
      <c r="A4" s="124"/>
      <c r="B4" s="133"/>
      <c r="C4" s="133"/>
      <c r="D4" s="42" t="s">
        <v>60</v>
      </c>
      <c r="E4" s="43">
        <f>'Service Metrics (items 1-2)'!E4</f>
        <v>43014</v>
      </c>
      <c r="F4" s="29"/>
      <c r="G4" s="29"/>
    </row>
    <row r="5" spans="1:7" ht="13.5" thickBot="1">
      <c r="C5" s="52"/>
    </row>
    <row r="6" spans="1:7" ht="48.75" customHeight="1" thickBot="1">
      <c r="A6" s="147" t="s">
        <v>92</v>
      </c>
      <c r="B6" s="148"/>
      <c r="C6" s="148"/>
      <c r="D6" s="148"/>
      <c r="E6" s="148"/>
      <c r="F6" s="151"/>
    </row>
    <row r="7" spans="1:7" ht="13.5" thickBot="1">
      <c r="C7" s="52"/>
    </row>
    <row r="8" spans="1:7" ht="26.25" thickBot="1">
      <c r="A8" s="55" t="s">
        <v>47</v>
      </c>
      <c r="B8" s="56" t="s">
        <v>110</v>
      </c>
      <c r="C8" s="57" t="s">
        <v>111</v>
      </c>
      <c r="D8" s="56" t="s">
        <v>113</v>
      </c>
      <c r="E8" s="56" t="s">
        <v>112</v>
      </c>
    </row>
    <row r="9" spans="1:7">
      <c r="A9" s="59" t="s">
        <v>23</v>
      </c>
      <c r="B9" s="69">
        <f>ROUND(IF(ISERROR(VLOOKUP($A9,[4]Summary!$A$1:$E$30,4,FALSE)),0,VLOOKUP($A9,[4]Summary!$A$1:$E$30,4,FALSE)),0)</f>
        <v>26</v>
      </c>
      <c r="C9" s="69">
        <f>ROUND(IF(ISERROR(VLOOKUP($A9,[4]Summary!$A$1:$E$30,5,FALSE)),0,VLOOKUP($A9,[4]Summary!$A$1:$E$30,5,FALSE)),0)</f>
        <v>79</v>
      </c>
      <c r="D9" s="69">
        <f>ROUND(IF(ISERROR(VLOOKUP($A9,[4]Summary!$A$1:$E$30,2,FALSE)),0,VLOOKUP($A9,[4]Summary!$A$1:$E$30,2,FALSE)),0)</f>
        <v>0</v>
      </c>
      <c r="E9" s="69">
        <f>ROUND(IF(ISERROR(VLOOKUP($A9,[4]Summary!$A$1:$E$30,3,FALSE)),0,VLOOKUP($A9,[4]Summary!$A$1:$E$30,3,FALSE)),0)</f>
        <v>0</v>
      </c>
    </row>
    <row r="10" spans="1:7">
      <c r="A10" s="60" t="s">
        <v>26</v>
      </c>
      <c r="B10" s="70">
        <f>ROUND(IF(ISERROR(VLOOKUP($A10,[4]Summary!$A$1:$E$30,4,FALSE)),0,VLOOKUP($A10,[4]Summary!$A$1:$E$30,4,FALSE)),0)</f>
        <v>2</v>
      </c>
      <c r="C10" s="70">
        <f>ROUND(IF(ISERROR(VLOOKUP($A10,[4]Summary!$A$1:$E$30,5,FALSE)),0,VLOOKUP($A10,[4]Summary!$A$1:$E$30,5,FALSE)),0)</f>
        <v>3</v>
      </c>
      <c r="D10" s="70">
        <f>ROUND(IF(ISERROR(VLOOKUP($A10,[4]Summary!$A$1:$E$30,2,FALSE)),0,VLOOKUP($A10,[4]Summary!$A$1:$E$30,2,FALSE)),0)</f>
        <v>0</v>
      </c>
      <c r="E10" s="70">
        <f>ROUND(IF(ISERROR(VLOOKUP($A10,[4]Summary!$A$1:$E$30,3,FALSE)),0,VLOOKUP($A10,[4]Summary!$A$1:$E$30,3,FALSE)),0)</f>
        <v>0</v>
      </c>
    </row>
    <row r="11" spans="1:7">
      <c r="A11" s="59" t="s">
        <v>24</v>
      </c>
      <c r="B11" s="69">
        <f>ROUND(IF(ISERROR(VLOOKUP($A11,[4]Summary!$A$1:$E$30,4,FALSE)),0,VLOOKUP($A11,[4]Summary!$A$1:$E$30,4,FALSE)),0)</f>
        <v>0</v>
      </c>
      <c r="C11" s="69">
        <f>ROUND(IF(ISERROR(VLOOKUP($A11,[4]Summary!$A$1:$E$30,5,FALSE)),0,VLOOKUP($A11,[4]Summary!$A$1:$E$30,5,FALSE)),0)</f>
        <v>0</v>
      </c>
      <c r="D11" s="69">
        <f>ROUND(IF(ISERROR(VLOOKUP($A11,[4]Summary!$A$1:$E$30,2,FALSE)),0,VLOOKUP($A11,[4]Summary!$A$1:$E$30,2,FALSE)),0)</f>
        <v>0</v>
      </c>
      <c r="E11" s="69">
        <f>ROUND(IF(ISERROR(VLOOKUP($A11,[4]Summary!$A$1:$E$30,3,FALSE)),0,VLOOKUP($A11,[4]Summary!$A$1:$E$30,3,FALSE)),0)</f>
        <v>0</v>
      </c>
    </row>
    <row r="12" spans="1:7">
      <c r="A12" s="60" t="s">
        <v>25</v>
      </c>
      <c r="B12" s="70">
        <f>ROUND(IF(ISERROR(VLOOKUP($A12,[4]Summary!$A$1:$E$30,4,FALSE)),0,VLOOKUP($A12,[4]Summary!$A$1:$E$30,4,FALSE)),0)</f>
        <v>24</v>
      </c>
      <c r="C12" s="70">
        <f>ROUND(IF(ISERROR(VLOOKUP($A12,[4]Summary!$A$1:$E$30,5,FALSE)),0,VLOOKUP($A12,[4]Summary!$A$1:$E$30,5,FALSE)),0)</f>
        <v>51</v>
      </c>
      <c r="D12" s="70">
        <f>ROUND(IF(ISERROR(VLOOKUP($A12,[4]Summary!$A$1:$E$30,2,FALSE)),0,VLOOKUP($A12,[4]Summary!$A$1:$E$30,2,FALSE)),0)</f>
        <v>2</v>
      </c>
      <c r="E12" s="70">
        <f>ROUND(IF(ISERROR(VLOOKUP($A12,[4]Summary!$A$1:$E$30,3,FALSE)),0,VLOOKUP($A12,[4]Summary!$A$1:$E$30,3,FALSE)),0)</f>
        <v>0</v>
      </c>
    </row>
    <row r="13" spans="1:7">
      <c r="A13" s="59" t="s">
        <v>27</v>
      </c>
      <c r="B13" s="69">
        <f>ROUND(IF(ISERROR(VLOOKUP($A13,[4]Summary!$A$1:$E$30,4,FALSE)),0,VLOOKUP($A13,[4]Summary!$A$1:$E$30,4,FALSE)),0)</f>
        <v>68</v>
      </c>
      <c r="C13" s="69">
        <f>ROUND(IF(ISERROR(VLOOKUP($A13,[4]Summary!$A$1:$E$30,5,FALSE)),0,VLOOKUP($A13,[4]Summary!$A$1:$E$30,5,FALSE)),0)</f>
        <v>81</v>
      </c>
      <c r="D13" s="69">
        <f>ROUND(IF(ISERROR(VLOOKUP($A13,[4]Summary!$A$1:$E$30,2,FALSE)),0,VLOOKUP($A13,[4]Summary!$A$1:$E$30,2,FALSE)),0)</f>
        <v>0</v>
      </c>
      <c r="E13" s="69">
        <f>ROUND(IF(ISERROR(VLOOKUP($A13,[4]Summary!$A$1:$E$30,3,FALSE)),0,VLOOKUP($A13,[4]Summary!$A$1:$E$30,3,FALSE)),0)</f>
        <v>0</v>
      </c>
    </row>
    <row r="14" spans="1:7">
      <c r="A14" s="60" t="s">
        <v>28</v>
      </c>
      <c r="B14" s="70">
        <f>ROUND(IF(ISERROR(VLOOKUP($A14,[4]Summary!$A$1:$E$30,4,FALSE)),0,VLOOKUP($A14,[4]Summary!$A$1:$E$30,4,FALSE)),0)</f>
        <v>0</v>
      </c>
      <c r="C14" s="70">
        <f>ROUND(IF(ISERROR(VLOOKUP($A14,[4]Summary!$A$1:$E$30,5,FALSE)),0,VLOOKUP($A14,[4]Summary!$A$1:$E$30,5,FALSE)),0)</f>
        <v>0</v>
      </c>
      <c r="D14" s="70">
        <f>ROUND(IF(ISERROR(VLOOKUP($A14,[4]Summary!$A$1:$E$30,2,FALSE)),0,VLOOKUP($A14,[4]Summary!$A$1:$E$30,2,FALSE)),0)</f>
        <v>0</v>
      </c>
      <c r="E14" s="70">
        <f>ROUND(IF(ISERROR(VLOOKUP($A14,[4]Summary!$A$1:$E$30,3,FALSE)),0,VLOOKUP($A14,[4]Summary!$A$1:$E$30,3,FALSE)),0)</f>
        <v>0</v>
      </c>
    </row>
    <row r="15" spans="1:7">
      <c r="A15" s="59" t="s">
        <v>29</v>
      </c>
      <c r="B15" s="69">
        <f>ROUND(IF(ISERROR(VLOOKUP($A15,[4]Summary!$A$1:$E$30,4,FALSE)),0,VLOOKUP($A15,[4]Summary!$A$1:$E$30,4,FALSE)),0)</f>
        <v>6</v>
      </c>
      <c r="C15" s="69">
        <f>ROUND(IF(ISERROR(VLOOKUP($A15,[4]Summary!$A$1:$E$30,5,FALSE)),0,VLOOKUP($A15,[4]Summary!$A$1:$E$30,5,FALSE)),0)</f>
        <v>11</v>
      </c>
      <c r="D15" s="69">
        <f>ROUND(IF(ISERROR(VLOOKUP($A15,[4]Summary!$A$1:$E$30,2,FALSE)),0,VLOOKUP($A15,[4]Summary!$A$1:$E$30,2,FALSE)),0)</f>
        <v>0</v>
      </c>
      <c r="E15" s="69">
        <f>ROUND(IF(ISERROR(VLOOKUP($A15,[4]Summary!$A$1:$E$30,3,FALSE)),0,VLOOKUP($A15,[4]Summary!$A$1:$E$30,3,FALSE)),0)</f>
        <v>1</v>
      </c>
    </row>
    <row r="16" spans="1:7">
      <c r="A16" s="60" t="s">
        <v>30</v>
      </c>
      <c r="B16" s="71">
        <f>ROUND(IF(ISERROR(VLOOKUP($A16,[4]Summary!$A$1:$E$30,4,FALSE)),0,VLOOKUP($A16,[4]Summary!$A$1:$E$30,4,FALSE)),0)</f>
        <v>144</v>
      </c>
      <c r="C16" s="71">
        <f>ROUND(IF(ISERROR(VLOOKUP($A16,[4]Summary!$A$1:$E$30,5,FALSE)),0,VLOOKUP($A16,[4]Summary!$A$1:$E$30,5,FALSE)),0)</f>
        <v>301</v>
      </c>
      <c r="D16" s="71">
        <f>ROUND(IF(ISERROR(VLOOKUP($A16,[4]Summary!$A$1:$E$30,2,FALSE)),0,VLOOKUP($A16,[4]Summary!$A$1:$E$30,2,FALSE)),0)</f>
        <v>6</v>
      </c>
      <c r="E16" s="71">
        <f>ROUND(IF(ISERROR(VLOOKUP($A16,[4]Summary!$A$1:$E$30,3,FALSE)),0,VLOOKUP($A16,[4]Summary!$A$1:$E$30,3,FALSE)),0)</f>
        <v>0</v>
      </c>
    </row>
    <row r="17" spans="1:5">
      <c r="A17" s="59" t="s">
        <v>31</v>
      </c>
      <c r="B17" s="69">
        <f>ROUND(IF(ISERROR(VLOOKUP($A17,[4]Summary!$A$1:$E$30,4,FALSE)),0,VLOOKUP($A17,[4]Summary!$A$1:$E$30,4,FALSE)),0)</f>
        <v>0</v>
      </c>
      <c r="C17" s="69">
        <f>ROUND(IF(ISERROR(VLOOKUP($A17,[4]Summary!$A$1:$E$30,5,FALSE)),0,VLOOKUP($A17,[4]Summary!$A$1:$E$30,5,FALSE)),0)</f>
        <v>0</v>
      </c>
      <c r="D17" s="69">
        <f>ROUND(IF(ISERROR(VLOOKUP($A17,[4]Summary!$A$1:$E$30,2,FALSE)),0,VLOOKUP($A17,[4]Summary!$A$1:$E$30,2,FALSE)),0)</f>
        <v>0</v>
      </c>
      <c r="E17" s="69">
        <f>ROUND(IF(ISERROR(VLOOKUP($A17,[4]Summary!$A$1:$E$30,3,FALSE)),0,VLOOKUP($A17,[4]Summary!$A$1:$E$30,3,FALSE)),0)</f>
        <v>0</v>
      </c>
    </row>
    <row r="18" spans="1:5">
      <c r="A18" s="60" t="s">
        <v>32</v>
      </c>
      <c r="B18" s="70">
        <f>ROUND(IF(ISERROR(VLOOKUP($A18,[4]Summary!$A$1:$E$30,4,FALSE)),0,VLOOKUP($A18,[4]Summary!$A$1:$E$30,4,FALSE)),0)</f>
        <v>9</v>
      </c>
      <c r="C18" s="70">
        <f>ROUND(IF(ISERROR(VLOOKUP($A18,[4]Summary!$A$1:$E$30,5,FALSE)),0,VLOOKUP($A18,[4]Summary!$A$1:$E$30,5,FALSE)),0)</f>
        <v>22</v>
      </c>
      <c r="D18" s="70">
        <f>ROUND(IF(ISERROR(VLOOKUP($A18,[4]Summary!$A$1:$E$30,2,FALSE)),0,VLOOKUP($A18,[4]Summary!$A$1:$E$30,2,FALSE)),0)</f>
        <v>2</v>
      </c>
      <c r="E18" s="70">
        <f>ROUND(IF(ISERROR(VLOOKUP($A18,[4]Summary!$A$1:$E$30,3,FALSE)),0,VLOOKUP($A18,[4]Summary!$A$1:$E$30,3,FALSE)),0)</f>
        <v>0</v>
      </c>
    </row>
    <row r="19" spans="1:5">
      <c r="A19" s="59" t="s">
        <v>33</v>
      </c>
      <c r="B19" s="69">
        <f>ROUND(IF(ISERROR(VLOOKUP($A19,[4]Summary!$A$1:$E$30,4,FALSE)),0,VLOOKUP($A19,[4]Summary!$A$1:$E$30,4,FALSE)),0)</f>
        <v>5</v>
      </c>
      <c r="C19" s="69">
        <f>ROUND(IF(ISERROR(VLOOKUP($A19,[4]Summary!$A$1:$E$30,5,FALSE)),0,VLOOKUP($A19,[4]Summary!$A$1:$E$30,5,FALSE)),0)</f>
        <v>118</v>
      </c>
      <c r="D19" s="69">
        <f>ROUND(IF(ISERROR(VLOOKUP($A19,[4]Summary!$A$1:$E$30,2,FALSE)),0,VLOOKUP($A19,[4]Summary!$A$1:$E$30,2,FALSE)),0)</f>
        <v>0</v>
      </c>
      <c r="E19" s="69">
        <f>ROUND(IF(ISERROR(VLOOKUP($A19,[4]Summary!$A$1:$E$30,3,FALSE)),0,VLOOKUP($A19,[4]Summary!$A$1:$E$30,3,FALSE)),0)</f>
        <v>0</v>
      </c>
    </row>
    <row r="20" spans="1:5">
      <c r="A20" s="60" t="s">
        <v>34</v>
      </c>
      <c r="B20" s="70">
        <f>ROUND(IF(ISERROR(VLOOKUP($A20,[4]Summary!$A$1:$E$30,4,FALSE)),0,VLOOKUP($A20,[4]Summary!$A$1:$E$30,4,FALSE)),0)</f>
        <v>3</v>
      </c>
      <c r="C20" s="70">
        <f>ROUND(IF(ISERROR(VLOOKUP($A20,[4]Summary!$A$1:$E$30,5,FALSE)),0,VLOOKUP($A20,[4]Summary!$A$1:$E$30,5,FALSE)),0)</f>
        <v>21</v>
      </c>
      <c r="D20" s="70">
        <f>ROUND(IF(ISERROR(VLOOKUP($A20,[4]Summary!$A$1:$E$30,2,FALSE)),0,VLOOKUP($A20,[4]Summary!$A$1:$E$30,2,FALSE)),0)</f>
        <v>0</v>
      </c>
      <c r="E20" s="70">
        <f>ROUND(IF(ISERROR(VLOOKUP($A20,[4]Summary!$A$1:$E$30,3,FALSE)),0,VLOOKUP($A20,[4]Summary!$A$1:$E$30,3,FALSE)),0)</f>
        <v>0</v>
      </c>
    </row>
    <row r="21" spans="1:5">
      <c r="A21" s="59" t="s">
        <v>35</v>
      </c>
      <c r="B21" s="69">
        <f>ROUND(IF(ISERROR(VLOOKUP($A21,[4]Summary!$A$1:$E$30,4,FALSE)),0,VLOOKUP($A21,[4]Summary!$A$1:$E$30,4,FALSE)),0)</f>
        <v>687</v>
      </c>
      <c r="C21" s="69">
        <f>ROUND(IF(ISERROR(VLOOKUP($A21,[4]Summary!$A$1:$E$30,5,FALSE)),0,VLOOKUP($A21,[4]Summary!$A$1:$E$30,5,FALSE)),0)</f>
        <v>365</v>
      </c>
      <c r="D21" s="69">
        <f>ROUND(IF(ISERROR(VLOOKUP($A21,[4]Summary!$A$1:$E$30,2,FALSE)),0,VLOOKUP($A21,[4]Summary!$A$1:$E$30,2,FALSE)),0)</f>
        <v>0</v>
      </c>
      <c r="E21" s="69">
        <f>ROUND(IF(ISERROR(VLOOKUP($A21,[4]Summary!$A$1:$E$30,3,FALSE)),0,VLOOKUP($A21,[4]Summary!$A$1:$E$30,3,FALSE)),0)</f>
        <v>0</v>
      </c>
    </row>
    <row r="22" spans="1:5">
      <c r="A22" s="60" t="s">
        <v>36</v>
      </c>
      <c r="B22" s="70">
        <f>ROUND(IF(ISERROR(VLOOKUP($A22,[4]Summary!$A$1:$E$30,4,FALSE)),0,VLOOKUP($A22,[4]Summary!$A$1:$E$30,4,FALSE)),0)</f>
        <v>0</v>
      </c>
      <c r="C22" s="70">
        <f>ROUND(IF(ISERROR(VLOOKUP($A22,[4]Summary!$A$1:$E$30,5,FALSE)),0,VLOOKUP($A22,[4]Summary!$A$1:$E$30,5,FALSE)),0)</f>
        <v>0</v>
      </c>
      <c r="D22" s="70">
        <f>ROUND(IF(ISERROR(VLOOKUP($A22,[4]Summary!$A$1:$E$30,2,FALSE)),0,VLOOKUP($A22,[4]Summary!$A$1:$E$30,2,FALSE)),0)</f>
        <v>0</v>
      </c>
      <c r="E22" s="70">
        <f>ROUND(IF(ISERROR(VLOOKUP($A22,[4]Summary!$A$1:$E$30,3,FALSE)),0,VLOOKUP($A22,[4]Summary!$A$1:$E$30,3,FALSE)),0)</f>
        <v>0</v>
      </c>
    </row>
    <row r="23" spans="1:5">
      <c r="A23" s="59" t="s">
        <v>37</v>
      </c>
      <c r="B23" s="69">
        <f>ROUND(IF(ISERROR(VLOOKUP($A23,[4]Summary!$A$1:$E$30,4,FALSE)),0,VLOOKUP($A23,[4]Summary!$A$1:$E$30,4,FALSE)),0)</f>
        <v>0</v>
      </c>
      <c r="C23" s="69">
        <f>ROUND(IF(ISERROR(VLOOKUP($A23,[4]Summary!$A$1:$E$30,5,FALSE)),0,VLOOKUP($A23,[4]Summary!$A$1:$E$30,5,FALSE)),0)</f>
        <v>0</v>
      </c>
      <c r="D23" s="69">
        <f>ROUND(IF(ISERROR(VLOOKUP($A23,[4]Summary!$A$1:$E$30,2,FALSE)),0,VLOOKUP($A23,[4]Summary!$A$1:$E$30,2,FALSE)),0)</f>
        <v>0</v>
      </c>
      <c r="E23" s="69">
        <f>ROUND(IF(ISERROR(VLOOKUP($A23,[4]Summary!$A$1:$E$30,3,FALSE)),0,VLOOKUP($A23,[4]Summary!$A$1:$E$30,3,FALSE)),0)</f>
        <v>0</v>
      </c>
    </row>
    <row r="24" spans="1:5">
      <c r="A24" s="60" t="s">
        <v>38</v>
      </c>
      <c r="B24" s="70">
        <f>ROUND(IF(ISERROR(VLOOKUP($A24,[4]Summary!$A$1:$E$30,4,FALSE)),0,VLOOKUP($A24,[4]Summary!$A$1:$E$30,4,FALSE)),0)</f>
        <v>0</v>
      </c>
      <c r="C24" s="70">
        <f>ROUND(IF(ISERROR(VLOOKUP($A24,[4]Summary!$A$1:$E$30,5,FALSE)),0,VLOOKUP($A24,[4]Summary!$A$1:$E$30,5,FALSE)),0)</f>
        <v>125</v>
      </c>
      <c r="D24" s="70">
        <f>ROUND(IF(ISERROR(VLOOKUP($A24,[4]Summary!$A$1:$E$30,2,FALSE)),0,VLOOKUP($A24,[4]Summary!$A$1:$E$30,2,FALSE)),0)</f>
        <v>0</v>
      </c>
      <c r="E24" s="70">
        <f>ROUND(IF(ISERROR(VLOOKUP($A24,[4]Summary!$A$1:$E$30,3,FALSE)),0,VLOOKUP($A24,[4]Summary!$A$1:$E$30,3,FALSE)),0)</f>
        <v>0</v>
      </c>
    </row>
    <row r="25" spans="1:5">
      <c r="A25" s="59" t="s">
        <v>39</v>
      </c>
      <c r="B25" s="69">
        <f>ROUND(IF(ISERROR(VLOOKUP($A25,[4]Summary!$A$1:$E$30,4,FALSE)),0,VLOOKUP($A25,[4]Summary!$A$1:$E$30,4,FALSE)),0)</f>
        <v>7</v>
      </c>
      <c r="C25" s="69">
        <f>ROUND(IF(ISERROR(VLOOKUP($A25,[4]Summary!$A$1:$E$30,5,FALSE)),0,VLOOKUP($A25,[4]Summary!$A$1:$E$30,5,FALSE)),0)</f>
        <v>1</v>
      </c>
      <c r="D25" s="69">
        <f>ROUND(IF(ISERROR(VLOOKUP($A25,[4]Summary!$A$1:$E$30,2,FALSE)),0,VLOOKUP($A25,[4]Summary!$A$1:$E$30,2,FALSE)),0)</f>
        <v>1</v>
      </c>
      <c r="E25" s="69">
        <f>ROUND(IF(ISERROR(VLOOKUP($A25,[4]Summary!$A$1:$E$30,3,FALSE)),0,VLOOKUP($A25,[4]Summary!$A$1:$E$30,3,FALSE)),0)</f>
        <v>0</v>
      </c>
    </row>
    <row r="26" spans="1:5">
      <c r="A26" s="60" t="s">
        <v>40</v>
      </c>
      <c r="B26" s="70">
        <f>ROUND(IF(ISERROR(VLOOKUP($A26,[4]Summary!$A$1:$E$30,4,FALSE)),0,VLOOKUP($A26,[4]Summary!$A$1:$E$30,4,FALSE)),0)</f>
        <v>0</v>
      </c>
      <c r="C26" s="70">
        <f>ROUND(IF(ISERROR(VLOOKUP($A26,[4]Summary!$A$1:$E$30,5,FALSE)),0,VLOOKUP($A26,[4]Summary!$A$1:$E$30,5,FALSE)),0)</f>
        <v>0</v>
      </c>
      <c r="D26" s="70">
        <f>ROUND(IF(ISERROR(VLOOKUP($A26,[4]Summary!$A$1:$E$30,2,FALSE)),0,VLOOKUP($A26,[4]Summary!$A$1:$E$30,2,FALSE)),0)</f>
        <v>0</v>
      </c>
      <c r="E26" s="70">
        <f>ROUND(IF(ISERROR(VLOOKUP($A26,[4]Summary!$A$1:$E$30,3,FALSE)),0,VLOOKUP($A26,[4]Summary!$A$1:$E$30,3,FALSE)),0)</f>
        <v>0</v>
      </c>
    </row>
    <row r="27" spans="1:5">
      <c r="A27" s="59" t="s">
        <v>41</v>
      </c>
      <c r="B27" s="69">
        <f>ROUND(IF(ISERROR(VLOOKUP($A27,[4]Summary!$A$1:$E$30,4,FALSE)),0,VLOOKUP($A27,[4]Summary!$A$1:$E$30,4,FALSE)),0)</f>
        <v>10</v>
      </c>
      <c r="C27" s="69">
        <f>ROUND(IF(ISERROR(VLOOKUP($A27,[4]Summary!$A$1:$E$30,5,FALSE)),0,VLOOKUP($A27,[4]Summary!$A$1:$E$30,5,FALSE)),0)</f>
        <v>12</v>
      </c>
      <c r="D27" s="69">
        <f>ROUND(IF(ISERROR(VLOOKUP($A27,[4]Summary!$A$1:$E$30,2,FALSE)),0,VLOOKUP($A27,[4]Summary!$A$1:$E$30,2,FALSE)),0)</f>
        <v>0</v>
      </c>
      <c r="E27" s="69">
        <f>ROUND(IF(ISERROR(VLOOKUP($A27,[4]Summary!$A$1:$E$30,3,FALSE)),0,VLOOKUP($A27,[4]Summary!$A$1:$E$30,3,FALSE)),0)</f>
        <v>0</v>
      </c>
    </row>
    <row r="28" spans="1:5">
      <c r="A28" s="60" t="s">
        <v>42</v>
      </c>
      <c r="B28" s="70">
        <f>ROUND(IF(ISERROR(VLOOKUP($A28,[4]Summary!$A$1:$E$30,4,FALSE)),0,VLOOKUP($A28,[4]Summary!$A$1:$E$30,4,FALSE)),0)</f>
        <v>1</v>
      </c>
      <c r="C28" s="70">
        <f>ROUND(IF(ISERROR(VLOOKUP($A28,[4]Summary!$A$1:$E$30,5,FALSE)),0,VLOOKUP($A28,[4]Summary!$A$1:$E$30,5,FALSE)),0)</f>
        <v>2</v>
      </c>
      <c r="D28" s="70">
        <f>ROUND(IF(ISERROR(VLOOKUP($A28,[4]Summary!$A$1:$E$30,2,FALSE)),0,VLOOKUP($A28,[4]Summary!$A$1:$E$30,2,FALSE)),0)</f>
        <v>0</v>
      </c>
      <c r="E28" s="70">
        <f>ROUND(IF(ISERROR(VLOOKUP($A28,[4]Summary!$A$1:$E$30,3,FALSE)),0,VLOOKUP($A28,[4]Summary!$A$1:$E$30,3,FALSE)),0)</f>
        <v>0</v>
      </c>
    </row>
    <row r="29" spans="1:5">
      <c r="A29" s="59" t="s">
        <v>43</v>
      </c>
      <c r="B29" s="69">
        <f>ROUND(IF(ISERROR(VLOOKUP($A29,[4]Summary!$A$1:$E$30,4,FALSE)),0,VLOOKUP($A29,[4]Summary!$A$1:$E$30,4,FALSE)),0)</f>
        <v>1</v>
      </c>
      <c r="C29" s="69">
        <f>ROUND(IF(ISERROR(VLOOKUP($A29,[4]Summary!$A$1:$E$30,5,FALSE)),0,VLOOKUP($A29,[4]Summary!$A$1:$E$30,5,FALSE)),0)</f>
        <v>0</v>
      </c>
      <c r="D29" s="69">
        <f>ROUND(IF(ISERROR(VLOOKUP($A29,[4]Summary!$A$1:$E$30,2,FALSE)),0,VLOOKUP($A29,[4]Summary!$A$1:$E$30,2,FALSE)),0)</f>
        <v>0</v>
      </c>
      <c r="E29" s="69">
        <f>ROUND(IF(ISERROR(VLOOKUP($A29,[4]Summary!$A$1:$E$30,3,FALSE)),0,VLOOKUP($A29,[4]Summary!$A$1:$E$30,3,FALSE)),0)</f>
        <v>1</v>
      </c>
    </row>
    <row r="30" spans="1:5">
      <c r="A30" s="60" t="s">
        <v>44</v>
      </c>
      <c r="B30" s="70">
        <f>ROUND(IF(ISERROR(VLOOKUP($A30,[4]Summary!$A$1:$E$30,4,FALSE)),0,VLOOKUP($A30,[4]Summary!$A$1:$E$30,4,FALSE)),0)</f>
        <v>158</v>
      </c>
      <c r="C30" s="70">
        <f>ROUND(IF(ISERROR(VLOOKUP($A30,[4]Summary!$A$1:$E$30,5,FALSE)),0,VLOOKUP($A30,[4]Summary!$A$1:$E$30,5,FALSE)),0)</f>
        <v>0</v>
      </c>
      <c r="D30" s="70">
        <f>ROUND(IF(ISERROR(VLOOKUP($A30,[4]Summary!$A$1:$E$30,2,FALSE)),0,VLOOKUP($A30,[4]Summary!$A$1:$E$30,2,FALSE)),0)</f>
        <v>0</v>
      </c>
      <c r="E30" s="70">
        <f>ROUND(IF(ISERROR(VLOOKUP($A30,[4]Summary!$A$1:$E$30,3,FALSE)),0,VLOOKUP($A30,[4]Summary!$A$1:$E$30,3,FALSE)),0)</f>
        <v>0</v>
      </c>
    </row>
    <row r="31" spans="1:5">
      <c r="A31" s="59" t="s">
        <v>45</v>
      </c>
      <c r="B31" s="69">
        <f>ROUND(IF(ISERROR(VLOOKUP($A31,[4]Summary!$A$1:$E$30,4,FALSE)),0,VLOOKUP($A31,[4]Summary!$A$1:$E$30,4,FALSE)),0)</f>
        <v>0</v>
      </c>
      <c r="C31" s="69">
        <f>ROUND(IF(ISERROR(VLOOKUP($A31,[4]Summary!$A$1:$E$30,5,FALSE)),0,VLOOKUP($A31,[4]Summary!$A$1:$E$30,5,FALSE)),0)</f>
        <v>0</v>
      </c>
      <c r="D31" s="69">
        <f>ROUND(IF(ISERROR(VLOOKUP($A31,[4]Summary!$A$1:$E$30,2,FALSE)),0,VLOOKUP($A31,[4]Summary!$A$1:$E$30,2,FALSE)),0)</f>
        <v>0</v>
      </c>
      <c r="E31" s="69">
        <f>ROUND(IF(ISERROR(VLOOKUP($A31,[4]Summary!$A$1:$E$30,3,FALSE)),0,VLOOKUP($A31,[4]Summary!$A$1:$E$30,3,FALSE)),0)</f>
        <v>0</v>
      </c>
    </row>
    <row r="32" spans="1:5">
      <c r="A32" s="61" t="s">
        <v>46</v>
      </c>
      <c r="B32" s="72">
        <f>SUM(B9:B31)</f>
        <v>1151</v>
      </c>
      <c r="C32" s="72">
        <f t="shared" ref="C32:E32" si="0">SUM(C9:C31)</f>
        <v>1192</v>
      </c>
      <c r="D32" s="72">
        <f t="shared" si="0"/>
        <v>11</v>
      </c>
      <c r="E32" s="72">
        <f t="shared" si="0"/>
        <v>2</v>
      </c>
    </row>
    <row r="33" spans="1:7">
      <c r="A33" s="82" t="s">
        <v>106</v>
      </c>
      <c r="B33" s="35"/>
      <c r="C33" s="50"/>
      <c r="D33" s="35"/>
      <c r="E33" s="35"/>
      <c r="F33" s="35"/>
      <c r="G33" s="35"/>
    </row>
    <row r="34" spans="1:7">
      <c r="A34" s="2" t="s">
        <v>87</v>
      </c>
      <c r="B34" s="150" t="s">
        <v>135</v>
      </c>
      <c r="C34" s="150"/>
      <c r="D34" s="150"/>
      <c r="E34" s="150"/>
      <c r="F34" s="150"/>
      <c r="G34" s="35"/>
    </row>
    <row r="35" spans="1:7">
      <c r="A35" s="28"/>
      <c r="B35" s="150"/>
      <c r="C35" s="150"/>
      <c r="D35" s="150"/>
      <c r="E35" s="150"/>
      <c r="F35" s="150"/>
      <c r="G35" s="35"/>
    </row>
    <row r="36" spans="1:7">
      <c r="B36" s="150"/>
      <c r="C36" s="150"/>
      <c r="D36" s="150"/>
      <c r="E36" s="150"/>
      <c r="F36" s="150"/>
      <c r="G36" s="35"/>
    </row>
    <row r="37" spans="1:7">
      <c r="A37" s="35"/>
      <c r="B37" s="150"/>
      <c r="C37" s="150"/>
      <c r="D37" s="150"/>
      <c r="E37" s="150"/>
      <c r="F37" s="150"/>
      <c r="G37" s="35"/>
    </row>
    <row r="38" spans="1:7">
      <c r="B38" s="150"/>
      <c r="C38" s="150"/>
      <c r="D38" s="150"/>
      <c r="E38" s="150"/>
      <c r="F38" s="150"/>
    </row>
    <row r="39" spans="1:7">
      <c r="B39" s="150"/>
      <c r="C39" s="150"/>
      <c r="D39" s="150"/>
      <c r="E39" s="150"/>
      <c r="F39" s="150"/>
    </row>
    <row r="40" spans="1:7">
      <c r="B40" s="150"/>
      <c r="C40" s="150"/>
      <c r="D40" s="150"/>
      <c r="E40" s="150"/>
      <c r="F40" s="150"/>
    </row>
    <row r="41" spans="1:7">
      <c r="B41" s="150"/>
      <c r="C41" s="150"/>
      <c r="D41" s="150"/>
      <c r="E41" s="150"/>
      <c r="F41" s="150"/>
    </row>
    <row r="42" spans="1:7">
      <c r="B42" s="150"/>
      <c r="C42" s="150"/>
      <c r="D42" s="150"/>
      <c r="E42" s="150"/>
      <c r="F42" s="150"/>
    </row>
    <row r="43" spans="1:7">
      <c r="B43" s="150"/>
      <c r="C43" s="150"/>
      <c r="D43" s="150"/>
      <c r="E43" s="150"/>
      <c r="F43" s="150"/>
    </row>
    <row r="44" spans="1:7">
      <c r="B44" s="150"/>
      <c r="C44" s="150"/>
      <c r="D44" s="150"/>
      <c r="E44" s="150"/>
      <c r="F44" s="150"/>
    </row>
    <row r="45" spans="1:7">
      <c r="B45" s="150"/>
      <c r="C45" s="150"/>
      <c r="D45" s="150"/>
      <c r="E45" s="150"/>
      <c r="F45" s="150"/>
    </row>
    <row r="46" spans="1:7">
      <c r="B46" s="150"/>
      <c r="C46" s="150"/>
      <c r="D46" s="150"/>
      <c r="E46" s="150"/>
      <c r="F46" s="150"/>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tabSelected="1" zoomScaleNormal="100" workbookViewId="0">
      <selection activeCell="D21" sqref="D21"/>
    </sheetView>
  </sheetViews>
  <sheetFormatPr defaultRowHeight="12.75"/>
  <cols>
    <col min="1" max="1" width="22.28515625" style="7" customWidth="1"/>
    <col min="2" max="2" width="23.140625" style="7" customWidth="1"/>
    <col min="3" max="3" width="24.28515625" style="7" customWidth="1"/>
    <col min="4" max="4" width="18.140625" style="7" customWidth="1"/>
    <col min="5" max="5" width="26" style="7" customWidth="1"/>
    <col min="6" max="6" width="10.5703125" style="7" customWidth="1"/>
    <col min="7" max="16384" width="9.140625" style="7"/>
  </cols>
  <sheetData>
    <row r="1" spans="1:7" ht="36" customHeight="1" thickBot="1">
      <c r="A1" s="144" t="s">
        <v>50</v>
      </c>
      <c r="B1" s="145"/>
      <c r="C1" s="145"/>
      <c r="D1" s="145"/>
      <c r="E1" s="145"/>
      <c r="F1" s="145"/>
      <c r="G1" s="146"/>
    </row>
    <row r="2" spans="1:7" ht="16.5" customHeight="1" thickBot="1"/>
    <row r="3" spans="1:7">
      <c r="A3" s="123" t="str">
        <f>'Service Metrics (items 1-2)'!A3</f>
        <v>Railroad: Union Pacific</v>
      </c>
      <c r="B3" s="128" t="str">
        <f>'Service Metrics (items 1-2)'!B3</f>
        <v>Year: 2017</v>
      </c>
      <c r="C3" s="128" t="s">
        <v>59</v>
      </c>
      <c r="D3" s="41" t="s">
        <v>51</v>
      </c>
      <c r="E3" s="22">
        <f>'Service Metrics (items 1-2)'!E3</f>
        <v>43008</v>
      </c>
      <c r="F3" s="29"/>
    </row>
    <row r="4" spans="1:7" ht="13.5" thickBot="1">
      <c r="A4" s="124"/>
      <c r="B4" s="133"/>
      <c r="C4" s="133"/>
      <c r="D4" s="42" t="s">
        <v>60</v>
      </c>
      <c r="E4" s="43">
        <f>'Service Metrics (items 1-2)'!E4</f>
        <v>43014</v>
      </c>
      <c r="F4" s="29"/>
    </row>
    <row r="5" spans="1:7" ht="13.5" thickBot="1"/>
    <row r="6" spans="1:7" ht="36.75" customHeight="1" thickBot="1">
      <c r="A6" s="119" t="s">
        <v>114</v>
      </c>
      <c r="B6" s="136"/>
      <c r="C6" s="120"/>
    </row>
    <row r="7" spans="1:7" ht="57.75" customHeight="1" thickBot="1">
      <c r="A7" s="53" t="s">
        <v>67</v>
      </c>
      <c r="B7" s="83" t="s">
        <v>116</v>
      </c>
      <c r="C7" s="58" t="s">
        <v>115</v>
      </c>
      <c r="D7" s="104" t="s">
        <v>87</v>
      </c>
      <c r="E7" s="150" t="s">
        <v>160</v>
      </c>
      <c r="F7" s="150"/>
      <c r="G7" s="150"/>
    </row>
    <row r="8" spans="1:7" ht="12.75" customHeight="1">
      <c r="A8" s="51" t="s">
        <v>48</v>
      </c>
      <c r="B8" s="112">
        <f>[5]tblSTB7DAYAVG!$B$2</f>
        <v>16.571428571428573</v>
      </c>
      <c r="C8" s="113">
        <v>16.600000000000001</v>
      </c>
      <c r="E8" s="150"/>
      <c r="F8" s="150"/>
      <c r="G8" s="150"/>
    </row>
    <row r="9" spans="1:7" ht="12.75" customHeight="1">
      <c r="A9" s="1" t="s">
        <v>49</v>
      </c>
      <c r="B9" s="93">
        <f>[5]tblSTB7DAYAVG!$B$3</f>
        <v>4.8571428571428568</v>
      </c>
      <c r="C9" s="102">
        <v>5.2</v>
      </c>
      <c r="E9" s="150"/>
      <c r="F9" s="150"/>
      <c r="G9" s="150"/>
    </row>
    <row r="10" spans="1:7">
      <c r="A10" s="1" t="s">
        <v>13</v>
      </c>
      <c r="B10" s="93">
        <f>[5]tblSTB7DAYAVG!$B$4</f>
        <v>0.7142857142857143</v>
      </c>
      <c r="C10" s="102" t="s">
        <v>136</v>
      </c>
      <c r="E10" s="106"/>
      <c r="F10" s="106"/>
      <c r="G10" s="106"/>
    </row>
    <row r="12" spans="1:7">
      <c r="C12" s="50"/>
      <c r="D12" s="35"/>
      <c r="F12" s="35"/>
    </row>
    <row r="13" spans="1:7" ht="13.5" thickBot="1"/>
    <row r="14" spans="1:7" ht="42.75" customHeight="1" thickBot="1">
      <c r="A14" s="152" t="str">
        <f>"10.      Plan vs. Performance For Grain Shuttle (Or Dedicated Grain Train) Round Trips, By Region, Updated to reflect the month of "&amp;[6]Item10_Data!$D$1</f>
        <v>10.      Plan vs. Performance For Grain Shuttle (Or Dedicated Grain Train) Round Trips, By Region, Updated to reflect the month of Sep</v>
      </c>
      <c r="B14" s="153"/>
      <c r="C14" s="154"/>
      <c r="D14" s="95"/>
      <c r="E14" s="95"/>
      <c r="F14" s="95"/>
    </row>
    <row r="15" spans="1:7" ht="39" customHeight="1">
      <c r="A15" s="98" t="s">
        <v>69</v>
      </c>
      <c r="B15" s="99" t="s">
        <v>131</v>
      </c>
      <c r="C15" s="100" t="s">
        <v>129</v>
      </c>
      <c r="D15" s="104" t="s">
        <v>87</v>
      </c>
      <c r="E15" s="150" t="s">
        <v>137</v>
      </c>
      <c r="F15" s="150"/>
      <c r="G15" s="150"/>
    </row>
    <row r="16" spans="1:7">
      <c r="A16" s="101" t="s">
        <v>82</v>
      </c>
      <c r="B16" s="93">
        <f>IF(ISERROR(VLOOKUP(A16,[6]Item10_Data!$A$1:$F$12,3,FALSE)),"NR",VLOOKUP(A16,[6]Item10_Data!$A$1:$F$12,3,FALSE))</f>
        <v>3.9222410428726602</v>
      </c>
      <c r="C16" s="102">
        <v>2.5</v>
      </c>
      <c r="E16" s="150"/>
      <c r="F16" s="150"/>
      <c r="G16" s="150"/>
    </row>
    <row r="17" spans="1:7">
      <c r="A17" s="101" t="s">
        <v>83</v>
      </c>
      <c r="B17" s="93">
        <f>IF(ISERROR(VLOOKUP(A17,[6]Item10_Data!$A$1:$F$12,3,FALSE)),"NR",VLOOKUP(A17,[6]Item10_Data!$A$1:$F$12,3,FALSE))</f>
        <v>2.7570678450024402</v>
      </c>
      <c r="C17" s="102">
        <v>2.5</v>
      </c>
      <c r="D17" s="28"/>
      <c r="E17" s="150"/>
      <c r="F17" s="150"/>
      <c r="G17" s="150"/>
    </row>
    <row r="18" spans="1:7">
      <c r="A18" s="101" t="s">
        <v>84</v>
      </c>
      <c r="B18" s="93">
        <f>IF(ISERROR(VLOOKUP(A18,[6]Item10_Data!$A$1:$F$12,3,FALSE)),"NR",VLOOKUP(A18,[6]Item10_Data!$A$1:$F$12,3,FALSE))</f>
        <v>3.27996431520305</v>
      </c>
      <c r="C18" s="102">
        <v>2.5</v>
      </c>
      <c r="E18" s="150"/>
      <c r="F18" s="150"/>
      <c r="G18" s="150"/>
    </row>
    <row r="19" spans="1:7">
      <c r="A19" s="101" t="s">
        <v>85</v>
      </c>
      <c r="B19" s="93">
        <f>IF(ISERROR(VLOOKUP(A19,[6]Item10_Data!$A$1:$F$12,3,FALSE)),"NR",VLOOKUP(A19,[6]Item10_Data!$A$1:$F$12,3,FALSE))</f>
        <v>2.0775895670839701</v>
      </c>
      <c r="C19" s="102">
        <v>1.5</v>
      </c>
      <c r="E19" s="150"/>
      <c r="F19" s="150"/>
      <c r="G19" s="150"/>
    </row>
    <row r="20" spans="1:7">
      <c r="A20" s="101" t="s">
        <v>86</v>
      </c>
      <c r="B20" s="93">
        <f>IF(ISERROR(VLOOKUP(A20,[6]Item10_Data!$A$1:$F$12,3,FALSE)),"NR",VLOOKUP(A20,[6]Item10_Data!$A$1:$F$12,3,FALSE))</f>
        <v>5.8473199783432497</v>
      </c>
      <c r="C20" s="102">
        <v>2</v>
      </c>
      <c r="E20" s="150"/>
      <c r="F20" s="150"/>
      <c r="G20" s="150"/>
    </row>
    <row r="21" spans="1:7">
      <c r="A21" s="103" t="s">
        <v>127</v>
      </c>
      <c r="B21" s="93" t="str">
        <f>IF(ISERROR(VLOOKUP(A21,[6]Item10_Data!$A$1:$F$12,3,FALSE)),"NR",VLOOKUP(A21,[6]Item10_Data!$A$1:$F$12,3,FALSE))</f>
        <v>NR</v>
      </c>
      <c r="C21" s="102">
        <v>2.5</v>
      </c>
      <c r="E21" s="150"/>
      <c r="F21" s="150"/>
      <c r="G21" s="150"/>
    </row>
    <row r="22" spans="1:7">
      <c r="A22" s="101" t="s">
        <v>128</v>
      </c>
      <c r="B22" s="93">
        <f>IF(ISERROR(VLOOKUP("GRAND TOTAL",[6]Item10_Data!$A$1:$F$12,3,FALSE)),"NR",VLOOKUP("GRAND TOTAL",[6]Item10_Data!$A$1:$F$12,3,FALSE))</f>
        <v>3.01919582930311</v>
      </c>
      <c r="C22" s="102">
        <v>2.5</v>
      </c>
      <c r="E22" s="150"/>
      <c r="F22" s="150"/>
      <c r="G22" s="150"/>
    </row>
    <row r="23" spans="1:7">
      <c r="A23" s="96"/>
      <c r="B23" s="97"/>
      <c r="C23" s="97"/>
      <c r="E23" s="150"/>
      <c r="F23" s="150"/>
      <c r="G23" s="150"/>
    </row>
    <row r="24" spans="1:7">
      <c r="E24" s="150"/>
      <c r="F24" s="150"/>
      <c r="G24" s="150"/>
    </row>
    <row r="25" spans="1:7" ht="14.25">
      <c r="A25" s="110" t="s">
        <v>159</v>
      </c>
      <c r="B25" s="110"/>
      <c r="C25" s="110"/>
      <c r="D25" s="110"/>
      <c r="E25" s="110"/>
      <c r="F25" s="110"/>
      <c r="G25" s="110"/>
    </row>
    <row r="26" spans="1:7" ht="12.75" customHeight="1">
      <c r="A26" s="110"/>
      <c r="B26" s="110"/>
      <c r="C26" s="110"/>
      <c r="D26" s="110"/>
      <c r="E26" s="110"/>
      <c r="F26" s="110"/>
      <c r="G26" s="110"/>
    </row>
    <row r="27" spans="1:7" ht="12.75" customHeight="1">
      <c r="A27" s="110"/>
      <c r="B27" s="110"/>
      <c r="C27" s="110"/>
      <c r="D27" s="110"/>
      <c r="E27" s="110"/>
      <c r="F27" s="110"/>
      <c r="G27" s="110"/>
    </row>
    <row r="28" spans="1:7" ht="12.75" customHeight="1">
      <c r="A28" s="110"/>
      <c r="B28" s="110"/>
      <c r="C28" s="110"/>
      <c r="D28" s="110"/>
      <c r="E28" s="110"/>
      <c r="F28" s="110"/>
      <c r="G28" s="110"/>
    </row>
    <row r="29" spans="1:7" ht="12.75" customHeight="1">
      <c r="A29" s="110"/>
      <c r="B29" s="110"/>
      <c r="C29" s="110"/>
      <c r="D29" s="110"/>
      <c r="E29" s="110"/>
      <c r="F29" s="110"/>
      <c r="G29" s="110"/>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tabSelected="1" zoomScaleNormal="100" workbookViewId="0">
      <selection activeCell="D21" sqref="D21"/>
    </sheetView>
  </sheetViews>
  <sheetFormatPr defaultRowHeight="12.75"/>
  <cols>
    <col min="1" max="1" width="1" style="7" customWidth="1"/>
    <col min="2" max="2" width="42.140625" style="7" customWidth="1"/>
    <col min="3" max="3" width="13.5703125" style="7" customWidth="1"/>
    <col min="4" max="4" width="16.28515625" style="7" customWidth="1"/>
    <col min="5" max="5" width="27.28515625" style="7" customWidth="1"/>
    <col min="6" max="6" width="26" style="7" customWidth="1"/>
    <col min="7" max="7" width="10.5703125" style="7" customWidth="1"/>
    <col min="8" max="8" width="10.28515625" style="7" customWidth="1"/>
    <col min="9" max="16384" width="9.140625" style="7"/>
  </cols>
  <sheetData>
    <row r="1" spans="1:8" ht="36" customHeight="1" thickBot="1">
      <c r="B1" s="144" t="s">
        <v>50</v>
      </c>
      <c r="C1" s="145"/>
      <c r="D1" s="145"/>
      <c r="E1" s="145"/>
      <c r="F1" s="145"/>
      <c r="G1" s="146"/>
    </row>
    <row r="2" spans="1:8" ht="16.5" customHeight="1" thickBot="1"/>
    <row r="3" spans="1:8">
      <c r="B3" s="123" t="str">
        <f>'Service Metrics (items 1-2)'!A3</f>
        <v>Railroad: Union Pacific</v>
      </c>
      <c r="C3" s="128" t="str">
        <f>'Service Metrics (items 1-2)'!B3</f>
        <v>Year: 2017</v>
      </c>
      <c r="D3" s="128" t="s">
        <v>59</v>
      </c>
      <c r="E3" s="41" t="s">
        <v>51</v>
      </c>
      <c r="F3" s="22">
        <f>'Service Metrics (items 1-2)'!E3+1</f>
        <v>43009</v>
      </c>
      <c r="G3" s="29"/>
    </row>
    <row r="4" spans="1:8" ht="13.5" thickBot="1">
      <c r="B4" s="124"/>
      <c r="C4" s="133"/>
      <c r="D4" s="133"/>
      <c r="E4" s="42" t="s">
        <v>60</v>
      </c>
      <c r="F4" s="43">
        <f>'Service Metrics (items 1-2)'!E4+1</f>
        <v>43015</v>
      </c>
      <c r="G4" s="29"/>
    </row>
    <row r="5" spans="1:8" ht="13.5" thickBot="1"/>
    <row r="6" spans="1:8" ht="36.75" customHeight="1" thickBot="1">
      <c r="B6" s="119" t="s">
        <v>122</v>
      </c>
      <c r="C6" s="136"/>
      <c r="D6" s="120"/>
    </row>
    <row r="7" spans="1:8" ht="29.25" customHeight="1" thickBot="1">
      <c r="B7" s="53" t="s">
        <v>117</v>
      </c>
      <c r="C7" s="58" t="s">
        <v>133</v>
      </c>
      <c r="D7" s="58" t="s">
        <v>132</v>
      </c>
    </row>
    <row r="8" spans="1:8" ht="13.5" customHeight="1">
      <c r="A8" s="107">
        <v>1</v>
      </c>
      <c r="B8" s="109" t="s">
        <v>15</v>
      </c>
      <c r="C8" s="111">
        <f>VLOOKUP($A8,[7]AAR_Carloadings!$A$6:$D$32,2,FALSE)</f>
        <v>6421</v>
      </c>
      <c r="D8" s="111">
        <f>VLOOKUP(A8,[7]AAR_Carloadings!$A$6:$D$32,4,FALSE)</f>
        <v>1450</v>
      </c>
      <c r="E8" s="77" t="s">
        <v>87</v>
      </c>
      <c r="F8" s="150" t="s">
        <v>134</v>
      </c>
      <c r="G8" s="150"/>
      <c r="H8" s="150"/>
    </row>
    <row r="9" spans="1:8" ht="13.5" customHeight="1">
      <c r="A9" s="107">
        <v>2</v>
      </c>
      <c r="B9" s="109" t="s">
        <v>138</v>
      </c>
      <c r="C9" s="111">
        <f>VLOOKUP($A9,[7]AAR_Carloadings!$A$6:$D$32,2,FALSE)</f>
        <v>810</v>
      </c>
      <c r="D9" s="111">
        <f>VLOOKUP(A9,[7]AAR_Carloadings!$A$6:$D$32,4,FALSE)</f>
        <v>112</v>
      </c>
      <c r="F9" s="150"/>
      <c r="G9" s="150"/>
      <c r="H9" s="150"/>
    </row>
    <row r="10" spans="1:8" ht="13.5" customHeight="1">
      <c r="A10" s="107">
        <v>3</v>
      </c>
      <c r="B10" s="109" t="s">
        <v>139</v>
      </c>
      <c r="C10" s="111">
        <f>VLOOKUP($A10,[7]AAR_Carloadings!$A$6:$D$32,2,FALSE)</f>
        <v>290</v>
      </c>
      <c r="D10" s="111">
        <f>VLOOKUP(A10,[7]AAR_Carloadings!$A$6:$D$32,4,FALSE)</f>
        <v>55</v>
      </c>
      <c r="F10" s="150"/>
      <c r="G10" s="150"/>
      <c r="H10" s="150"/>
    </row>
    <row r="11" spans="1:8" ht="13.5" customHeight="1">
      <c r="A11" s="107">
        <v>4</v>
      </c>
      <c r="B11" s="109" t="s">
        <v>16</v>
      </c>
      <c r="C11" s="111">
        <f>VLOOKUP($A11,[7]AAR_Carloadings!$A$6:$D$32,2,FALSE)</f>
        <v>19103</v>
      </c>
      <c r="D11" s="111">
        <f>VLOOKUP(A11,[7]AAR_Carloadings!$A$6:$D$32,4,FALSE)</f>
        <v>1841</v>
      </c>
      <c r="F11" s="150"/>
      <c r="G11" s="150"/>
      <c r="H11" s="150"/>
    </row>
    <row r="12" spans="1:8" ht="13.5" customHeight="1">
      <c r="A12" s="107">
        <v>5</v>
      </c>
      <c r="B12" s="109" t="s">
        <v>140</v>
      </c>
      <c r="C12" s="111">
        <f>VLOOKUP($A12,[7]AAR_Carloadings!$A$6:$D$32,2,FALSE)</f>
        <v>11293</v>
      </c>
      <c r="D12" s="111">
        <f>VLOOKUP(A12,[7]AAR_Carloadings!$A$6:$D$32,4,FALSE)</f>
        <v>645</v>
      </c>
      <c r="F12" s="150"/>
      <c r="G12" s="150"/>
      <c r="H12" s="150"/>
    </row>
    <row r="13" spans="1:8" ht="13.5" customHeight="1">
      <c r="A13" s="107">
        <v>6</v>
      </c>
      <c r="B13" s="109" t="s">
        <v>141</v>
      </c>
      <c r="C13" s="111">
        <f>VLOOKUP($A13,[7]AAR_Carloadings!$A$6:$D$32,2,FALSE)</f>
        <v>1114</v>
      </c>
      <c r="D13" s="111">
        <f>VLOOKUP(A13,[7]AAR_Carloadings!$A$6:$D$32,4,FALSE)</f>
        <v>142</v>
      </c>
      <c r="F13" s="150"/>
      <c r="G13" s="150"/>
      <c r="H13" s="150"/>
    </row>
    <row r="14" spans="1:8" ht="13.5" customHeight="1">
      <c r="A14" s="107">
        <v>7</v>
      </c>
      <c r="B14" s="109" t="s">
        <v>142</v>
      </c>
      <c r="C14" s="111">
        <f>VLOOKUP($A14,[7]AAR_Carloadings!$A$6:$D$32,2,FALSE)</f>
        <v>2832</v>
      </c>
      <c r="D14" s="111">
        <f>VLOOKUP(A14,[7]AAR_Carloadings!$A$6:$D$32,4,FALSE)</f>
        <v>217</v>
      </c>
      <c r="F14" s="150"/>
      <c r="G14" s="150"/>
      <c r="H14" s="150"/>
    </row>
    <row r="15" spans="1:8" ht="13.5" customHeight="1">
      <c r="A15" s="107">
        <v>8</v>
      </c>
      <c r="B15" s="109" t="s">
        <v>143</v>
      </c>
      <c r="C15" s="111">
        <f>VLOOKUP($A15,[7]AAR_Carloadings!$A$6:$D$32,2,FALSE)</f>
        <v>2757</v>
      </c>
      <c r="D15" s="111">
        <f>VLOOKUP(A15,[7]AAR_Carloadings!$A$6:$D$32,4,FALSE)</f>
        <v>1587</v>
      </c>
      <c r="F15" s="150"/>
      <c r="G15" s="150"/>
      <c r="H15" s="150"/>
    </row>
    <row r="16" spans="1:8" ht="13.5" customHeight="1">
      <c r="A16" s="107">
        <v>9</v>
      </c>
      <c r="B16" s="109" t="s">
        <v>144</v>
      </c>
      <c r="C16" s="111">
        <f>VLOOKUP($A16,[7]AAR_Carloadings!$A$6:$D$32,2,FALSE)</f>
        <v>72</v>
      </c>
      <c r="D16" s="111">
        <f>VLOOKUP(A16,[7]AAR_Carloadings!$A$6:$D$32,4,FALSE)</f>
        <v>92</v>
      </c>
      <c r="F16" s="105"/>
      <c r="G16" s="105"/>
    </row>
    <row r="17" spans="1:4" ht="13.5" customHeight="1">
      <c r="A17" s="107">
        <v>10</v>
      </c>
      <c r="B17" s="109" t="s">
        <v>145</v>
      </c>
      <c r="C17" s="111">
        <f>VLOOKUP($A17,[7]AAR_Carloadings!$A$6:$D$32,2,FALSE)</f>
        <v>1578</v>
      </c>
      <c r="D17" s="111">
        <f>VLOOKUP(A17,[7]AAR_Carloadings!$A$6:$D$32,4,FALSE)</f>
        <v>801</v>
      </c>
    </row>
    <row r="18" spans="1:4" ht="13.5" customHeight="1">
      <c r="A18" s="107">
        <v>11</v>
      </c>
      <c r="B18" s="109" t="s">
        <v>146</v>
      </c>
      <c r="C18" s="111">
        <f>VLOOKUP($A18,[7]AAR_Carloadings!$A$6:$D$32,2,FALSE)</f>
        <v>854</v>
      </c>
      <c r="D18" s="111">
        <f>VLOOKUP(A18,[7]AAR_Carloadings!$A$6:$D$32,4,FALSE)</f>
        <v>908</v>
      </c>
    </row>
    <row r="19" spans="1:4" ht="13.5" customHeight="1">
      <c r="A19" s="107">
        <v>12</v>
      </c>
      <c r="B19" s="109" t="s">
        <v>147</v>
      </c>
      <c r="C19" s="111">
        <f>VLOOKUP($A19,[7]AAR_Carloadings!$A$6:$D$32,2,FALSE)</f>
        <v>14251</v>
      </c>
      <c r="D19" s="111">
        <f>VLOOKUP(A19,[7]AAR_Carloadings!$A$6:$D$32,4,FALSE)</f>
        <v>2821</v>
      </c>
    </row>
    <row r="20" spans="1:4" ht="13.5" customHeight="1">
      <c r="A20" s="107">
        <v>13</v>
      </c>
      <c r="B20" s="109" t="s">
        <v>148</v>
      </c>
      <c r="C20" s="111">
        <f>VLOOKUP($A20,[7]AAR_Carloadings!$A$6:$D$32,2,FALSE)</f>
        <v>2360</v>
      </c>
      <c r="D20" s="111">
        <f>VLOOKUP(A20,[7]AAR_Carloadings!$A$6:$D$32,4,FALSE)</f>
        <v>1502</v>
      </c>
    </row>
    <row r="21" spans="1:4" ht="13.5" customHeight="1">
      <c r="A21" s="107">
        <v>14</v>
      </c>
      <c r="B21" s="109" t="s">
        <v>149</v>
      </c>
      <c r="C21" s="111">
        <f>VLOOKUP($A21,[7]AAR_Carloadings!$A$6:$D$32,2,FALSE)</f>
        <v>2241</v>
      </c>
      <c r="D21" s="111">
        <f>VLOOKUP(A21,[7]AAR_Carloadings!$A$6:$D$32,4,FALSE)</f>
        <v>483</v>
      </c>
    </row>
    <row r="22" spans="1:4" ht="13.5" customHeight="1">
      <c r="A22" s="107">
        <v>15</v>
      </c>
      <c r="B22" s="109" t="s">
        <v>150</v>
      </c>
      <c r="C22" s="111">
        <f>VLOOKUP($A22,[7]AAR_Carloadings!$A$6:$D$32,2,FALSE)</f>
        <v>808</v>
      </c>
      <c r="D22" s="111">
        <f>VLOOKUP(A22,[7]AAR_Carloadings!$A$6:$D$32,4,FALSE)</f>
        <v>115</v>
      </c>
    </row>
    <row r="23" spans="1:4" ht="13.5" customHeight="1">
      <c r="A23" s="107">
        <v>16</v>
      </c>
      <c r="B23" s="109" t="s">
        <v>151</v>
      </c>
      <c r="C23" s="111">
        <f>VLOOKUP($A23,[7]AAR_Carloadings!$A$6:$D$32,2,FALSE)</f>
        <v>1206</v>
      </c>
      <c r="D23" s="111">
        <f>VLOOKUP(A23,[7]AAR_Carloadings!$A$6:$D$32,4,FALSE)</f>
        <v>1333</v>
      </c>
    </row>
    <row r="24" spans="1:4" ht="13.5" customHeight="1">
      <c r="A24" s="107">
        <v>17</v>
      </c>
      <c r="B24" s="109" t="s">
        <v>152</v>
      </c>
      <c r="C24" s="111">
        <f>VLOOKUP($A24,[7]AAR_Carloadings!$A$6:$D$32,2,FALSE)</f>
        <v>2448</v>
      </c>
      <c r="D24" s="111">
        <f>VLOOKUP(A24,[7]AAR_Carloadings!$A$6:$D$32,4,FALSE)</f>
        <v>7307</v>
      </c>
    </row>
    <row r="25" spans="1:4" ht="13.5" customHeight="1">
      <c r="A25" s="107">
        <v>18</v>
      </c>
      <c r="B25" s="109" t="s">
        <v>153</v>
      </c>
      <c r="C25" s="111">
        <f>VLOOKUP($A25,[7]AAR_Carloadings!$A$6:$D$32,2,FALSE)</f>
        <v>474</v>
      </c>
      <c r="D25" s="111">
        <f>VLOOKUP(A25,[7]AAR_Carloadings!$A$6:$D$32,4,FALSE)</f>
        <v>20</v>
      </c>
    </row>
    <row r="26" spans="1:4" ht="13.5" customHeight="1">
      <c r="A26" s="107">
        <v>19</v>
      </c>
      <c r="B26" s="109" t="s">
        <v>154</v>
      </c>
      <c r="C26" s="111">
        <f>VLOOKUP($A26,[7]AAR_Carloadings!$A$6:$D$32,2,FALSE)</f>
        <v>803</v>
      </c>
      <c r="D26" s="111">
        <f>VLOOKUP(A26,[7]AAR_Carloadings!$A$6:$D$32,4,FALSE)</f>
        <v>97</v>
      </c>
    </row>
    <row r="27" spans="1:4" ht="13.5" customHeight="1">
      <c r="A27" s="107">
        <v>20</v>
      </c>
      <c r="B27" s="109" t="s">
        <v>7</v>
      </c>
      <c r="C27" s="111">
        <f>VLOOKUP($A27,[7]AAR_Carloadings!$A$6:$D$32,2,FALSE)</f>
        <v>2278</v>
      </c>
      <c r="D27" s="111">
        <f>VLOOKUP(A27,[7]AAR_Carloadings!$A$6:$D$32,4,FALSE)</f>
        <v>746</v>
      </c>
    </row>
    <row r="28" spans="1:4" ht="13.5" customHeight="1">
      <c r="A28" s="108" t="s">
        <v>123</v>
      </c>
      <c r="B28" s="109" t="s">
        <v>155</v>
      </c>
      <c r="C28" s="111">
        <f>VLOOKUP($A28,[7]AAR_Carloadings!$A$6:$D$32,2,FALSE)</f>
        <v>73993</v>
      </c>
      <c r="D28" s="111">
        <f>VLOOKUP(A28,[7]AAR_Carloadings!$A$6:$D$32,4,FALSE)</f>
        <v>22274</v>
      </c>
    </row>
    <row r="29" spans="1:4" ht="13.5" customHeight="1">
      <c r="A29" s="108" t="s">
        <v>124</v>
      </c>
      <c r="B29" s="109" t="s">
        <v>156</v>
      </c>
      <c r="C29" s="111">
        <f>VLOOKUP($A29,[7]AAR_Carloadings!$A$6:$D$32,2,FALSE)</f>
        <v>59327</v>
      </c>
      <c r="D29" s="111">
        <f>VLOOKUP(A29,[7]AAR_Carloadings!$A$6:$D$32,4,FALSE)</f>
        <v>12222</v>
      </c>
    </row>
    <row r="30" spans="1:4" ht="13.5" customHeight="1">
      <c r="A30" s="108" t="s">
        <v>125</v>
      </c>
      <c r="B30" s="109" t="s">
        <v>157</v>
      </c>
      <c r="C30" s="111">
        <f>VLOOKUP($A30,[7]AAR_Carloadings!$A$6:$D$32,2,FALSE)</f>
        <v>3233</v>
      </c>
      <c r="D30" s="111">
        <f>VLOOKUP(A30,[7]AAR_Carloadings!$A$6:$D$32,4,FALSE)</f>
        <v>79</v>
      </c>
    </row>
    <row r="31" spans="1:4" ht="13.5" customHeight="1">
      <c r="A31" s="108" t="s">
        <v>126</v>
      </c>
      <c r="B31" s="109" t="s">
        <v>158</v>
      </c>
      <c r="C31" s="111">
        <f>VLOOKUP($A31,[7]AAR_Carloadings!$A$6:$D$32,2,FALSE)</f>
        <v>62560</v>
      </c>
      <c r="D31" s="111">
        <f>VLOOKUP(A31,[7]AAR_Carloadings!$A$6:$D$32,4,FALSE)</f>
        <v>12301</v>
      </c>
    </row>
    <row r="32" spans="1:4" ht="13.5" thickBot="1"/>
    <row r="33" spans="2:7" ht="36.75" customHeight="1" thickBot="1">
      <c r="B33" s="119" t="s">
        <v>122</v>
      </c>
      <c r="C33" s="136"/>
      <c r="D33" s="120"/>
    </row>
    <row r="34" spans="2:7" ht="26.25" customHeight="1" thickBot="1">
      <c r="B34" s="53" t="s">
        <v>117</v>
      </c>
      <c r="C34" s="58" t="s">
        <v>133</v>
      </c>
      <c r="D34" s="58" t="s">
        <v>132</v>
      </c>
    </row>
    <row r="35" spans="2:7">
      <c r="B35" s="51" t="s">
        <v>107</v>
      </c>
      <c r="C35" s="111">
        <f>VLOOKUP(B35,[7]AAR_Carloadings!$A$6:$D$32,2,FALSE)</f>
        <v>1039</v>
      </c>
      <c r="D35" s="111">
        <f>VLOOKUP(B35,[7]AAR_Carloadings!$A$6:$D$32,4,FALSE)</f>
        <v>860</v>
      </c>
    </row>
    <row r="37" spans="2:7">
      <c r="D37" s="50"/>
      <c r="E37" s="35"/>
      <c r="F37" s="35"/>
      <c r="G37" s="3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2017-10-12T21:32:30Z</dcterms:modified>
</cp:coreProperties>
</file>