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drawings/drawing1.xml" ContentType="application/vnd.openxmlformats-officedocument.drawing+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filterPrivacy="1" defaultThemeVersion="124226"/>
  <bookViews>
    <workbookView xWindow="-15" yWindow="-15" windowWidth="14415" windowHeight="12840" tabRatio="862" activeTab="4"/>
  </bookViews>
  <sheets>
    <sheet name="Service Metrics (items 1-2)" sheetId="1" r:id="rId1"/>
    <sheet name="Service Metrics (items 3-6)" sheetId="6" r:id="rId2"/>
    <sheet name="Grain Metrics 1 (item 7)" sheetId="2" r:id="rId3"/>
    <sheet name="Grain Metrics 2 (item 8)" sheetId="3" r:id="rId4"/>
    <sheet name="Coal Plans &amp; Grain (items 9-10)" sheetId="5" r:id="rId5"/>
    <sheet name="Weekly Carloads (item 11)" sheetId="7" r:id="rId6"/>
  </sheets>
  <externalReferences>
    <externalReference r:id="rId7"/>
    <externalReference r:id="rId8"/>
    <externalReference r:id="rId9"/>
  </externalReferences>
  <definedNames>
    <definedName name="_xlnm.Print_Area" localSheetId="4">'Coal Plans &amp; Grain (items 9-10)'!$A$1:$G$30</definedName>
    <definedName name="_xlnm.Print_Area" localSheetId="2">'Grain Metrics 1 (item 7)'!$A$1:$E$36</definedName>
    <definedName name="_xlnm.Print_Area" localSheetId="3">'Grain Metrics 2 (item 8)'!$A$1:$F$46</definedName>
    <definedName name="_xlnm.Print_Area" localSheetId="0">'Service Metrics (items 1-2)'!$A$1:$G$34</definedName>
    <definedName name="_xlnm.Print_Area" localSheetId="1">'Service Metrics (items 3-6)'!$A$1:$G$51</definedName>
    <definedName name="_xlnm.Print_Area" localSheetId="5">'Weekly Carloads (item 11)'!$B$1:$H$36</definedName>
  </definedNames>
  <calcPr calcId="125725"/>
</workbook>
</file>

<file path=xl/calcChain.xml><?xml version="1.0" encoding="utf-8"?>
<calcChain xmlns="http://schemas.openxmlformats.org/spreadsheetml/2006/main">
  <c r="C35" i="7"/>
  <c r="A14" i="5"/>
  <c r="B22"/>
  <c r="B21"/>
  <c r="B20"/>
  <c r="B19"/>
  <c r="B18"/>
  <c r="B17"/>
  <c r="B16"/>
  <c r="E31" i="3"/>
  <c r="E30"/>
  <c r="E29"/>
  <c r="E28"/>
  <c r="E27"/>
  <c r="E26"/>
  <c r="D26"/>
  <c r="C26"/>
  <c r="B26"/>
  <c r="E25"/>
  <c r="E24"/>
  <c r="E23"/>
  <c r="E22"/>
  <c r="E21"/>
  <c r="E20"/>
  <c r="E19"/>
  <c r="E18"/>
  <c r="E17"/>
  <c r="D17"/>
  <c r="C17"/>
  <c r="B17"/>
  <c r="E16"/>
  <c r="E15"/>
  <c r="E14"/>
  <c r="E13"/>
  <c r="E12"/>
  <c r="E11"/>
  <c r="E10"/>
  <c r="E9"/>
  <c r="C31" i="7"/>
  <c r="C11"/>
  <c r="C9"/>
  <c r="D9"/>
  <c r="C10"/>
  <c r="D10"/>
  <c r="D11"/>
  <c r="C12"/>
  <c r="D12"/>
  <c r="C13"/>
  <c r="D13"/>
  <c r="C14"/>
  <c r="D14"/>
  <c r="C15"/>
  <c r="D15"/>
  <c r="C16"/>
  <c r="D16"/>
  <c r="C17"/>
  <c r="D17"/>
  <c r="C18"/>
  <c r="D18"/>
  <c r="C19"/>
  <c r="D19"/>
  <c r="C20"/>
  <c r="D20"/>
  <c r="C21"/>
  <c r="D21"/>
  <c r="C22"/>
  <c r="D22"/>
  <c r="C23"/>
  <c r="D23"/>
  <c r="C24"/>
  <c r="D24"/>
  <c r="C25"/>
  <c r="D25"/>
  <c r="C26"/>
  <c r="D26"/>
  <c r="C27"/>
  <c r="D27"/>
  <c r="C28"/>
  <c r="D28"/>
  <c r="C29"/>
  <c r="D29"/>
  <c r="C30"/>
  <c r="D30"/>
  <c r="D31"/>
  <c r="C8"/>
  <c r="D8"/>
  <c r="D35"/>
  <c r="F4"/>
  <c r="E4" i="5"/>
  <c r="E4" i="3"/>
  <c r="E4" i="2"/>
  <c r="E4" i="6"/>
  <c r="C3" i="7"/>
  <c r="B3"/>
  <c r="E32" i="3" l="1"/>
  <c r="D32"/>
  <c r="B32"/>
  <c r="C32"/>
  <c r="D36" i="6"/>
  <c r="C36"/>
  <c r="B36"/>
  <c r="F29"/>
  <c r="F30"/>
  <c r="F31"/>
  <c r="F32"/>
  <c r="F33"/>
  <c r="F34"/>
  <c r="F35"/>
  <c r="F28"/>
  <c r="B3" i="5"/>
  <c r="A3"/>
  <c r="B3" i="3"/>
  <c r="A3"/>
  <c r="B3" i="6"/>
  <c r="A3"/>
  <c r="B3" i="2"/>
  <c r="A3"/>
  <c r="F36" i="6" l="1"/>
  <c r="D32" i="2"/>
  <c r="C32"/>
  <c r="B32"/>
  <c r="E3" i="1" l="1"/>
  <c r="F3" i="7" s="1"/>
  <c r="E3" i="3" l="1"/>
  <c r="E3" i="6"/>
  <c r="E3" i="2"/>
  <c r="E3" i="5"/>
</calcChain>
</file>

<file path=xl/sharedStrings.xml><?xml version="1.0" encoding="utf-8"?>
<sst xmlns="http://schemas.openxmlformats.org/spreadsheetml/2006/main" count="243" uniqueCount="161">
  <si>
    <t>Intermodal</t>
  </si>
  <si>
    <t>Ethanol unit</t>
  </si>
  <si>
    <t>Crude oil unit</t>
  </si>
  <si>
    <t>Automotive unit</t>
  </si>
  <si>
    <t>Coal unit</t>
  </si>
  <si>
    <t>Grain unit</t>
  </si>
  <si>
    <t>Manifest</t>
  </si>
  <si>
    <t>All Other</t>
  </si>
  <si>
    <t>Box</t>
  </si>
  <si>
    <t>Covered hopper</t>
  </si>
  <si>
    <t>Gondola</t>
  </si>
  <si>
    <t>Multilevel (automotive)</t>
  </si>
  <si>
    <t>Tank</t>
  </si>
  <si>
    <t>Other</t>
  </si>
  <si>
    <t>Total</t>
  </si>
  <si>
    <t>Grain</t>
  </si>
  <si>
    <t>Coal</t>
  </si>
  <si>
    <t>Automotive</t>
  </si>
  <si>
    <t>Ethanol</t>
  </si>
  <si>
    <t>Open hopper</t>
  </si>
  <si>
    <t>Other unit</t>
  </si>
  <si>
    <t>Crew</t>
  </si>
  <si>
    <t>Crude Oil</t>
  </si>
  <si>
    <t>AZ</t>
  </si>
  <si>
    <t>CA</t>
  </si>
  <si>
    <t>CO</t>
  </si>
  <si>
    <t>AR</t>
  </si>
  <si>
    <t>ID</t>
  </si>
  <si>
    <t>IL</t>
  </si>
  <si>
    <t>IA</t>
  </si>
  <si>
    <t>KS</t>
  </si>
  <si>
    <t>LA</t>
  </si>
  <si>
    <t>MN</t>
  </si>
  <si>
    <t>MO</t>
  </si>
  <si>
    <t>MT</t>
  </si>
  <si>
    <t>NE</t>
  </si>
  <si>
    <t>NV</t>
  </si>
  <si>
    <t>NM</t>
  </si>
  <si>
    <t>OK</t>
  </si>
  <si>
    <t>OR</t>
  </si>
  <si>
    <t>TN</t>
  </si>
  <si>
    <t>TX</t>
  </si>
  <si>
    <t>UT</t>
  </si>
  <si>
    <t>WA</t>
  </si>
  <si>
    <t>WI</t>
  </si>
  <si>
    <t>WY</t>
  </si>
  <si>
    <t>TOTAL</t>
  </si>
  <si>
    <t>State</t>
  </si>
  <si>
    <t>Powder River Basin</t>
  </si>
  <si>
    <t>Uinta Basin</t>
  </si>
  <si>
    <t>EP 724 - US RAIL SERVICE ISSUES  - DATA COLLECTION</t>
  </si>
  <si>
    <t>Date Week Began:</t>
  </si>
  <si>
    <t>All Other Unit Trains</t>
  </si>
  <si>
    <t xml:space="preserve"> Train Type</t>
  </si>
  <si>
    <t>Loaded</t>
  </si>
  <si>
    <t>Empty</t>
  </si>
  <si>
    <t>2. Weekly Average Terminal Dwell Time Measured in Hours Excluding Cars on Run Through Trains</t>
  </si>
  <si>
    <t>System Average</t>
  </si>
  <si>
    <t xml:space="preserve">     4. Weekly Average Dwell Time at Origin for Unit Train Shipments Measured in Hours</t>
  </si>
  <si>
    <t>Reporting Week:</t>
  </si>
  <si>
    <t xml:space="preserve">Date Week Ended: </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</si>
  <si>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</si>
  <si>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</si>
  <si>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</si>
  <si>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1. System-Average Train Speed by Train Type for the Reporting Week (MPH)</t>
  </si>
  <si>
    <t>2. Weekly Average Terminal Dwell Time Measured in Hours for 10 Largest Terminals In Terms Of Railcar Capacity</t>
  </si>
  <si>
    <t>Cause</t>
  </si>
  <si>
    <t xml:space="preserve"> Region</t>
  </si>
  <si>
    <t>3. Total Cars On Line by Car Type for the Reporting Week</t>
  </si>
  <si>
    <t>Region
(Please Specify Destination Region)</t>
  </si>
  <si>
    <t>Number</t>
  </si>
  <si>
    <t>Briefly Explain Cause</t>
  </si>
  <si>
    <t>1  Chicago (Proviso), IL</t>
  </si>
  <si>
    <t>2  Fort Worth, TX</t>
  </si>
  <si>
    <t>3  Houston (Englewood), TX</t>
  </si>
  <si>
    <t>4  Livonia, LA</t>
  </si>
  <si>
    <t>5  North Little Rock, AR</t>
  </si>
  <si>
    <t>6  North Platte East, NE</t>
  </si>
  <si>
    <t>7  North Platte West, NE</t>
  </si>
  <si>
    <t>8  Pine Bluff, AR</t>
  </si>
  <si>
    <t>9  Roseville, CA</t>
  </si>
  <si>
    <t>10  West Colton, CA</t>
  </si>
  <si>
    <t>AR/TX</t>
  </si>
  <si>
    <t>CA/AZ</t>
  </si>
  <si>
    <t>Gulf</t>
  </si>
  <si>
    <t>Mexico</t>
  </si>
  <si>
    <t>PNW</t>
  </si>
  <si>
    <t xml:space="preserve">Methodology:  </t>
  </si>
  <si>
    <t>Number of grain cars loaded and billed each week by state and type of train service.  A carload is counted when the loaded car is released by UP's customer or</t>
  </si>
  <si>
    <t>received in interchange from another railroad. State is based on UP origin.  Shuttle / dedicated train service includes cars moving on grain shuttle trains.  Other than</t>
  </si>
  <si>
    <t>shuttle / dedicated train service includes all other cars moving on unit grain trains or manifest service.</t>
  </si>
  <si>
    <t>Railroad: Union Pacific</t>
  </si>
  <si>
    <t>8.      For the aggregated STCCs in item 7, report by State the following:  a. running total number of outstanding car orders (a car order equals one car); b. average number of days late for all outstanding car orders;   c. total number of new car orders received during the past week; d. total number of car orders filled during the past week; and e. number of orders cancelled, respectively, by shipper and railroad during the past week.</t>
  </si>
  <si>
    <t xml:space="preserve">7.      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</si>
  <si>
    <t>Customer, Foreign Road, 
Incidents/Weather, Other</t>
  </si>
  <si>
    <t>AAR train speed measure.  Calculated by dividing train-miles by total</t>
  </si>
  <si>
    <t xml:space="preserve">hours from origin to destination, less intermediate terminal time. </t>
  </si>
  <si>
    <t>Excludes the following train categories:  yard, local, passenger,</t>
  </si>
  <si>
    <t>foreign, and maintenance of way.</t>
  </si>
  <si>
    <t>AAR terminal dwell measure.  Average hours a car resides at the</t>
  </si>
  <si>
    <t>specified terminal location.  Begins with train arrival, customer</t>
  </si>
  <si>
    <t>release, or interchange receipt.  Ends with train departure, customer</t>
  </si>
  <si>
    <t xml:space="preserve">placement (actual or constructive), interchange offering or delivery. </t>
  </si>
  <si>
    <t xml:space="preserve">Excludes cars that move through a terminal on run-through  trains. </t>
  </si>
  <si>
    <t>Also excludes stored cars, bad ordered cars, and maintenance of way</t>
  </si>
  <si>
    <t>cars.</t>
  </si>
  <si>
    <t>Grand Total</t>
  </si>
  <si>
    <t>Fertilizer</t>
  </si>
  <si>
    <t>Greater Than 48 Hours</t>
  </si>
  <si>
    <t>Power</t>
  </si>
  <si>
    <t>a.  Running Total of Orders Placed</t>
  </si>
  <si>
    <t>b. Running Total of Orders Filled</t>
  </si>
  <si>
    <t>d. Number of Orders that are 11+ Days Past Due</t>
  </si>
  <si>
    <t>c. Number of Orders that are 
1-10 Days Past Due</t>
  </si>
  <si>
    <t xml:space="preserve">9.  Average Daily Coal Unit Train Loadings vs. Plan for the Reporting Week By Coal Production Region    </t>
  </si>
  <si>
    <t>Planned Loadings</t>
  </si>
  <si>
    <t>Average Train Loadings</t>
  </si>
  <si>
    <t>Commodity</t>
  </si>
  <si>
    <t>1. System-Average Train Speed for the Reporting Week (MPH)</t>
  </si>
  <si>
    <t>5. Weekly Average Number of Trains Held Short of Destination or Scheduled Interchange by Train Type and Cause</t>
  </si>
  <si>
    <t>Weekly average, based on daily snapshots of active trains. Excludes yard and local trains</t>
  </si>
  <si>
    <t>6. Weekly Average Number of Loaded and Empty Cars in Revenue Service That Have Not Moved In:</t>
  </si>
  <si>
    <t>11. Cars originated and interchanged</t>
  </si>
  <si>
    <t>TC</t>
  </si>
  <si>
    <t>IC</t>
  </si>
  <si>
    <t>IT</t>
  </si>
  <si>
    <t>IU</t>
  </si>
  <si>
    <t>River</t>
  </si>
  <si>
    <t>System</t>
  </si>
  <si>
    <t>Planned Trip 
Performance</t>
  </si>
  <si>
    <t>Year: 2017</t>
  </si>
  <si>
    <t xml:space="preserve">Monthly 
Trip Performance </t>
  </si>
  <si>
    <t>Cars Interchanged</t>
  </si>
  <si>
    <t>Cars Originated</t>
  </si>
  <si>
    <t xml:space="preserve">Carloadings are reported based on specifications provided by the AAR. The traffic group definitions are based on STCC. Weekly carloadings are reported on a Sunday-Saturday schedule. </t>
  </si>
  <si>
    <t>Per the tariff, Union Pacific accepts grain orders for half-month periods.  Outstanding orders include unfilled guaranteed orders from prior half-month periods plus all unfilled guaranteed orders for the current half.  Average number of days late for outstanding orders:  For any outstanding orders from prior half-month periods, we calculate the number of days past the end of the half that the cars were ordered for.  New car orders are requests received during the reporting period for the next half-month period and beyond.  Car orders filled are the number of empty cars delivered to customers for loading during the reporting period.  For offline customers, orders are filled when cars are delivered or offered in interchange to the connecting carrier.  The data in columns a and b is calculated from a snapshot of outstanding car orders taken every Monday.  The data in columns c, d, and e is based on a reporting period that spans Sunday through Saturday.  This metric excludes cars in UP's shuttle train program because those cars are controlled by the shuttle operator.</t>
  </si>
  <si>
    <t>NR</t>
  </si>
  <si>
    <t xml:space="preserve">Average trips per shuttle set per month = 720 hours per month / (Average loaded cycle hours + Average empty cycle hours).   A loaded cycle is measured from loaded release to empty release.  An empty cycle is measured from empty release to loaded release.  The average cycle times are calculated for all cycles that closed during that monthly reporting period.  Measure includes routine inspection and preventative maintenance.  </t>
  </si>
  <si>
    <t>Farm Products, Except Grain</t>
  </si>
  <si>
    <t>Metallic Ores</t>
  </si>
  <si>
    <t>Crushed Stone, Gravel &amp; Sand</t>
  </si>
  <si>
    <t>Nonmetallic Minerals, N.E.C.</t>
  </si>
  <si>
    <t>Grain Mill Products</t>
  </si>
  <si>
    <t>Food &amp; Kindred Products, N.E.C.</t>
  </si>
  <si>
    <t>Primary Forest Products</t>
  </si>
  <si>
    <t>Lumber &amp; Wood Prod., N.E.C., Except Furniture</t>
  </si>
  <si>
    <t>Pulp, Paper &amp; Allied Products</t>
  </si>
  <si>
    <t>Chemicals &amp; Allied Products</t>
  </si>
  <si>
    <t>Petroleum Products</t>
  </si>
  <si>
    <t>Stone, Clay &amp; Glass Products</t>
  </si>
  <si>
    <t>Coke</t>
  </si>
  <si>
    <t>Metals &amp; Products</t>
  </si>
  <si>
    <t>Motor Vehicles &amp; Equipment</t>
  </si>
  <si>
    <t>Iron &amp; Steel Scrap</t>
  </si>
  <si>
    <t>Waste &amp; Nonferrous Scrap</t>
  </si>
  <si>
    <t>TOTAL CARLOADS</t>
  </si>
  <si>
    <t>Containers</t>
  </si>
  <si>
    <t>Trailers</t>
  </si>
  <si>
    <t>TOTAL INTERMODAL</t>
  </si>
  <si>
    <t>Planned Trip Performance is based on the number of trips per month that UP guarantees in its shuttle train tariff.</t>
  </si>
  <si>
    <t>Average daily count of loaded coal trains released by the mines.  Other includes Illinois Basin and Southern Wyoming.  Planned loadings for Other not reported due to small number of producers.</t>
  </si>
</sst>
</file>

<file path=xl/styles.xml><?xml version="1.0" encoding="utf-8"?>
<styleSheet xmlns="http://schemas.openxmlformats.org/spreadsheetml/2006/main">
  <numFmts count="2">
    <numFmt numFmtId="44" formatCode="_(&quot;$&quot;* #,##0.00_);_(&quot;$&quot;* \(#,##0.00\);_(&quot;$&quot;* &quot;-&quot;??_);_(@_)"/>
    <numFmt numFmtId="164" formatCode="#,##0.0"/>
  </numFmts>
  <fonts count="18">
    <font>
      <sz val="10"/>
      <name val="Arial"/>
      <family val="2"/>
    </font>
    <font>
      <sz val="10"/>
      <color theme="1"/>
      <name val="Arial"/>
      <family val="2"/>
    </font>
    <font>
      <sz val="10"/>
      <color rgb="FF000000"/>
      <name val="Times New Roman"/>
      <family val="1"/>
    </font>
    <font>
      <sz val="11"/>
      <color theme="1"/>
      <name val="Calibri"/>
      <family val="2"/>
      <scheme val="minor"/>
    </font>
    <font>
      <b/>
      <sz val="9"/>
      <color indexed="8"/>
      <name val="Tahoma"/>
      <family val="2"/>
    </font>
    <font>
      <sz val="10"/>
      <name val="Arial"/>
      <family val="2"/>
    </font>
    <font>
      <b/>
      <sz val="10"/>
      <color rgb="FF002060"/>
      <name val="Arial"/>
      <family val="2"/>
    </font>
    <font>
      <b/>
      <sz val="10"/>
      <color theme="1"/>
      <name val="Arial"/>
      <family val="2"/>
    </font>
    <font>
      <b/>
      <u/>
      <sz val="10"/>
      <color theme="1"/>
      <name val="Arial"/>
      <family val="2"/>
    </font>
    <font>
      <u/>
      <sz val="10"/>
      <color theme="1"/>
      <name val="Arial"/>
      <family val="2"/>
    </font>
    <font>
      <b/>
      <u/>
      <sz val="18"/>
      <color theme="1"/>
      <name val="Arial"/>
      <family val="2"/>
    </font>
    <font>
      <sz val="18"/>
      <name val="Arial"/>
      <family val="2"/>
    </font>
    <font>
      <b/>
      <sz val="10"/>
      <color theme="0"/>
      <name val="Arial"/>
      <family val="2"/>
    </font>
    <font>
      <b/>
      <sz val="10"/>
      <color theme="3"/>
      <name val="Arial"/>
      <family val="2"/>
    </font>
    <font>
      <i/>
      <sz val="11"/>
      <name val="Arial"/>
      <family val="2"/>
    </font>
    <font>
      <sz val="10"/>
      <color theme="0"/>
      <name val="Arial"/>
      <family val="2"/>
    </font>
    <font>
      <sz val="11"/>
      <color rgb="FF000000"/>
      <name val="Calibri"/>
      <family val="2"/>
      <scheme val="minor"/>
    </font>
    <font>
      <sz val="12"/>
      <color theme="1"/>
      <name val="Calibri"/>
      <family val="2"/>
      <scheme val="minor"/>
    </font>
  </fonts>
  <fills count="6">
    <fill>
      <patternFill patternType="none"/>
    </fill>
    <fill>
      <patternFill patternType="gray125"/>
    </fill>
    <fill>
      <patternFill patternType="solid">
        <fgColor rgb="FFF0FBB7"/>
        <bgColor indexed="64"/>
      </patternFill>
    </fill>
    <fill>
      <patternFill patternType="solid">
        <fgColor indexed="22"/>
        <bgColor indexed="64"/>
      </patternFill>
    </fill>
    <fill>
      <patternFill patternType="solid">
        <fgColor theme="0" tint="-0.34998626667073579"/>
        <bgColor indexed="64"/>
      </patternFill>
    </fill>
    <fill>
      <patternFill patternType="solid">
        <fgColor rgb="FFFFFFFF"/>
        <bgColor rgb="FFFFFFFF"/>
      </patternFill>
    </fill>
  </fills>
  <borders count="3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style="medium">
        <color indexed="64"/>
      </right>
      <top/>
      <bottom/>
      <diagonal/>
    </border>
    <border>
      <left style="medium">
        <color indexed="64"/>
      </left>
      <right/>
      <top style="medium">
        <color indexed="64"/>
      </top>
      <bottom/>
      <diagonal/>
    </border>
    <border>
      <left/>
      <right/>
      <top style="medium">
        <color indexed="64"/>
      </top>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thin">
        <color indexed="64"/>
      </bottom>
      <diagonal/>
    </border>
  </borders>
  <cellStyleXfs count="5">
    <xf numFmtId="0" fontId="0" fillId="0" borderId="0"/>
    <xf numFmtId="0" fontId="2" fillId="0" borderId="0"/>
    <xf numFmtId="44" fontId="3" fillId="0" borderId="0" applyFont="0" applyFill="0" applyBorder="0" applyAlignment="0" applyProtection="0"/>
    <xf numFmtId="0" fontId="4" fillId="3" borderId="26">
      <alignment vertical="center"/>
    </xf>
    <xf numFmtId="0" fontId="5" fillId="0" borderId="0"/>
  </cellStyleXfs>
  <cellXfs count="161">
    <xf numFmtId="0" fontId="0" fillId="0" borderId="0" xfId="0"/>
    <xf numFmtId="49" fontId="5" fillId="0" borderId="1" xfId="0" applyNumberFormat="1" applyFont="1" applyBorder="1" applyAlignment="1">
      <alignment vertical="top"/>
    </xf>
    <xf numFmtId="164" fontId="6" fillId="0" borderId="0" xfId="0" applyNumberFormat="1" applyFont="1" applyBorder="1" applyAlignment="1">
      <alignment horizontal="left" vertical="center"/>
    </xf>
    <xf numFmtId="3" fontId="5" fillId="2" borderId="1" xfId="0" applyNumberFormat="1" applyFont="1" applyFill="1" applyBorder="1" applyAlignment="1">
      <alignment horizontal="right" vertical="center" indent="13"/>
    </xf>
    <xf numFmtId="3" fontId="5" fillId="0" borderId="1" xfId="0" applyNumberFormat="1" applyFont="1" applyFill="1" applyBorder="1" applyAlignment="1">
      <alignment horizontal="right" vertical="center" indent="13"/>
    </xf>
    <xf numFmtId="0" fontId="5" fillId="0" borderId="25" xfId="0" applyFont="1" applyBorder="1" applyAlignment="1">
      <alignment horizontal="center" vertical="center"/>
    </xf>
    <xf numFmtId="0" fontId="5" fillId="0" borderId="0" xfId="0" applyFont="1" applyBorder="1" applyAlignment="1">
      <alignment horizontal="center" vertical="center"/>
    </xf>
    <xf numFmtId="0" fontId="5" fillId="0" borderId="0" xfId="0" applyFont="1"/>
    <xf numFmtId="0" fontId="5" fillId="0" borderId="0" xfId="0" applyFont="1" applyBorder="1"/>
    <xf numFmtId="0" fontId="5" fillId="0" borderId="2" xfId="0" applyFont="1" applyBorder="1" applyAlignment="1">
      <alignment wrapText="1"/>
    </xf>
    <xf numFmtId="2" fontId="5" fillId="0" borderId="0" xfId="0" applyNumberFormat="1" applyFont="1" applyBorder="1"/>
    <xf numFmtId="3" fontId="5" fillId="0" borderId="0" xfId="0" applyNumberFormat="1" applyFont="1" applyBorder="1"/>
    <xf numFmtId="0" fontId="5" fillId="0" borderId="1" xfId="0" applyFont="1" applyBorder="1" applyAlignment="1">
      <alignment wrapText="1"/>
    </xf>
    <xf numFmtId="164" fontId="5" fillId="0" borderId="0" xfId="0" applyNumberFormat="1" applyFont="1" applyBorder="1" applyAlignment="1">
      <alignment horizontal="right" vertical="center" wrapText="1"/>
    </xf>
    <xf numFmtId="2" fontId="5" fillId="0" borderId="0" xfId="0" applyNumberFormat="1" applyFont="1" applyBorder="1" applyAlignment="1"/>
    <xf numFmtId="0" fontId="5" fillId="0" borderId="0" xfId="0" applyFont="1" applyBorder="1" applyAlignment="1"/>
    <xf numFmtId="3" fontId="5" fillId="0" borderId="0" xfId="0" applyNumberFormat="1" applyFont="1" applyBorder="1" applyAlignment="1"/>
    <xf numFmtId="0" fontId="5" fillId="0" borderId="0" xfId="0" applyFont="1" applyBorder="1" applyAlignment="1">
      <alignment horizontal="right" vertical="center"/>
    </xf>
    <xf numFmtId="4" fontId="5" fillId="0" borderId="0" xfId="0" applyNumberFormat="1" applyFont="1" applyBorder="1"/>
    <xf numFmtId="0" fontId="5" fillId="0" borderId="0" xfId="0" applyFont="1" applyBorder="1" applyAlignment="1">
      <alignment horizontal="left"/>
    </xf>
    <xf numFmtId="0" fontId="8" fillId="0" borderId="24" xfId="0" applyFont="1" applyBorder="1" applyAlignment="1">
      <alignment horizontal="center" vertical="center"/>
    </xf>
    <xf numFmtId="0" fontId="7" fillId="0" borderId="17" xfId="0" applyFont="1" applyBorder="1" applyAlignment="1">
      <alignment horizontal="left" vertical="top"/>
    </xf>
    <xf numFmtId="14" fontId="7" fillId="0" borderId="18" xfId="0" applyNumberFormat="1" applyFont="1" applyBorder="1"/>
    <xf numFmtId="0" fontId="7" fillId="0" borderId="19" xfId="0" applyFont="1" applyBorder="1" applyAlignment="1">
      <alignment horizontal="left" vertical="top" wrapText="1"/>
    </xf>
    <xf numFmtId="14" fontId="7" fillId="0" borderId="20" xfId="0" applyNumberFormat="1" applyFont="1" applyBorder="1"/>
    <xf numFmtId="0" fontId="7" fillId="0" borderId="0" xfId="0" applyFont="1" applyBorder="1" applyAlignment="1"/>
    <xf numFmtId="0" fontId="7" fillId="0" borderId="0" xfId="0" applyFont="1" applyBorder="1" applyAlignment="1">
      <alignment horizontal="center"/>
    </xf>
    <xf numFmtId="0" fontId="5" fillId="0" borderId="0" xfId="0" applyFont="1" applyBorder="1" applyAlignment="1">
      <alignment wrapText="1"/>
    </xf>
    <xf numFmtId="0" fontId="6" fillId="0" borderId="0" xfId="0" applyFont="1" applyBorder="1" applyAlignment="1"/>
    <xf numFmtId="0" fontId="7" fillId="0" borderId="0" xfId="0" applyFont="1" applyBorder="1" applyAlignment="1">
      <alignment vertical="center"/>
    </xf>
    <xf numFmtId="0" fontId="7" fillId="0" borderId="0" xfId="0" applyFont="1" applyBorder="1" applyAlignment="1">
      <alignment horizontal="center" vertical="center"/>
    </xf>
    <xf numFmtId="0" fontId="7" fillId="0" borderId="0" xfId="0" applyFont="1" applyBorder="1" applyAlignment="1">
      <alignment vertical="center" wrapText="1"/>
    </xf>
    <xf numFmtId="0" fontId="7" fillId="0" borderId="0" xfId="0" applyFont="1" applyBorder="1" applyAlignment="1">
      <alignment horizontal="center" vertical="center" wrapText="1"/>
    </xf>
    <xf numFmtId="0" fontId="5" fillId="0" borderId="2" xfId="0" applyFont="1" applyBorder="1"/>
    <xf numFmtId="0" fontId="5" fillId="0" borderId="1" xfId="0" applyFont="1" applyBorder="1"/>
    <xf numFmtId="0" fontId="5" fillId="0" borderId="0" xfId="0" applyFont="1" applyFill="1" applyBorder="1"/>
    <xf numFmtId="0" fontId="5" fillId="0" borderId="22" xfId="0" applyFont="1" applyBorder="1"/>
    <xf numFmtId="0" fontId="5" fillId="0" borderId="7" xfId="0" applyFont="1" applyBorder="1"/>
    <xf numFmtId="0" fontId="8" fillId="0" borderId="0" xfId="0" applyFont="1" applyBorder="1" applyAlignment="1">
      <alignment horizontal="center" vertical="center"/>
    </xf>
    <xf numFmtId="0" fontId="7" fillId="0" borderId="21" xfId="0" applyFont="1" applyBorder="1" applyAlignment="1">
      <alignment horizontal="left" vertical="top"/>
    </xf>
    <xf numFmtId="0" fontId="7" fillId="0" borderId="12" xfId="0" applyFont="1" applyBorder="1" applyAlignment="1">
      <alignment horizontal="left" vertical="top" wrapText="1"/>
    </xf>
    <xf numFmtId="14" fontId="7" fillId="0" borderId="20" xfId="0" applyNumberFormat="1" applyFont="1" applyBorder="1" applyAlignment="1">
      <alignment horizontal="right" vertical="top" wrapText="1"/>
    </xf>
    <xf numFmtId="0" fontId="7" fillId="0" borderId="0" xfId="0" applyFont="1" applyAlignment="1"/>
    <xf numFmtId="0" fontId="7" fillId="0" borderId="0" xfId="0" applyFont="1"/>
    <xf numFmtId="0" fontId="7" fillId="0" borderId="13" xfId="0" applyFont="1" applyFill="1" applyBorder="1" applyAlignment="1">
      <alignment horizontal="center" vertical="center" wrapText="1"/>
    </xf>
    <xf numFmtId="0" fontId="7" fillId="0" borderId="13" xfId="0" applyFont="1" applyBorder="1" applyAlignment="1">
      <alignment horizontal="center" vertical="center" wrapText="1"/>
    </xf>
    <xf numFmtId="0" fontId="7" fillId="0" borderId="7" xfId="0" applyFont="1" applyBorder="1" applyAlignment="1">
      <alignment horizontal="center" vertical="center"/>
    </xf>
    <xf numFmtId="0" fontId="7" fillId="0" borderId="13" xfId="0" applyFont="1" applyBorder="1" applyAlignment="1">
      <alignment horizontal="center" vertical="center"/>
    </xf>
    <xf numFmtId="164" fontId="5" fillId="0" borderId="0" xfId="0" applyNumberFormat="1" applyFont="1" applyFill="1" applyBorder="1"/>
    <xf numFmtId="49" fontId="5" fillId="0" borderId="2" xfId="0" applyNumberFormat="1" applyFont="1" applyBorder="1" applyAlignment="1">
      <alignment vertical="top"/>
    </xf>
    <xf numFmtId="164" fontId="5" fillId="0" borderId="0" xfId="0" applyNumberFormat="1" applyFont="1"/>
    <xf numFmtId="0" fontId="7" fillId="0" borderId="10" xfId="0" applyFont="1" applyBorder="1" applyAlignment="1">
      <alignment horizontal="center" vertical="center" wrapText="1"/>
    </xf>
    <xf numFmtId="0" fontId="9" fillId="0" borderId="0" xfId="0" applyFont="1" applyBorder="1" applyAlignment="1">
      <alignment wrapText="1"/>
    </xf>
    <xf numFmtId="0" fontId="7" fillId="0" borderId="10" xfId="0" applyFont="1" applyBorder="1" applyAlignment="1">
      <alignment horizontal="center" vertical="center"/>
    </xf>
    <xf numFmtId="0" fontId="7" fillId="0" borderId="5" xfId="0" applyFont="1" applyBorder="1" applyAlignment="1">
      <alignment horizontal="center" vertical="center" wrapText="1"/>
    </xf>
    <xf numFmtId="164" fontId="7" fillId="0" borderId="5" xfId="0" applyNumberFormat="1" applyFont="1" applyBorder="1" applyAlignment="1">
      <alignment horizontal="center" vertical="center" wrapText="1"/>
    </xf>
    <xf numFmtId="0" fontId="7" fillId="0" borderId="11" xfId="0" applyFont="1" applyBorder="1" applyAlignment="1">
      <alignment horizontal="center" vertical="center" wrapText="1"/>
    </xf>
    <xf numFmtId="0" fontId="7" fillId="2" borderId="9" xfId="0" applyFont="1" applyFill="1" applyBorder="1" applyAlignment="1">
      <alignment horizontal="center" vertical="center"/>
    </xf>
    <xf numFmtId="0" fontId="7" fillId="0" borderId="9" xfId="0" applyFont="1" applyFill="1" applyBorder="1" applyAlignment="1">
      <alignment horizontal="center" vertical="center"/>
    </xf>
    <xf numFmtId="0" fontId="7" fillId="0" borderId="1" xfId="0" applyFont="1" applyFill="1" applyBorder="1" applyAlignment="1">
      <alignment horizontal="center" vertical="center"/>
    </xf>
    <xf numFmtId="0" fontId="7" fillId="0" borderId="3" xfId="0" applyFont="1" applyBorder="1" applyAlignment="1">
      <alignment horizontal="center" vertical="center" wrapText="1"/>
    </xf>
    <xf numFmtId="3" fontId="1" fillId="0" borderId="9" xfId="0" applyNumberFormat="1" applyFont="1" applyFill="1" applyBorder="1" applyAlignment="1">
      <alignment horizontal="right" vertical="center" indent="13"/>
    </xf>
    <xf numFmtId="3" fontId="1" fillId="2" borderId="9" xfId="0" applyNumberFormat="1" applyFont="1" applyFill="1" applyBorder="1" applyAlignment="1">
      <alignment horizontal="right" vertical="center" indent="13"/>
    </xf>
    <xf numFmtId="0" fontId="7" fillId="0" borderId="1" xfId="0" applyFont="1" applyBorder="1" applyAlignment="1">
      <alignment horizontal="center" vertical="center"/>
    </xf>
    <xf numFmtId="3" fontId="7" fillId="0" borderId="2" xfId="0" applyNumberFormat="1" applyFont="1" applyBorder="1" applyAlignment="1">
      <alignment horizontal="right" vertical="center" indent="13"/>
    </xf>
    <xf numFmtId="0" fontId="7" fillId="0" borderId="0" xfId="0" applyFont="1" applyFill="1" applyBorder="1" applyAlignment="1">
      <alignment horizontal="center" vertical="center"/>
    </xf>
    <xf numFmtId="0" fontId="11" fillId="0" borderId="0" xfId="0" applyFont="1"/>
    <xf numFmtId="38" fontId="5" fillId="2" borderId="1" xfId="0" applyNumberFormat="1" applyFont="1" applyFill="1" applyBorder="1" applyAlignment="1">
      <alignment horizontal="right" vertical="center" indent="7"/>
    </xf>
    <xf numFmtId="38" fontId="1" fillId="0" borderId="9" xfId="0" applyNumberFormat="1" applyFont="1" applyFill="1" applyBorder="1" applyAlignment="1">
      <alignment horizontal="right" vertical="center" indent="7"/>
    </xf>
    <xf numFmtId="38" fontId="5" fillId="0" borderId="1" xfId="0" applyNumberFormat="1" applyFont="1" applyFill="1" applyBorder="1" applyAlignment="1">
      <alignment horizontal="right" vertical="center" indent="7"/>
    </xf>
    <xf numFmtId="38" fontId="7" fillId="0" borderId="1" xfId="0" applyNumberFormat="1" applyFont="1" applyFill="1" applyBorder="1" applyAlignment="1">
      <alignment horizontal="right" vertical="center" indent="7"/>
    </xf>
    <xf numFmtId="3" fontId="5" fillId="0" borderId="1" xfId="2" applyNumberFormat="1" applyFont="1" applyBorder="1" applyAlignment="1">
      <alignment horizontal="center" vertical="center" wrapText="1"/>
    </xf>
    <xf numFmtId="3" fontId="5" fillId="0" borderId="2" xfId="0" applyNumberFormat="1" applyFont="1" applyBorder="1" applyAlignment="1">
      <alignment horizontal="center" vertical="center"/>
    </xf>
    <xf numFmtId="164" fontId="6" fillId="0" borderId="0" xfId="0" applyNumberFormat="1" applyFont="1" applyBorder="1" applyAlignment="1">
      <alignment horizontal="right" vertical="center"/>
    </xf>
    <xf numFmtId="0" fontId="6" fillId="0" borderId="0" xfId="0" applyFont="1" applyBorder="1" applyAlignment="1">
      <alignment horizontal="right"/>
    </xf>
    <xf numFmtId="3" fontId="5" fillId="0" borderId="0" xfId="0" applyNumberFormat="1" applyFont="1" applyBorder="1" applyAlignment="1">
      <alignment horizontal="right"/>
    </xf>
    <xf numFmtId="0" fontId="5" fillId="0" borderId="0" xfId="0" applyFont="1" applyBorder="1" applyAlignment="1">
      <alignment horizontal="right"/>
    </xf>
    <xf numFmtId="0" fontId="7" fillId="0" borderId="0" xfId="0" applyFont="1" applyBorder="1" applyAlignment="1">
      <alignment horizontal="right" vertical="center"/>
    </xf>
    <xf numFmtId="0" fontId="12" fillId="0" borderId="28" xfId="0" applyFont="1" applyFill="1" applyBorder="1" applyAlignment="1">
      <alignment horizontal="center" vertical="center"/>
    </xf>
    <xf numFmtId="0" fontId="7" fillId="0" borderId="29" xfId="0" applyFont="1" applyBorder="1" applyAlignment="1">
      <alignment horizontal="center" vertical="center" wrapText="1"/>
    </xf>
    <xf numFmtId="0" fontId="7" fillId="0" borderId="22" xfId="0" applyFont="1" applyBorder="1" applyAlignment="1">
      <alignment vertical="center" wrapText="1"/>
    </xf>
    <xf numFmtId="0" fontId="7" fillId="0" borderId="22" xfId="0" applyFont="1" applyBorder="1" applyAlignment="1">
      <alignment horizontal="center" vertical="center"/>
    </xf>
    <xf numFmtId="3" fontId="5" fillId="0" borderId="32" xfId="0" applyNumberFormat="1" applyFont="1" applyFill="1" applyBorder="1" applyAlignment="1">
      <alignment horizontal="right" vertical="center" wrapText="1" indent="4"/>
    </xf>
    <xf numFmtId="3" fontId="5" fillId="0" borderId="0" xfId="0" applyNumberFormat="1" applyFont="1" applyFill="1" applyBorder="1" applyAlignment="1">
      <alignment horizontal="right" vertical="center" wrapText="1" indent="4"/>
    </xf>
    <xf numFmtId="0" fontId="13" fillId="0" borderId="22" xfId="0" applyFont="1" applyBorder="1" applyAlignment="1">
      <alignment horizontal="right" vertical="center" wrapText="1"/>
    </xf>
    <xf numFmtId="0" fontId="5" fillId="0" borderId="2" xfId="0" applyFont="1" applyBorder="1" applyAlignment="1">
      <alignment horizontal="left" vertical="center"/>
    </xf>
    <xf numFmtId="0" fontId="5" fillId="0" borderId="2" xfId="0" applyFont="1" applyBorder="1" applyAlignment="1">
      <alignment vertical="center" wrapText="1"/>
    </xf>
    <xf numFmtId="0" fontId="5" fillId="0" borderId="1" xfId="0" applyFont="1" applyBorder="1" applyAlignment="1">
      <alignment vertical="center" wrapText="1"/>
    </xf>
    <xf numFmtId="0" fontId="5" fillId="0" borderId="1" xfId="0" applyFont="1" applyBorder="1" applyAlignment="1">
      <alignment horizontal="left" vertical="center" wrapText="1"/>
    </xf>
    <xf numFmtId="164" fontId="5" fillId="0" borderId="31" xfId="0" applyNumberFormat="1" applyFont="1" applyBorder="1" applyAlignment="1">
      <alignment horizontal="center" vertical="center"/>
    </xf>
    <xf numFmtId="164" fontId="6" fillId="0" borderId="0" xfId="0" applyNumberFormat="1" applyFont="1" applyBorder="1" applyAlignment="1">
      <alignment horizontal="center" vertical="center"/>
    </xf>
    <xf numFmtId="0" fontId="7" fillId="0" borderId="0" xfId="0" applyFont="1" applyBorder="1" applyAlignment="1">
      <alignment vertical="top" wrapText="1"/>
    </xf>
    <xf numFmtId="49" fontId="5" fillId="0" borderId="0" xfId="0" applyNumberFormat="1" applyFont="1" applyBorder="1" applyAlignment="1">
      <alignment horizontal="left" vertical="top"/>
    </xf>
    <xf numFmtId="164" fontId="5" fillId="0" borderId="0" xfId="0" applyNumberFormat="1" applyFont="1" applyBorder="1" applyAlignment="1">
      <alignment horizontal="center" vertical="center"/>
    </xf>
    <xf numFmtId="0" fontId="7" fillId="0" borderId="33" xfId="0" applyFont="1" applyBorder="1" applyAlignment="1">
      <alignment horizontal="center" vertical="center" wrapText="1"/>
    </xf>
    <xf numFmtId="0" fontId="7" fillId="0" borderId="34" xfId="0" applyFont="1" applyBorder="1" applyAlignment="1">
      <alignment horizontal="center" vertical="center" wrapText="1"/>
    </xf>
    <xf numFmtId="0" fontId="7" fillId="0" borderId="35" xfId="0" applyFont="1" applyBorder="1" applyAlignment="1">
      <alignment horizontal="center" vertical="center" wrapText="1"/>
    </xf>
    <xf numFmtId="49" fontId="5" fillId="0" borderId="1" xfId="0" applyNumberFormat="1" applyFont="1" applyBorder="1" applyAlignment="1">
      <alignment horizontal="left" vertical="top"/>
    </xf>
    <xf numFmtId="164" fontId="5" fillId="0" borderId="1" xfId="0" applyNumberFormat="1" applyFont="1" applyBorder="1" applyAlignment="1">
      <alignment horizontal="center" vertical="center"/>
    </xf>
    <xf numFmtId="49" fontId="5" fillId="0" borderId="9" xfId="0" applyNumberFormat="1" applyFont="1" applyBorder="1" applyAlignment="1">
      <alignment horizontal="left" vertical="top"/>
    </xf>
    <xf numFmtId="164" fontId="6" fillId="0" borderId="0" xfId="0" applyNumberFormat="1" applyFont="1" applyBorder="1" applyAlignment="1">
      <alignment horizontal="center" vertical="top"/>
    </xf>
    <xf numFmtId="164" fontId="6" fillId="0" borderId="0" xfId="0" applyNumberFormat="1" applyFont="1" applyBorder="1" applyAlignment="1">
      <alignment vertical="center"/>
    </xf>
    <xf numFmtId="164" fontId="6" fillId="0" borderId="0" xfId="0" applyNumberFormat="1" applyFont="1" applyBorder="1" applyAlignment="1">
      <alignment vertical="top" wrapText="1"/>
    </xf>
    <xf numFmtId="0" fontId="15" fillId="5" borderId="0" xfId="0" applyNumberFormat="1" applyFont="1" applyFill="1" applyBorder="1" applyAlignment="1">
      <alignment horizontal="left" vertical="top" wrapText="1" readingOrder="1"/>
    </xf>
    <xf numFmtId="0" fontId="15" fillId="0" borderId="0" xfId="0" applyNumberFormat="1" applyFont="1" applyFill="1" applyBorder="1" applyAlignment="1">
      <alignment vertical="top" wrapText="1" readingOrder="1"/>
    </xf>
    <xf numFmtId="49" fontId="5" fillId="0" borderId="36" xfId="0" applyNumberFormat="1" applyFont="1" applyBorder="1" applyAlignment="1">
      <alignment horizontal="left" vertical="top"/>
    </xf>
    <xf numFmtId="0" fontId="14" fillId="0" borderId="0" xfId="0" applyNumberFormat="1" applyFont="1" applyAlignment="1">
      <alignment vertical="top"/>
    </xf>
    <xf numFmtId="3" fontId="5" fillId="0" borderId="1" xfId="0" applyNumberFormat="1" applyFont="1" applyFill="1" applyBorder="1" applyAlignment="1">
      <alignment horizontal="center" vertical="center" wrapText="1"/>
    </xf>
    <xf numFmtId="164" fontId="5" fillId="0" borderId="30" xfId="0" applyNumberFormat="1" applyFont="1" applyBorder="1" applyAlignment="1">
      <alignment horizontal="center" vertical="center"/>
    </xf>
    <xf numFmtId="164" fontId="5" fillId="0" borderId="14" xfId="0" applyNumberFormat="1" applyFont="1" applyBorder="1" applyAlignment="1">
      <alignment horizontal="center" vertical="center"/>
    </xf>
    <xf numFmtId="164" fontId="5" fillId="0" borderId="1" xfId="0" applyNumberFormat="1" applyFont="1" applyBorder="1" applyAlignment="1">
      <alignment horizontal="center" vertical="center" wrapText="1"/>
    </xf>
    <xf numFmtId="164" fontId="5" fillId="0" borderId="2" xfId="0" applyNumberFormat="1" applyFont="1" applyBorder="1" applyAlignment="1">
      <alignment horizontal="center" vertical="center"/>
    </xf>
    <xf numFmtId="164" fontId="5" fillId="0" borderId="14" xfId="0" applyNumberFormat="1" applyFont="1" applyBorder="1" applyAlignment="1">
      <alignment horizontal="center" vertical="center" wrapText="1"/>
    </xf>
    <xf numFmtId="0" fontId="5" fillId="0" borderId="14" xfId="0" applyFont="1" applyFill="1" applyBorder="1" applyAlignment="1">
      <alignment horizontal="right" vertical="center" wrapText="1" indent="4"/>
    </xf>
    <xf numFmtId="0" fontId="5" fillId="0" borderId="1" xfId="0" applyFont="1" applyFill="1" applyBorder="1" applyAlignment="1">
      <alignment horizontal="right" vertical="center" wrapText="1" indent="4"/>
    </xf>
    <xf numFmtId="0" fontId="5" fillId="0" borderId="2" xfId="0" applyFont="1" applyBorder="1" applyAlignment="1">
      <alignment horizontal="center" vertical="center" wrapText="1"/>
    </xf>
    <xf numFmtId="0" fontId="5" fillId="0" borderId="1" xfId="0" applyFont="1" applyBorder="1" applyAlignment="1">
      <alignment horizontal="center" vertical="center" wrapText="1"/>
    </xf>
    <xf numFmtId="0" fontId="5" fillId="0" borderId="2" xfId="0" applyFont="1" applyFill="1" applyBorder="1" applyAlignment="1">
      <alignment horizontal="right" vertical="center" wrapText="1" indent="4"/>
    </xf>
    <xf numFmtId="49" fontId="0" fillId="0" borderId="0" xfId="0" applyNumberFormat="1" applyFill="1" applyBorder="1" applyAlignment="1">
      <alignment horizontal="left" vertical="top" wrapText="1"/>
    </xf>
    <xf numFmtId="3" fontId="16" fillId="0" borderId="0" xfId="0" applyNumberFormat="1" applyFont="1" applyFill="1" applyBorder="1" applyAlignment="1">
      <alignment horizontal="right" vertical="top" wrapText="1"/>
    </xf>
    <xf numFmtId="49" fontId="0" fillId="0" borderId="0" xfId="0" applyNumberFormat="1" applyFont="1" applyFill="1" applyBorder="1" applyAlignment="1">
      <alignment horizontal="left" vertical="top" wrapText="1"/>
    </xf>
    <xf numFmtId="0" fontId="0" fillId="0" borderId="0" xfId="0" applyFont="1" applyFill="1" applyBorder="1" applyAlignment="1">
      <alignment wrapText="1"/>
    </xf>
    <xf numFmtId="0" fontId="17" fillId="0" borderId="0" xfId="0" applyFont="1" applyFill="1" applyBorder="1" applyAlignment="1">
      <alignment wrapText="1"/>
    </xf>
    <xf numFmtId="0" fontId="7" fillId="2" borderId="27" xfId="0" applyFont="1" applyFill="1" applyBorder="1" applyAlignment="1">
      <alignment horizontal="center" vertical="center"/>
    </xf>
    <xf numFmtId="38" fontId="5" fillId="2" borderId="14" xfId="0" applyNumberFormat="1" applyFont="1" applyFill="1" applyBorder="1" applyAlignment="1">
      <alignment horizontal="right" vertical="center" indent="7"/>
    </xf>
    <xf numFmtId="0" fontId="7" fillId="0" borderId="3" xfId="0" applyFont="1" applyBorder="1" applyAlignment="1">
      <alignment horizontal="center" vertical="center" wrapText="1"/>
    </xf>
    <xf numFmtId="0" fontId="7"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7" fillId="0" borderId="15" xfId="0" applyFont="1" applyBorder="1" applyAlignment="1">
      <alignment horizontal="left" vertical="center"/>
    </xf>
    <xf numFmtId="0" fontId="7" fillId="0" borderId="16" xfId="0" applyFont="1" applyBorder="1" applyAlignment="1">
      <alignment horizontal="left" vertical="center"/>
    </xf>
    <xf numFmtId="0" fontId="10" fillId="0" borderId="3" xfId="0" applyFont="1" applyBorder="1" applyAlignment="1">
      <alignment horizontal="center" vertical="center"/>
    </xf>
    <xf numFmtId="0" fontId="11" fillId="0" borderId="6" xfId="0" applyFont="1" applyBorder="1" applyAlignment="1">
      <alignment horizontal="center" vertical="center"/>
    </xf>
    <xf numFmtId="0" fontId="11" fillId="0" borderId="4" xfId="0" applyFont="1" applyBorder="1" applyAlignment="1">
      <alignment horizontal="center" vertical="center"/>
    </xf>
    <xf numFmtId="0" fontId="7" fillId="0" borderId="15" xfId="0" applyFont="1" applyBorder="1" applyAlignment="1">
      <alignment horizontal="center" vertical="center" wrapText="1"/>
    </xf>
    <xf numFmtId="0" fontId="5" fillId="0" borderId="16" xfId="0" applyFont="1" applyBorder="1" applyAlignment="1">
      <alignment horizontal="center" vertical="center" wrapText="1"/>
    </xf>
    <xf numFmtId="0" fontId="7" fillId="0" borderId="16" xfId="0" applyFont="1" applyBorder="1" applyAlignment="1">
      <alignment horizontal="center" vertical="center" wrapText="1"/>
    </xf>
    <xf numFmtId="3" fontId="5" fillId="4" borderId="27" xfId="0" applyNumberFormat="1" applyFont="1" applyFill="1" applyBorder="1" applyAlignment="1">
      <alignment horizontal="center" vertical="center" wrapText="1"/>
    </xf>
    <xf numFmtId="3" fontId="5" fillId="4" borderId="28" xfId="0" applyNumberFormat="1" applyFont="1" applyFill="1" applyBorder="1" applyAlignment="1">
      <alignment horizontal="center" vertical="center"/>
    </xf>
    <xf numFmtId="3" fontId="5" fillId="4" borderId="2" xfId="0" applyNumberFormat="1" applyFont="1" applyFill="1" applyBorder="1" applyAlignment="1">
      <alignment horizontal="center" vertical="center"/>
    </xf>
    <xf numFmtId="0" fontId="7" fillId="0" borderId="6" xfId="0" applyFont="1" applyBorder="1" applyAlignment="1">
      <alignment horizontal="center" vertical="center" wrapText="1"/>
    </xf>
    <xf numFmtId="0" fontId="7" fillId="0" borderId="6"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15" xfId="0" applyFont="1" applyBorder="1" applyAlignment="1">
      <alignment horizontal="center" vertical="center"/>
    </xf>
    <xf numFmtId="0" fontId="7" fillId="0" borderId="16" xfId="0" applyFont="1" applyBorder="1" applyAlignment="1">
      <alignment horizontal="center" vertical="center"/>
    </xf>
    <xf numFmtId="0" fontId="7" fillId="0" borderId="7" xfId="0" applyFont="1" applyBorder="1" applyAlignment="1">
      <alignment horizontal="center" vertical="center" wrapText="1"/>
    </xf>
    <xf numFmtId="0" fontId="7" fillId="0" borderId="8" xfId="0" applyFont="1" applyBorder="1" applyAlignment="1">
      <alignment horizontal="center" vertical="center" wrapText="1"/>
    </xf>
    <xf numFmtId="0" fontId="7" fillId="0" borderId="23" xfId="0" applyFont="1" applyBorder="1" applyAlignment="1">
      <alignment horizontal="center" vertical="center" wrapText="1"/>
    </xf>
    <xf numFmtId="0" fontId="7" fillId="0" borderId="15" xfId="0" applyFont="1" applyFill="1" applyBorder="1" applyAlignment="1">
      <alignment horizontal="center" vertical="center" wrapText="1"/>
    </xf>
    <xf numFmtId="0" fontId="7" fillId="0" borderId="16" xfId="0" applyFont="1" applyFill="1" applyBorder="1" applyAlignment="1">
      <alignment horizontal="center" vertical="center" wrapText="1"/>
    </xf>
    <xf numFmtId="0" fontId="10" fillId="0" borderId="3"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4" xfId="0" applyFont="1" applyBorder="1" applyAlignment="1">
      <alignment horizontal="center" vertical="center" wrapText="1"/>
    </xf>
    <xf numFmtId="0" fontId="7" fillId="0" borderId="3" xfId="0" applyFont="1" applyBorder="1" applyAlignment="1">
      <alignment horizontal="left" vertical="center" wrapText="1"/>
    </xf>
    <xf numFmtId="0" fontId="7" fillId="0" borderId="6" xfId="0" applyFont="1" applyBorder="1" applyAlignment="1">
      <alignment horizontal="left" vertical="center" wrapText="1"/>
    </xf>
    <xf numFmtId="0" fontId="5" fillId="0" borderId="4" xfId="0" applyFont="1" applyBorder="1" applyAlignment="1">
      <alignment wrapText="1"/>
    </xf>
    <xf numFmtId="164" fontId="6" fillId="0" borderId="0" xfId="0" applyNumberFormat="1" applyFont="1" applyBorder="1" applyAlignment="1">
      <alignment horizontal="left" vertical="top" wrapText="1"/>
    </xf>
    <xf numFmtId="0" fontId="7" fillId="0" borderId="4" xfId="0" applyFont="1" applyBorder="1" applyAlignment="1">
      <alignment horizontal="left" vertical="center" wrapText="1"/>
    </xf>
    <xf numFmtId="0" fontId="7" fillId="0" borderId="3" xfId="0" applyFont="1" applyBorder="1" applyAlignment="1">
      <alignment horizontal="center" vertical="top" wrapText="1"/>
    </xf>
    <xf numFmtId="0" fontId="7" fillId="0" borderId="6" xfId="0" applyFont="1" applyBorder="1" applyAlignment="1">
      <alignment horizontal="center" vertical="top" wrapText="1"/>
    </xf>
    <xf numFmtId="0" fontId="7" fillId="0" borderId="4" xfId="0" applyFont="1" applyBorder="1" applyAlignment="1">
      <alignment horizontal="center" vertical="top" wrapText="1"/>
    </xf>
  </cellXfs>
  <cellStyles count="5">
    <cellStyle name="Currency" xfId="2" builtinId="4"/>
    <cellStyle name="Normal" xfId="0" builtinId="0" customBuiltin="1"/>
    <cellStyle name="Normal 2" xfId="4"/>
    <cellStyle name="Normal 4" xfId="1"/>
    <cellStyle name="OBI_ColHeader" xfId="3"/>
  </cellStyles>
  <dxfs count="0"/>
  <tableStyles count="0" defaultTableStyle="TableStyleMedium2" defaultPivotStyle="PivotStyleMedium9"/>
  <colors>
    <mruColors>
      <color rgb="FFF0FBB7"/>
      <color rgb="FFF7FDDB"/>
      <color rgb="FFCDCDCD"/>
      <color rgb="FFD9D9D9"/>
      <color rgb="FFDDDDDD"/>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3.xml"/></Relationships>
</file>

<file path=xl/drawings/drawing1.xml><?xml version="1.0" encoding="utf-8"?>
<xdr:wsDr xmlns:xdr="http://schemas.openxmlformats.org/drawingml/2006/spreadsheetDrawing" xmlns:a="http://schemas.openxmlformats.org/drawingml/2006/main">
  <xdr:twoCellAnchor>
    <xdr:from>
      <xdr:col>4</xdr:col>
      <xdr:colOff>57150</xdr:colOff>
      <xdr:row>39</xdr:row>
      <xdr:rowOff>44919</xdr:rowOff>
    </xdr:from>
    <xdr:to>
      <xdr:col>6</xdr:col>
      <xdr:colOff>1514475</xdr:colOff>
      <xdr:row>48</xdr:row>
      <xdr:rowOff>133350</xdr:rowOff>
    </xdr:to>
    <xdr:sp macro="" textlink="">
      <xdr:nvSpPr>
        <xdr:cNvPr id="2" name="TextBox 1"/>
        <xdr:cNvSpPr txBox="1"/>
      </xdr:nvSpPr>
      <xdr:spPr>
        <a:xfrm>
          <a:off x="5915025" y="7541094"/>
          <a:ext cx="3886200" cy="199343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050" b="1">
              <a:solidFill>
                <a:srgbClr val="002060"/>
              </a:solidFill>
              <a:latin typeface="Arial" pitchFamily="34" charset="0"/>
              <a:cs typeface="Arial" pitchFamily="34" charset="0"/>
            </a:rPr>
            <a:t>Weekly average, based on daily snapshots of freight cars in revenue service that have not moved for 48+ hours.  Begins with pull from customer facility or interchange receipt, and ends with car placement at customer facility or interchange delivery.  Excludes cars in hold status (constructively placed, stored, bad order, offered in interchange, etc.).  Excludes empty cars not billed to a specific consignee, non-revenue car movements, and cars billed to Union Pacific Railroad.  Excludes cars with no events reported during the past 28 days.  Articulated cars are counted as a single unit. </a:t>
          </a:r>
        </a:p>
      </xdr:txBody>
    </xdr:sp>
    <xdr:clientData/>
  </xdr:twoCellAnchor>
  <xdr:twoCellAnchor>
    <xdr:from>
      <xdr:col>3</xdr:col>
      <xdr:colOff>1238250</xdr:colOff>
      <xdr:row>15</xdr:row>
      <xdr:rowOff>257176</xdr:rowOff>
    </xdr:from>
    <xdr:to>
      <xdr:col>6</xdr:col>
      <xdr:colOff>1314450</xdr:colOff>
      <xdr:row>21</xdr:row>
      <xdr:rowOff>104776</xdr:rowOff>
    </xdr:to>
    <xdr:sp macro="" textlink="">
      <xdr:nvSpPr>
        <xdr:cNvPr id="3" name="TextBox 2"/>
        <xdr:cNvSpPr txBox="1"/>
      </xdr:nvSpPr>
      <xdr:spPr>
        <a:xfrm>
          <a:off x="5715000" y="3314701"/>
          <a:ext cx="3886200" cy="9906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050" b="1">
              <a:solidFill>
                <a:srgbClr val="002060"/>
              </a:solidFill>
              <a:latin typeface="Arial" pitchFamily="34" charset="0"/>
              <a:cs typeface="Arial" pitchFamily="34" charset="0"/>
            </a:rPr>
            <a:t>Measured at origin, from customer release to train departure.  Release time is based on the last cut of five or more cars.  Includes trains transporting both loaded and empty freight cars.  Excludes trains received in interchange from another railroad and intermodal trains.</a:t>
          </a:r>
        </a:p>
      </xdr:txBody>
    </xdr:sp>
    <xdr:clientData/>
  </xdr:twoCellAnchor>
  <xdr:twoCellAnchor>
    <xdr:from>
      <xdr:col>3</xdr:col>
      <xdr:colOff>1276350</xdr:colOff>
      <xdr:row>4</xdr:row>
      <xdr:rowOff>342900</xdr:rowOff>
    </xdr:from>
    <xdr:to>
      <xdr:col>6</xdr:col>
      <xdr:colOff>1352550</xdr:colOff>
      <xdr:row>12</xdr:row>
      <xdr:rowOff>123825</xdr:rowOff>
    </xdr:to>
    <xdr:sp macro="" textlink="">
      <xdr:nvSpPr>
        <xdr:cNvPr id="4" name="TextBox 3"/>
        <xdr:cNvSpPr txBox="1"/>
      </xdr:nvSpPr>
      <xdr:spPr>
        <a:xfrm>
          <a:off x="5753100" y="1409700"/>
          <a:ext cx="3886200" cy="12763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050" b="1">
              <a:solidFill>
                <a:srgbClr val="002060"/>
              </a:solidFill>
              <a:latin typeface="Arial" pitchFamily="34" charset="0"/>
              <a:cs typeface="Arial" pitchFamily="34" charset="0"/>
            </a:rPr>
            <a:t>AAR cars on line measure.  Calculated by AAR using Railinc data.  Average daily inventory of all freight cars in revenue fleet regardless of location or status.  Includes cars located on shortline railroads, cars delivered to customer facilities and stored cars.  Excludes maintenance of way cars.  Articulated cars are counted as a single unit.</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Item8_Data.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Item10_Data.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Item11_Data.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Summary"/>
      <sheetName val="Sheet1"/>
    </sheetNames>
    <sheetDataSet>
      <sheetData sheetId="0">
        <row r="1">
          <cell r="A1" t="str">
            <v>Location State</v>
          </cell>
          <cell r="B1" t="str">
            <v>1-10 Days Late</v>
          </cell>
          <cell r="C1" t="str">
            <v>&gt;11 Days Late</v>
          </cell>
          <cell r="D1" t="str">
            <v>Open Orders</v>
          </cell>
          <cell r="E1" t="str">
            <v>Cars Placed</v>
          </cell>
        </row>
        <row r="2">
          <cell r="A2" t="str">
            <v>AR</v>
          </cell>
          <cell r="B2">
            <v>0</v>
          </cell>
          <cell r="C2">
            <v>0</v>
          </cell>
          <cell r="D2">
            <v>4</v>
          </cell>
          <cell r="E2">
            <v>6</v>
          </cell>
        </row>
        <row r="3">
          <cell r="A3" t="str">
            <v>AZ</v>
          </cell>
          <cell r="B3">
            <v>0</v>
          </cell>
          <cell r="C3">
            <v>0</v>
          </cell>
          <cell r="D3">
            <v>5</v>
          </cell>
          <cell r="E3">
            <v>5</v>
          </cell>
        </row>
        <row r="4">
          <cell r="A4" t="str">
            <v>CA</v>
          </cell>
          <cell r="B4">
            <v>0</v>
          </cell>
          <cell r="C4">
            <v>0</v>
          </cell>
          <cell r="D4">
            <v>5</v>
          </cell>
          <cell r="E4">
            <v>0</v>
          </cell>
        </row>
        <row r="5">
          <cell r="A5" t="str">
            <v>CO</v>
          </cell>
          <cell r="B5">
            <v>0</v>
          </cell>
          <cell r="C5">
            <v>0</v>
          </cell>
          <cell r="D5">
            <v>39</v>
          </cell>
          <cell r="E5">
            <v>18</v>
          </cell>
        </row>
        <row r="6">
          <cell r="A6" t="str">
            <v>IA</v>
          </cell>
          <cell r="B6">
            <v>0</v>
          </cell>
          <cell r="C6">
            <v>0</v>
          </cell>
          <cell r="D6">
            <v>84</v>
          </cell>
          <cell r="E6">
            <v>20</v>
          </cell>
        </row>
        <row r="7">
          <cell r="A7" t="str">
            <v>ID</v>
          </cell>
          <cell r="B7">
            <v>2</v>
          </cell>
          <cell r="C7">
            <v>0</v>
          </cell>
          <cell r="D7">
            <v>132</v>
          </cell>
          <cell r="E7">
            <v>99</v>
          </cell>
        </row>
        <row r="8">
          <cell r="A8" t="str">
            <v>IL</v>
          </cell>
          <cell r="B8">
            <v>0</v>
          </cell>
          <cell r="C8">
            <v>0</v>
          </cell>
          <cell r="D8">
            <v>5</v>
          </cell>
          <cell r="E8">
            <v>4</v>
          </cell>
        </row>
        <row r="9">
          <cell r="A9" t="str">
            <v>KS</v>
          </cell>
          <cell r="B9">
            <v>1</v>
          </cell>
          <cell r="C9">
            <v>0</v>
          </cell>
          <cell r="D9">
            <v>212</v>
          </cell>
          <cell r="E9">
            <v>73</v>
          </cell>
        </row>
        <row r="10">
          <cell r="A10" t="str">
            <v>MN</v>
          </cell>
          <cell r="B10">
            <v>0</v>
          </cell>
          <cell r="C10">
            <v>0</v>
          </cell>
          <cell r="D10">
            <v>15</v>
          </cell>
          <cell r="E10">
            <v>18</v>
          </cell>
        </row>
        <row r="11">
          <cell r="A11" t="str">
            <v>MO</v>
          </cell>
          <cell r="B11">
            <v>1</v>
          </cell>
          <cell r="C11">
            <v>0</v>
          </cell>
          <cell r="D11">
            <v>19</v>
          </cell>
          <cell r="E11">
            <v>122</v>
          </cell>
        </row>
        <row r="12">
          <cell r="A12" t="str">
            <v>MT</v>
          </cell>
          <cell r="B12">
            <v>0</v>
          </cell>
          <cell r="C12">
            <v>0</v>
          </cell>
          <cell r="D12">
            <v>13</v>
          </cell>
          <cell r="E12">
            <v>0</v>
          </cell>
        </row>
        <row r="13">
          <cell r="A13" t="str">
            <v>NE</v>
          </cell>
          <cell r="B13">
            <v>1</v>
          </cell>
          <cell r="C13">
            <v>0</v>
          </cell>
          <cell r="D13">
            <v>290</v>
          </cell>
          <cell r="E13">
            <v>460</v>
          </cell>
        </row>
        <row r="14">
          <cell r="A14" t="str">
            <v>NM</v>
          </cell>
          <cell r="B14">
            <v>0</v>
          </cell>
          <cell r="C14">
            <v>0</v>
          </cell>
          <cell r="D14">
            <v>0</v>
          </cell>
          <cell r="E14">
            <v>0</v>
          </cell>
        </row>
        <row r="15">
          <cell r="A15" t="str">
            <v>NV</v>
          </cell>
          <cell r="B15">
            <v>0</v>
          </cell>
          <cell r="C15">
            <v>0</v>
          </cell>
          <cell r="D15">
            <v>0</v>
          </cell>
          <cell r="E15">
            <v>0</v>
          </cell>
        </row>
        <row r="16">
          <cell r="A16" t="str">
            <v>OK</v>
          </cell>
          <cell r="B16">
            <v>0</v>
          </cell>
          <cell r="C16">
            <v>0</v>
          </cell>
          <cell r="D16">
            <v>17</v>
          </cell>
          <cell r="E16">
            <v>8</v>
          </cell>
        </row>
        <row r="17">
          <cell r="A17" t="str">
            <v>OR</v>
          </cell>
          <cell r="B17">
            <v>0</v>
          </cell>
          <cell r="C17">
            <v>0</v>
          </cell>
          <cell r="D17">
            <v>5</v>
          </cell>
          <cell r="E17">
            <v>2</v>
          </cell>
        </row>
        <row r="18">
          <cell r="A18" t="str">
            <v>TX</v>
          </cell>
          <cell r="B18">
            <v>1</v>
          </cell>
          <cell r="C18">
            <v>0</v>
          </cell>
          <cell r="D18">
            <v>85</v>
          </cell>
          <cell r="E18">
            <v>25</v>
          </cell>
        </row>
        <row r="19">
          <cell r="A19" t="str">
            <v>UT</v>
          </cell>
          <cell r="B19">
            <v>0</v>
          </cell>
          <cell r="C19">
            <v>0</v>
          </cell>
          <cell r="D19">
            <v>2</v>
          </cell>
          <cell r="E19">
            <v>2</v>
          </cell>
        </row>
        <row r="20">
          <cell r="A20" t="str">
            <v>WA</v>
          </cell>
          <cell r="B20">
            <v>0</v>
          </cell>
          <cell r="C20">
            <v>0</v>
          </cell>
          <cell r="D20">
            <v>7</v>
          </cell>
          <cell r="E20">
            <v>0</v>
          </cell>
        </row>
        <row r="21">
          <cell r="A21" t="str">
            <v>WI</v>
          </cell>
          <cell r="B21">
            <v>2</v>
          </cell>
          <cell r="C21">
            <v>0</v>
          </cell>
          <cell r="D21">
            <v>72</v>
          </cell>
          <cell r="E21">
            <v>0</v>
          </cell>
        </row>
        <row r="22">
          <cell r="A22" t="str">
            <v>WY</v>
          </cell>
          <cell r="B22">
            <v>0</v>
          </cell>
          <cell r="C22">
            <v>0</v>
          </cell>
          <cell r="D22">
            <v>5</v>
          </cell>
          <cell r="E22">
            <v>0</v>
          </cell>
        </row>
        <row r="23">
          <cell r="A23" t="str">
            <v>Grand Total</v>
          </cell>
          <cell r="B23">
            <v>8</v>
          </cell>
          <cell r="C23">
            <v>0</v>
          </cell>
          <cell r="D23">
            <v>1016</v>
          </cell>
          <cell r="E23">
            <v>862</v>
          </cell>
        </row>
      </sheetData>
      <sheetData sheetId="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Item10_Data"/>
    </sheetNames>
    <sheetDataSet>
      <sheetData sheetId="0">
        <row r="1">
          <cell r="A1" t="str">
            <v>AR/TX</v>
          </cell>
          <cell r="B1">
            <v>19</v>
          </cell>
          <cell r="C1">
            <v>3.9222410428726602</v>
          </cell>
          <cell r="D1" t="str">
            <v>Sep</v>
          </cell>
        </row>
        <row r="2">
          <cell r="A2" t="str">
            <v>CA/AZ</v>
          </cell>
          <cell r="B2">
            <v>48</v>
          </cell>
          <cell r="C2">
            <v>2.7570678450024402</v>
          </cell>
          <cell r="D2" t="str">
            <v>Sep</v>
          </cell>
        </row>
        <row r="3">
          <cell r="A3" t="str">
            <v>DOMESTIC</v>
          </cell>
          <cell r="B3">
            <v>12</v>
          </cell>
          <cell r="C3">
            <v>6.0862994223650997</v>
          </cell>
          <cell r="D3" t="str">
            <v>Sep</v>
          </cell>
        </row>
        <row r="4">
          <cell r="A4" t="str">
            <v>DOMESTIC NORTHWEST</v>
          </cell>
          <cell r="B4">
            <v>13</v>
          </cell>
          <cell r="C4">
            <v>3.5507017683434698</v>
          </cell>
          <cell r="D4" t="str">
            <v>Sep</v>
          </cell>
        </row>
        <row r="5">
          <cell r="A5" t="str">
            <v>DOMESTIC WHEAT</v>
          </cell>
          <cell r="B5">
            <v>6</v>
          </cell>
          <cell r="C5">
            <v>3.7062457103637598</v>
          </cell>
          <cell r="D5" t="str">
            <v>Sep</v>
          </cell>
        </row>
        <row r="6">
          <cell r="A6" t="str">
            <v>GULF</v>
          </cell>
          <cell r="B6">
            <v>24</v>
          </cell>
          <cell r="C6">
            <v>3.27996431520305</v>
          </cell>
          <cell r="D6" t="str">
            <v>Sep</v>
          </cell>
        </row>
        <row r="7">
          <cell r="A7" t="str">
            <v>MEXICO</v>
          </cell>
          <cell r="B7">
            <v>23</v>
          </cell>
          <cell r="C7">
            <v>2.0775895670839701</v>
          </cell>
          <cell r="D7" t="str">
            <v>Sep</v>
          </cell>
        </row>
        <row r="8">
          <cell r="A8" t="str">
            <v>PNW</v>
          </cell>
          <cell r="B8">
            <v>3</v>
          </cell>
          <cell r="C8">
            <v>5.8473199783432497</v>
          </cell>
          <cell r="D8" t="str">
            <v>Sep</v>
          </cell>
        </row>
        <row r="9">
          <cell r="A9" t="str">
            <v>GRAND TOTAL</v>
          </cell>
          <cell r="B9">
            <v>148</v>
          </cell>
          <cell r="C9">
            <v>3.01919582930311</v>
          </cell>
          <cell r="D9" t="str">
            <v>Sep</v>
          </cell>
        </row>
      </sheetData>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AAR_Carloadings"/>
    </sheetNames>
    <sheetDataSet>
      <sheetData sheetId="0">
        <row r="6">
          <cell r="A6" t="str">
            <v>TRAFFIC_CODE</v>
          </cell>
          <cell r="B6" t="str">
            <v>ORIG</v>
          </cell>
          <cell r="D6" t="str">
            <v>RECD</v>
          </cell>
        </row>
        <row r="7">
          <cell r="A7">
            <v>1</v>
          </cell>
          <cell r="B7">
            <v>5628</v>
          </cell>
          <cell r="D7">
            <v>1926</v>
          </cell>
        </row>
        <row r="8">
          <cell r="A8">
            <v>2</v>
          </cell>
          <cell r="B8">
            <v>917</v>
          </cell>
          <cell r="D8">
            <v>107</v>
          </cell>
        </row>
        <row r="9">
          <cell r="A9">
            <v>3</v>
          </cell>
          <cell r="B9">
            <v>168</v>
          </cell>
          <cell r="D9">
            <v>52</v>
          </cell>
        </row>
        <row r="10">
          <cell r="A10">
            <v>4</v>
          </cell>
          <cell r="B10">
            <v>20401</v>
          </cell>
          <cell r="D10">
            <v>1352</v>
          </cell>
        </row>
        <row r="11">
          <cell r="A11">
            <v>5</v>
          </cell>
          <cell r="B11">
            <v>10708</v>
          </cell>
          <cell r="D11">
            <v>827</v>
          </cell>
        </row>
        <row r="12">
          <cell r="A12">
            <v>6</v>
          </cell>
          <cell r="B12">
            <v>1057</v>
          </cell>
          <cell r="D12">
            <v>194</v>
          </cell>
        </row>
        <row r="13">
          <cell r="A13">
            <v>7</v>
          </cell>
          <cell r="B13">
            <v>3162</v>
          </cell>
          <cell r="D13">
            <v>264</v>
          </cell>
        </row>
        <row r="14">
          <cell r="A14">
            <v>8</v>
          </cell>
          <cell r="B14">
            <v>2970</v>
          </cell>
          <cell r="D14">
            <v>1746</v>
          </cell>
        </row>
        <row r="15">
          <cell r="A15">
            <v>9</v>
          </cell>
          <cell r="B15">
            <v>115</v>
          </cell>
          <cell r="D15">
            <v>75</v>
          </cell>
        </row>
        <row r="16">
          <cell r="A16">
            <v>10</v>
          </cell>
          <cell r="B16">
            <v>1571</v>
          </cell>
          <cell r="D16">
            <v>723</v>
          </cell>
        </row>
        <row r="17">
          <cell r="A17">
            <v>11</v>
          </cell>
          <cell r="B17">
            <v>756</v>
          </cell>
          <cell r="D17">
            <v>965</v>
          </cell>
        </row>
        <row r="18">
          <cell r="A18">
            <v>12</v>
          </cell>
          <cell r="B18">
            <v>14295</v>
          </cell>
          <cell r="D18">
            <v>3112</v>
          </cell>
        </row>
        <row r="19">
          <cell r="A19">
            <v>13</v>
          </cell>
          <cell r="B19">
            <v>2422</v>
          </cell>
          <cell r="D19">
            <v>1761</v>
          </cell>
        </row>
        <row r="20">
          <cell r="A20">
            <v>14</v>
          </cell>
          <cell r="B20">
            <v>2397</v>
          </cell>
          <cell r="D20">
            <v>535</v>
          </cell>
        </row>
        <row r="21">
          <cell r="A21">
            <v>15</v>
          </cell>
          <cell r="B21">
            <v>987</v>
          </cell>
          <cell r="D21">
            <v>28</v>
          </cell>
        </row>
        <row r="22">
          <cell r="A22">
            <v>16</v>
          </cell>
          <cell r="B22">
            <v>1032</v>
          </cell>
          <cell r="D22">
            <v>896</v>
          </cell>
        </row>
        <row r="23">
          <cell r="A23">
            <v>17</v>
          </cell>
          <cell r="B23">
            <v>2605</v>
          </cell>
          <cell r="D23">
            <v>6479</v>
          </cell>
        </row>
        <row r="24">
          <cell r="A24">
            <v>18</v>
          </cell>
          <cell r="B24">
            <v>615</v>
          </cell>
          <cell r="D24">
            <v>23</v>
          </cell>
        </row>
        <row r="25">
          <cell r="A25">
            <v>19</v>
          </cell>
          <cell r="B25">
            <v>814</v>
          </cell>
          <cell r="D25">
            <v>81</v>
          </cell>
        </row>
        <row r="26">
          <cell r="A26">
            <v>20</v>
          </cell>
          <cell r="B26">
            <v>3038</v>
          </cell>
          <cell r="D26">
            <v>1057</v>
          </cell>
        </row>
        <row r="27">
          <cell r="A27" t="str">
            <v>TC</v>
          </cell>
          <cell r="B27">
            <v>75658</v>
          </cell>
          <cell r="D27">
            <v>22203</v>
          </cell>
        </row>
        <row r="28">
          <cell r="A28" t="str">
            <v>IC</v>
          </cell>
          <cell r="B28">
            <v>61088</v>
          </cell>
          <cell r="D28">
            <v>11474</v>
          </cell>
        </row>
        <row r="29">
          <cell r="A29" t="str">
            <v>IT</v>
          </cell>
          <cell r="B29">
            <v>3191</v>
          </cell>
          <cell r="D29">
            <v>106</v>
          </cell>
        </row>
        <row r="30">
          <cell r="A30" t="str">
            <v>IU</v>
          </cell>
          <cell r="B30">
            <v>64279</v>
          </cell>
          <cell r="D30">
            <v>11580</v>
          </cell>
        </row>
        <row r="32">
          <cell r="A32" t="str">
            <v>Fertilizer</v>
          </cell>
          <cell r="B32">
            <v>868</v>
          </cell>
          <cell r="D32">
            <v>1410</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sheetPr>
    <pageSetUpPr fitToPage="1"/>
  </sheetPr>
  <dimension ref="A1:F33"/>
  <sheetViews>
    <sheetView showGridLines="0" zoomScaleNormal="100" workbookViewId="0">
      <selection activeCell="J21" sqref="J21"/>
    </sheetView>
  </sheetViews>
  <sheetFormatPr defaultRowHeight="12.75"/>
  <cols>
    <col min="1" max="1" width="25.7109375" style="7" customWidth="1"/>
    <col min="2" max="5" width="20.7109375" style="7" customWidth="1"/>
    <col min="6" max="6" width="22.28515625" style="7" customWidth="1"/>
    <col min="7" max="16384" width="9.140625" style="7"/>
  </cols>
  <sheetData>
    <row r="1" spans="1:6" ht="39" customHeight="1" thickBot="1">
      <c r="A1" s="131" t="s">
        <v>50</v>
      </c>
      <c r="B1" s="132"/>
      <c r="C1" s="132"/>
      <c r="D1" s="132"/>
      <c r="E1" s="132"/>
      <c r="F1" s="133"/>
    </row>
    <row r="2" spans="1:6" ht="14.25" customHeight="1" thickBot="1">
      <c r="A2" s="20"/>
      <c r="B2" s="5"/>
      <c r="C2" s="5"/>
      <c r="D2" s="5"/>
      <c r="E2" s="5"/>
      <c r="F2" s="6"/>
    </row>
    <row r="3" spans="1:6" ht="15" customHeight="1">
      <c r="A3" s="129" t="s">
        <v>91</v>
      </c>
      <c r="B3" s="134" t="s">
        <v>130</v>
      </c>
      <c r="C3" s="134" t="s">
        <v>59</v>
      </c>
      <c r="D3" s="21" t="s">
        <v>51</v>
      </c>
      <c r="E3" s="22">
        <f>+E4-6</f>
        <v>43022</v>
      </c>
    </row>
    <row r="4" spans="1:6" ht="13.5" thickBot="1">
      <c r="A4" s="130"/>
      <c r="B4" s="135"/>
      <c r="C4" s="135"/>
      <c r="D4" s="23" t="s">
        <v>60</v>
      </c>
      <c r="E4" s="24">
        <v>43028</v>
      </c>
    </row>
    <row r="5" spans="1:6" ht="13.5" thickBot="1">
      <c r="A5" s="8"/>
      <c r="B5" s="17"/>
      <c r="C5" s="10"/>
      <c r="D5" s="10"/>
      <c r="E5" s="8"/>
      <c r="F5" s="11"/>
    </row>
    <row r="6" spans="1:6" ht="13.5" thickBot="1">
      <c r="A6" s="125" t="s">
        <v>118</v>
      </c>
      <c r="B6" s="126"/>
      <c r="C6" s="29"/>
      <c r="D6" s="30"/>
    </row>
    <row r="7" spans="1:6" ht="39" customHeight="1" thickBot="1">
      <c r="A7" s="127"/>
      <c r="B7" s="128"/>
      <c r="C7" s="31"/>
      <c r="D7" s="32"/>
    </row>
    <row r="8" spans="1:6" ht="17.25" customHeight="1">
      <c r="A8" s="85" t="s">
        <v>57</v>
      </c>
      <c r="B8" s="111">
        <v>24.8</v>
      </c>
      <c r="C8" s="18"/>
      <c r="D8" s="18"/>
    </row>
    <row r="9" spans="1:6" ht="21" customHeight="1" thickBot="1">
      <c r="A9" s="19"/>
      <c r="B9" s="19"/>
      <c r="C9" s="18"/>
      <c r="D9" s="18"/>
    </row>
    <row r="10" spans="1:6" ht="41.25" customHeight="1" thickBot="1">
      <c r="A10" s="125" t="s">
        <v>64</v>
      </c>
      <c r="B10" s="126"/>
      <c r="C10" s="25"/>
      <c r="D10" s="26"/>
      <c r="E10" s="8"/>
      <c r="F10" s="26"/>
    </row>
    <row r="11" spans="1:6" ht="15.75" customHeight="1">
      <c r="A11" s="86" t="s">
        <v>0</v>
      </c>
      <c r="B11" s="112">
        <v>30.9</v>
      </c>
      <c r="C11" s="73" t="s">
        <v>87</v>
      </c>
      <c r="D11" s="2" t="s">
        <v>95</v>
      </c>
      <c r="E11" s="8"/>
      <c r="F11" s="11"/>
    </row>
    <row r="12" spans="1:6">
      <c r="A12" s="87" t="s">
        <v>5</v>
      </c>
      <c r="B12" s="110">
        <v>22.7</v>
      </c>
      <c r="C12" s="10"/>
      <c r="D12" s="2" t="s">
        <v>96</v>
      </c>
      <c r="E12" s="8"/>
      <c r="F12" s="11"/>
    </row>
    <row r="13" spans="1:6">
      <c r="A13" s="87" t="s">
        <v>4</v>
      </c>
      <c r="B13" s="110">
        <v>25.9</v>
      </c>
      <c r="C13" s="10"/>
      <c r="D13" s="2" t="s">
        <v>97</v>
      </c>
      <c r="E13" s="8"/>
      <c r="F13" s="11"/>
    </row>
    <row r="14" spans="1:6">
      <c r="A14" s="87" t="s">
        <v>3</v>
      </c>
      <c r="B14" s="110">
        <v>24.8</v>
      </c>
      <c r="C14" s="10"/>
      <c r="D14" s="2" t="s">
        <v>98</v>
      </c>
      <c r="E14" s="8"/>
      <c r="F14" s="11"/>
    </row>
    <row r="15" spans="1:6">
      <c r="A15" s="87" t="s">
        <v>2</v>
      </c>
      <c r="B15" s="110">
        <v>20.9</v>
      </c>
      <c r="C15" s="10"/>
      <c r="D15" s="10"/>
      <c r="E15" s="8"/>
      <c r="F15" s="11"/>
    </row>
    <row r="16" spans="1:6">
      <c r="A16" s="87" t="s">
        <v>1</v>
      </c>
      <c r="B16" s="110">
        <v>22.4</v>
      </c>
      <c r="C16" s="10"/>
      <c r="D16" s="10"/>
      <c r="E16" s="8"/>
      <c r="F16" s="11"/>
    </row>
    <row r="17" spans="1:6">
      <c r="A17" s="87" t="s">
        <v>6</v>
      </c>
      <c r="B17" s="110">
        <v>21.9</v>
      </c>
      <c r="C17" s="10"/>
      <c r="D17" s="10"/>
      <c r="E17" s="8"/>
      <c r="F17" s="11"/>
    </row>
    <row r="18" spans="1:6" ht="13.5" thickBot="1">
      <c r="A18" s="8"/>
      <c r="B18" s="17"/>
      <c r="C18" s="10"/>
      <c r="D18" s="10"/>
      <c r="E18" s="8"/>
      <c r="F18" s="11"/>
    </row>
    <row r="19" spans="1:6" ht="13.5" thickBot="1">
      <c r="A19" s="125" t="s">
        <v>56</v>
      </c>
      <c r="B19" s="126"/>
      <c r="C19" s="29"/>
      <c r="D19" s="30"/>
    </row>
    <row r="20" spans="1:6" ht="39" customHeight="1" thickBot="1">
      <c r="A20" s="127"/>
      <c r="B20" s="128"/>
      <c r="C20" s="31"/>
      <c r="D20" s="32"/>
    </row>
    <row r="21" spans="1:6" ht="17.25" customHeight="1">
      <c r="A21" s="85" t="s">
        <v>57</v>
      </c>
      <c r="B21" s="111">
        <v>30.4</v>
      </c>
      <c r="C21" s="18"/>
      <c r="D21" s="18"/>
    </row>
    <row r="22" spans="1:6" ht="21" customHeight="1" thickBot="1">
      <c r="A22" s="19"/>
      <c r="B22" s="19"/>
      <c r="C22" s="18"/>
      <c r="D22" s="18"/>
    </row>
    <row r="23" spans="1:6" ht="49.5" customHeight="1" thickBot="1">
      <c r="A23" s="125" t="s">
        <v>65</v>
      </c>
      <c r="B23" s="126"/>
      <c r="C23" s="31"/>
      <c r="D23" s="32"/>
    </row>
    <row r="24" spans="1:6">
      <c r="A24" s="85" t="s">
        <v>72</v>
      </c>
      <c r="B24" s="110">
        <v>30.2</v>
      </c>
      <c r="C24" s="73" t="s">
        <v>87</v>
      </c>
      <c r="D24" s="2" t="s">
        <v>99</v>
      </c>
    </row>
    <row r="25" spans="1:6">
      <c r="A25" s="88" t="s">
        <v>73</v>
      </c>
      <c r="B25" s="110">
        <v>33.200000000000003</v>
      </c>
      <c r="C25" s="28"/>
      <c r="D25" s="2" t="s">
        <v>100</v>
      </c>
    </row>
    <row r="26" spans="1:6">
      <c r="A26" s="88" t="s">
        <v>74</v>
      </c>
      <c r="B26" s="110">
        <v>33.299999999999997</v>
      </c>
      <c r="C26" s="27"/>
      <c r="D26" s="2" t="s">
        <v>101</v>
      </c>
    </row>
    <row r="27" spans="1:6">
      <c r="A27" s="88" t="s">
        <v>75</v>
      </c>
      <c r="B27" s="110">
        <v>35.1</v>
      </c>
      <c r="D27" s="2" t="s">
        <v>102</v>
      </c>
    </row>
    <row r="28" spans="1:6">
      <c r="A28" s="88" t="s">
        <v>76</v>
      </c>
      <c r="B28" s="110">
        <v>26.4</v>
      </c>
      <c r="C28" s="18"/>
      <c r="D28" s="2" t="s">
        <v>103</v>
      </c>
    </row>
    <row r="29" spans="1:6">
      <c r="A29" s="88" t="s">
        <v>77</v>
      </c>
      <c r="B29" s="98">
        <v>27.4</v>
      </c>
      <c r="C29" s="18"/>
      <c r="D29" s="2" t="s">
        <v>104</v>
      </c>
    </row>
    <row r="30" spans="1:6">
      <c r="A30" s="88" t="s">
        <v>78</v>
      </c>
      <c r="B30" s="110">
        <v>32.799999999999997</v>
      </c>
      <c r="C30" s="18"/>
      <c r="D30" s="2" t="s">
        <v>105</v>
      </c>
    </row>
    <row r="31" spans="1:6">
      <c r="A31" s="88" t="s">
        <v>79</v>
      </c>
      <c r="B31" s="110">
        <v>29.7</v>
      </c>
      <c r="C31" s="18"/>
      <c r="D31" s="18"/>
    </row>
    <row r="32" spans="1:6">
      <c r="A32" s="88" t="s">
        <v>80</v>
      </c>
      <c r="B32" s="110">
        <v>38.200000000000003</v>
      </c>
      <c r="C32" s="18"/>
      <c r="D32" s="18"/>
    </row>
    <row r="33" spans="1:4">
      <c r="A33" s="88" t="s">
        <v>81</v>
      </c>
      <c r="B33" s="110">
        <v>37.6</v>
      </c>
      <c r="C33" s="18"/>
      <c r="D33" s="18"/>
    </row>
  </sheetData>
  <mergeCells count="8">
    <mergeCell ref="A19:B20"/>
    <mergeCell ref="A23:B23"/>
    <mergeCell ref="A3:A4"/>
    <mergeCell ref="A10:B10"/>
    <mergeCell ref="A1:F1"/>
    <mergeCell ref="B3:B4"/>
    <mergeCell ref="C3:C4"/>
    <mergeCell ref="A6:B7"/>
  </mergeCells>
  <printOptions horizontalCentered="1" verticalCentered="1"/>
  <pageMargins left="0.25" right="0.25" top="0.56000000000000005" bottom="0.44" header="0.17" footer="0.17"/>
  <pageSetup scale="90" orientation="landscape" r:id="rId1"/>
</worksheet>
</file>

<file path=xl/worksheets/sheet2.xml><?xml version="1.0" encoding="utf-8"?>
<worksheet xmlns="http://schemas.openxmlformats.org/spreadsheetml/2006/main" xmlns:r="http://schemas.openxmlformats.org/officeDocument/2006/relationships">
  <sheetPr>
    <pageSetUpPr fitToPage="1"/>
  </sheetPr>
  <dimension ref="A1:H50"/>
  <sheetViews>
    <sheetView showGridLines="0" topLeftCell="A10" zoomScaleNormal="100" workbookViewId="0">
      <selection activeCell="H16" sqref="H16"/>
    </sheetView>
  </sheetViews>
  <sheetFormatPr defaultRowHeight="12.75"/>
  <cols>
    <col min="1" max="1" width="25.7109375" style="7" customWidth="1"/>
    <col min="2" max="4" width="20.7109375" style="7" customWidth="1"/>
    <col min="5" max="5" width="21" style="7" customWidth="1"/>
    <col min="6" max="6" width="15.42578125" style="7" customWidth="1"/>
    <col min="7" max="7" width="22.7109375" style="7" customWidth="1"/>
    <col min="8" max="8" width="15.42578125" style="7" customWidth="1"/>
    <col min="9" max="16384" width="9.140625" style="7"/>
  </cols>
  <sheetData>
    <row r="1" spans="1:7" ht="39" customHeight="1" thickBot="1">
      <c r="A1" s="131" t="s">
        <v>50</v>
      </c>
      <c r="B1" s="132"/>
      <c r="C1" s="132"/>
      <c r="D1" s="132"/>
      <c r="E1" s="132"/>
      <c r="F1" s="133"/>
    </row>
    <row r="2" spans="1:7" ht="14.25" customHeight="1" thickBot="1">
      <c r="A2" s="38"/>
      <c r="B2" s="6"/>
      <c r="C2" s="6"/>
      <c r="D2" s="6"/>
      <c r="E2" s="6"/>
      <c r="F2" s="6"/>
    </row>
    <row r="3" spans="1:7" ht="15" customHeight="1">
      <c r="A3" s="129" t="str">
        <f>'Service Metrics (items 1-2)'!A3</f>
        <v>Railroad: Union Pacific</v>
      </c>
      <c r="B3" s="134" t="str">
        <f>'Service Metrics (items 1-2)'!B3</f>
        <v>Year: 2017</v>
      </c>
      <c r="C3" s="134" t="s">
        <v>59</v>
      </c>
      <c r="D3" s="39" t="s">
        <v>51</v>
      </c>
      <c r="E3" s="22">
        <f>'Service Metrics (items 1-2)'!E3</f>
        <v>43022</v>
      </c>
      <c r="F3" s="6"/>
    </row>
    <row r="4" spans="1:7" ht="15.75" customHeight="1" thickBot="1">
      <c r="A4" s="130"/>
      <c r="B4" s="136"/>
      <c r="C4" s="136"/>
      <c r="D4" s="40" t="s">
        <v>60</v>
      </c>
      <c r="E4" s="41">
        <f>'Service Metrics (items 1-2)'!E4</f>
        <v>43028</v>
      </c>
    </row>
    <row r="5" spans="1:7" ht="28.5" customHeight="1" thickBot="1">
      <c r="A5" s="125" t="s">
        <v>68</v>
      </c>
      <c r="B5" s="126"/>
      <c r="C5" s="25"/>
    </row>
    <row r="6" spans="1:7" ht="12.75" customHeight="1">
      <c r="A6" s="33" t="s">
        <v>8</v>
      </c>
      <c r="B6" s="113">
        <v>21569</v>
      </c>
      <c r="D6" s="90" t="s">
        <v>87</v>
      </c>
    </row>
    <row r="7" spans="1:7" ht="12.75" customHeight="1">
      <c r="A7" s="34" t="s">
        <v>9</v>
      </c>
      <c r="B7" s="114">
        <v>115193</v>
      </c>
      <c r="C7" s="74"/>
      <c r="D7" s="2"/>
    </row>
    <row r="8" spans="1:7" ht="12.75" customHeight="1">
      <c r="A8" s="34" t="s">
        <v>10</v>
      </c>
      <c r="B8" s="114">
        <v>11164</v>
      </c>
      <c r="C8" s="75"/>
      <c r="D8" s="2"/>
    </row>
    <row r="9" spans="1:7" ht="12.75" customHeight="1">
      <c r="A9" s="34" t="s">
        <v>0</v>
      </c>
      <c r="B9" s="114">
        <v>14212</v>
      </c>
      <c r="C9" s="75"/>
      <c r="G9" s="42"/>
    </row>
    <row r="10" spans="1:7" ht="12.75" customHeight="1">
      <c r="A10" s="34" t="s">
        <v>11</v>
      </c>
      <c r="B10" s="114">
        <v>13832</v>
      </c>
      <c r="C10" s="75"/>
      <c r="G10" s="43"/>
    </row>
    <row r="11" spans="1:7" ht="12.75" customHeight="1">
      <c r="A11" s="34" t="s">
        <v>19</v>
      </c>
      <c r="B11" s="114">
        <v>39775</v>
      </c>
      <c r="C11" s="75"/>
    </row>
    <row r="12" spans="1:7" ht="12.75" customHeight="1">
      <c r="A12" s="34" t="s">
        <v>12</v>
      </c>
      <c r="B12" s="114">
        <v>71131</v>
      </c>
      <c r="C12" s="75"/>
    </row>
    <row r="13" spans="1:7" ht="12.75" customHeight="1">
      <c r="A13" s="34" t="s">
        <v>13</v>
      </c>
      <c r="B13" s="114">
        <v>13646</v>
      </c>
      <c r="C13" s="75"/>
    </row>
    <row r="14" spans="1:7" ht="12.75" customHeight="1">
      <c r="A14" s="34" t="s">
        <v>14</v>
      </c>
      <c r="B14" s="114">
        <v>300522</v>
      </c>
      <c r="C14" s="75"/>
    </row>
    <row r="15" spans="1:7" ht="13.5" thickBot="1">
      <c r="A15" s="8"/>
      <c r="B15" s="17"/>
      <c r="C15" s="76"/>
      <c r="D15" s="8"/>
      <c r="E15" s="8"/>
      <c r="F15" s="11"/>
      <c r="G15" s="35"/>
    </row>
    <row r="16" spans="1:7" ht="26.25" customHeight="1" thickBot="1">
      <c r="A16" s="125" t="s">
        <v>58</v>
      </c>
      <c r="B16" s="126"/>
      <c r="C16" s="77"/>
      <c r="D16" s="30"/>
    </row>
    <row r="17" spans="1:8">
      <c r="A17" s="33" t="s">
        <v>15</v>
      </c>
      <c r="B17" s="110">
        <v>24.6</v>
      </c>
      <c r="D17" s="90" t="s">
        <v>87</v>
      </c>
    </row>
    <row r="18" spans="1:8">
      <c r="A18" s="34" t="s">
        <v>16</v>
      </c>
      <c r="B18" s="110">
        <v>5.8</v>
      </c>
      <c r="C18" s="28"/>
      <c r="D18" s="2"/>
    </row>
    <row r="19" spans="1:8">
      <c r="A19" s="34" t="s">
        <v>17</v>
      </c>
      <c r="B19" s="110">
        <v>18.2</v>
      </c>
      <c r="C19" s="28"/>
      <c r="D19" s="2"/>
    </row>
    <row r="20" spans="1:8">
      <c r="A20" s="34" t="s">
        <v>22</v>
      </c>
      <c r="B20" s="110">
        <v>13.5</v>
      </c>
      <c r="C20" s="18"/>
      <c r="D20" s="2"/>
    </row>
    <row r="21" spans="1:8">
      <c r="A21" s="34" t="s">
        <v>18</v>
      </c>
      <c r="B21" s="110">
        <v>17.899999999999999</v>
      </c>
      <c r="C21" s="18"/>
      <c r="D21" s="18"/>
    </row>
    <row r="22" spans="1:8">
      <c r="A22" s="34" t="s">
        <v>52</v>
      </c>
      <c r="B22" s="110">
        <v>17.899999999999999</v>
      </c>
      <c r="C22" s="18"/>
      <c r="D22" s="18"/>
    </row>
    <row r="23" spans="1:8" ht="13.5" thickBot="1">
      <c r="A23" s="8"/>
      <c r="B23" s="17"/>
      <c r="C23" s="8"/>
      <c r="D23" s="8"/>
      <c r="E23" s="8"/>
      <c r="F23" s="11"/>
      <c r="G23" s="35"/>
    </row>
    <row r="24" spans="1:8" ht="26.25" customHeight="1" thickBot="1">
      <c r="A24" s="125" t="s">
        <v>119</v>
      </c>
      <c r="B24" s="140"/>
      <c r="C24" s="140"/>
      <c r="D24" s="140"/>
      <c r="E24" s="140"/>
      <c r="F24" s="126"/>
      <c r="G24" s="80"/>
      <c r="H24" s="31"/>
    </row>
    <row r="25" spans="1:8" ht="13.5" thickBot="1">
      <c r="A25" s="134" t="s">
        <v>53</v>
      </c>
      <c r="B25" s="125" t="s">
        <v>66</v>
      </c>
      <c r="C25" s="140"/>
      <c r="D25" s="140"/>
      <c r="E25" s="140"/>
      <c r="F25" s="126"/>
      <c r="G25" s="80"/>
      <c r="H25" s="31"/>
    </row>
    <row r="26" spans="1:8" ht="13.5" thickBot="1">
      <c r="A26" s="147"/>
      <c r="B26" s="134" t="s">
        <v>21</v>
      </c>
      <c r="C26" s="148" t="s">
        <v>109</v>
      </c>
      <c r="D26" s="141" t="s">
        <v>13</v>
      </c>
      <c r="E26" s="142"/>
      <c r="F26" s="143" t="s">
        <v>14</v>
      </c>
    </row>
    <row r="27" spans="1:8" ht="13.5" thickBot="1">
      <c r="A27" s="136"/>
      <c r="B27" s="136"/>
      <c r="C27" s="149"/>
      <c r="D27" s="44" t="s">
        <v>70</v>
      </c>
      <c r="E27" s="45" t="s">
        <v>71</v>
      </c>
      <c r="F27" s="144"/>
    </row>
    <row r="28" spans="1:8">
      <c r="A28" s="9" t="s">
        <v>0</v>
      </c>
      <c r="B28" s="115">
        <v>6</v>
      </c>
      <c r="C28" s="115">
        <v>5</v>
      </c>
      <c r="D28" s="115">
        <v>14</v>
      </c>
      <c r="E28" s="137" t="s">
        <v>94</v>
      </c>
      <c r="F28" s="72">
        <f t="shared" ref="F28:F35" si="0">SUM(B28:D28)</f>
        <v>25</v>
      </c>
    </row>
    <row r="29" spans="1:8">
      <c r="A29" s="12" t="s">
        <v>5</v>
      </c>
      <c r="B29" s="116">
        <v>5</v>
      </c>
      <c r="C29" s="116">
        <v>10</v>
      </c>
      <c r="D29" s="116">
        <v>15</v>
      </c>
      <c r="E29" s="138"/>
      <c r="F29" s="72">
        <f t="shared" si="0"/>
        <v>30</v>
      </c>
    </row>
    <row r="30" spans="1:8">
      <c r="A30" s="12" t="s">
        <v>4</v>
      </c>
      <c r="B30" s="116">
        <v>5</v>
      </c>
      <c r="C30" s="116">
        <v>9</v>
      </c>
      <c r="D30" s="116">
        <v>8</v>
      </c>
      <c r="E30" s="138"/>
      <c r="F30" s="72">
        <f t="shared" si="0"/>
        <v>22</v>
      </c>
    </row>
    <row r="31" spans="1:8">
      <c r="A31" s="12" t="s">
        <v>3</v>
      </c>
      <c r="B31" s="116">
        <v>4</v>
      </c>
      <c r="C31" s="116">
        <v>0</v>
      </c>
      <c r="D31" s="116">
        <v>10</v>
      </c>
      <c r="E31" s="138"/>
      <c r="F31" s="72">
        <f t="shared" si="0"/>
        <v>14</v>
      </c>
    </row>
    <row r="32" spans="1:8">
      <c r="A32" s="12" t="s">
        <v>2</v>
      </c>
      <c r="B32" s="116">
        <v>0</v>
      </c>
      <c r="C32" s="116">
        <v>0</v>
      </c>
      <c r="D32" s="116">
        <v>1</v>
      </c>
      <c r="E32" s="138"/>
      <c r="F32" s="72">
        <f t="shared" si="0"/>
        <v>1</v>
      </c>
    </row>
    <row r="33" spans="1:7">
      <c r="A33" s="12" t="s">
        <v>1</v>
      </c>
      <c r="B33" s="116">
        <v>0</v>
      </c>
      <c r="C33" s="116">
        <v>1</v>
      </c>
      <c r="D33" s="116">
        <v>1</v>
      </c>
      <c r="E33" s="138"/>
      <c r="F33" s="72">
        <f t="shared" si="0"/>
        <v>2</v>
      </c>
    </row>
    <row r="34" spans="1:7">
      <c r="A34" s="12" t="s">
        <v>20</v>
      </c>
      <c r="B34" s="116">
        <v>4</v>
      </c>
      <c r="C34" s="116">
        <v>7</v>
      </c>
      <c r="D34" s="116">
        <v>14</v>
      </c>
      <c r="E34" s="138"/>
      <c r="F34" s="72">
        <f t="shared" si="0"/>
        <v>25</v>
      </c>
    </row>
    <row r="35" spans="1:7">
      <c r="A35" s="12" t="s">
        <v>6</v>
      </c>
      <c r="B35" s="116">
        <v>17</v>
      </c>
      <c r="C35" s="116">
        <v>12</v>
      </c>
      <c r="D35" s="116">
        <v>35</v>
      </c>
      <c r="E35" s="138"/>
      <c r="F35" s="72">
        <f t="shared" si="0"/>
        <v>64</v>
      </c>
    </row>
    <row r="36" spans="1:7">
      <c r="A36" s="12" t="s">
        <v>14</v>
      </c>
      <c r="B36" s="71">
        <f>SUM(B28:B35)</f>
        <v>41</v>
      </c>
      <c r="C36" s="71">
        <f t="shared" ref="C36" si="1">SUM(C28:C35)</f>
        <v>44</v>
      </c>
      <c r="D36" s="71">
        <f>SUM(D28:D35)</f>
        <v>98</v>
      </c>
      <c r="E36" s="139"/>
      <c r="F36" s="71">
        <f>SUM(F28:F35)</f>
        <v>183</v>
      </c>
    </row>
    <row r="37" spans="1:7">
      <c r="A37" s="27"/>
      <c r="B37" s="13"/>
      <c r="C37" s="10"/>
      <c r="D37" s="10"/>
      <c r="E37" s="8"/>
      <c r="F37" s="11"/>
      <c r="G37" s="35"/>
    </row>
    <row r="38" spans="1:7">
      <c r="A38" s="2" t="s">
        <v>87</v>
      </c>
      <c r="B38" s="2" t="s">
        <v>120</v>
      </c>
      <c r="C38" s="14"/>
      <c r="D38" s="14"/>
      <c r="E38" s="15"/>
      <c r="F38" s="16"/>
      <c r="G38" s="35"/>
    </row>
    <row r="39" spans="1:7" ht="13.5" thickBot="1">
      <c r="A39" s="8"/>
      <c r="B39" s="17"/>
      <c r="C39" s="8"/>
      <c r="D39" s="8"/>
      <c r="E39" s="8"/>
      <c r="F39" s="11"/>
      <c r="G39" s="35"/>
    </row>
    <row r="40" spans="1:7" ht="26.25" customHeight="1" thickBot="1">
      <c r="A40" s="125" t="s">
        <v>121</v>
      </c>
      <c r="B40" s="140"/>
      <c r="C40" s="126"/>
      <c r="D40" s="84" t="s">
        <v>87</v>
      </c>
      <c r="E40" s="73"/>
    </row>
    <row r="41" spans="1:7" ht="33.75" customHeight="1" thickBot="1">
      <c r="A41" s="36"/>
      <c r="B41" s="145" t="s">
        <v>108</v>
      </c>
      <c r="C41" s="146"/>
      <c r="D41" s="80"/>
      <c r="E41" s="31"/>
    </row>
    <row r="42" spans="1:7" ht="13.5" thickBot="1">
      <c r="A42" s="37"/>
      <c r="B42" s="46" t="s">
        <v>54</v>
      </c>
      <c r="C42" s="47" t="s">
        <v>55</v>
      </c>
      <c r="D42" s="81"/>
      <c r="E42" s="30"/>
    </row>
    <row r="43" spans="1:7">
      <c r="A43" s="33" t="s">
        <v>0</v>
      </c>
      <c r="B43" s="117">
        <v>91</v>
      </c>
      <c r="C43" s="117">
        <v>15</v>
      </c>
      <c r="D43" s="82"/>
      <c r="E43" s="83"/>
    </row>
    <row r="44" spans="1:7">
      <c r="A44" s="34" t="s">
        <v>15</v>
      </c>
      <c r="B44" s="114">
        <v>216</v>
      </c>
      <c r="C44" s="114">
        <v>157</v>
      </c>
      <c r="D44" s="82"/>
      <c r="E44" s="83"/>
    </row>
    <row r="45" spans="1:7">
      <c r="A45" s="34" t="s">
        <v>16</v>
      </c>
      <c r="B45" s="114">
        <v>168</v>
      </c>
      <c r="C45" s="114">
        <v>575</v>
      </c>
      <c r="D45" s="82"/>
      <c r="E45" s="83"/>
    </row>
    <row r="46" spans="1:7">
      <c r="A46" s="34" t="s">
        <v>22</v>
      </c>
      <c r="B46" s="114">
        <v>33</v>
      </c>
      <c r="C46" s="114">
        <v>4</v>
      </c>
      <c r="D46" s="82"/>
      <c r="E46" s="83"/>
    </row>
    <row r="47" spans="1:7">
      <c r="A47" s="34" t="s">
        <v>18</v>
      </c>
      <c r="B47" s="114">
        <v>49</v>
      </c>
      <c r="C47" s="114">
        <v>172</v>
      </c>
      <c r="D47" s="82"/>
      <c r="E47" s="83"/>
    </row>
    <row r="48" spans="1:7">
      <c r="A48" s="34" t="s">
        <v>17</v>
      </c>
      <c r="B48" s="114">
        <v>486</v>
      </c>
      <c r="C48" s="114">
        <v>206</v>
      </c>
      <c r="D48" s="82"/>
      <c r="E48" s="83"/>
    </row>
    <row r="49" spans="1:5">
      <c r="A49" s="34" t="s">
        <v>107</v>
      </c>
      <c r="B49" s="114">
        <v>66</v>
      </c>
      <c r="C49" s="114">
        <v>109</v>
      </c>
      <c r="D49" s="82"/>
      <c r="E49" s="83"/>
    </row>
    <row r="50" spans="1:5">
      <c r="A50" s="34" t="s">
        <v>7</v>
      </c>
      <c r="B50" s="114">
        <v>3855</v>
      </c>
      <c r="C50" s="114">
        <v>3326</v>
      </c>
      <c r="D50" s="82"/>
      <c r="E50" s="83"/>
    </row>
  </sheetData>
  <mergeCells count="16">
    <mergeCell ref="B41:C41"/>
    <mergeCell ref="A5:B5"/>
    <mergeCell ref="A16:B16"/>
    <mergeCell ref="A25:A27"/>
    <mergeCell ref="B26:B27"/>
    <mergeCell ref="C26:C27"/>
    <mergeCell ref="A40:C40"/>
    <mergeCell ref="A1:F1"/>
    <mergeCell ref="A3:A4"/>
    <mergeCell ref="B3:B4"/>
    <mergeCell ref="C3:C4"/>
    <mergeCell ref="E28:E36"/>
    <mergeCell ref="A24:F24"/>
    <mergeCell ref="B25:F25"/>
    <mergeCell ref="D26:E26"/>
    <mergeCell ref="F26:F27"/>
  </mergeCells>
  <printOptions horizontalCentered="1" verticalCentered="1"/>
  <pageMargins left="0.25" right="0.25" top="0.25" bottom="0.25" header="0.3" footer="0.3"/>
  <pageSetup scale="77" orientation="landscape" r:id="rId1"/>
  <drawing r:id="rId2"/>
</worksheet>
</file>

<file path=xl/worksheets/sheet3.xml><?xml version="1.0" encoding="utf-8"?>
<worksheet xmlns="http://schemas.openxmlformats.org/spreadsheetml/2006/main" xmlns:r="http://schemas.openxmlformats.org/officeDocument/2006/relationships">
  <sheetPr>
    <pageSetUpPr fitToPage="1"/>
  </sheetPr>
  <dimension ref="A1:F36"/>
  <sheetViews>
    <sheetView showGridLines="0" zoomScale="90" zoomScaleNormal="90" workbookViewId="0">
      <selection activeCell="G24" sqref="G24"/>
    </sheetView>
  </sheetViews>
  <sheetFormatPr defaultRowHeight="12.75"/>
  <cols>
    <col min="1" max="1" width="25.7109375" style="7" customWidth="1"/>
    <col min="2" max="4" width="50.7109375" style="7" customWidth="1"/>
    <col min="5" max="5" width="13.28515625" style="7" customWidth="1"/>
    <col min="6" max="16384" width="9.140625" style="7"/>
  </cols>
  <sheetData>
    <row r="1" spans="1:6" ht="48" customHeight="1" thickBot="1">
      <c r="A1" s="150" t="s">
        <v>50</v>
      </c>
      <c r="B1" s="151"/>
      <c r="C1" s="151"/>
      <c r="D1" s="151"/>
      <c r="E1" s="152"/>
      <c r="F1" s="66"/>
    </row>
    <row r="2" spans="1:6" ht="15.75" customHeight="1" thickBot="1"/>
    <row r="3" spans="1:6" ht="15" customHeight="1">
      <c r="A3" s="129" t="str">
        <f>'Service Metrics (items 1-2)'!A3</f>
        <v>Railroad: Union Pacific</v>
      </c>
      <c r="B3" s="134" t="str">
        <f>'Service Metrics (items 1-2)'!B3</f>
        <v>Year: 2017</v>
      </c>
      <c r="C3" s="134" t="s">
        <v>59</v>
      </c>
      <c r="D3" s="39" t="s">
        <v>51</v>
      </c>
      <c r="E3" s="22">
        <f>'Service Metrics (items 1-2)'!E3</f>
        <v>43022</v>
      </c>
    </row>
    <row r="4" spans="1:6" ht="13.5" thickBot="1">
      <c r="A4" s="130"/>
      <c r="B4" s="136"/>
      <c r="C4" s="135"/>
      <c r="D4" s="40" t="s">
        <v>60</v>
      </c>
      <c r="E4" s="41">
        <f>'Service Metrics (items 1-2)'!E4</f>
        <v>43028</v>
      </c>
    </row>
    <row r="5" spans="1:6" ht="13.5" thickBot="1">
      <c r="A5" s="30"/>
      <c r="B5" s="30"/>
      <c r="C5" s="8"/>
    </row>
    <row r="6" spans="1:6" ht="125.25" customHeight="1" thickBot="1">
      <c r="A6" s="153" t="s">
        <v>93</v>
      </c>
      <c r="B6" s="154"/>
      <c r="C6" s="154"/>
      <c r="D6" s="155"/>
    </row>
    <row r="7" spans="1:6" ht="13.5" thickBot="1"/>
    <row r="8" spans="1:6" ht="57" customHeight="1" thickBot="1">
      <c r="A8" s="60" t="s">
        <v>47</v>
      </c>
      <c r="B8" s="60" t="s">
        <v>61</v>
      </c>
      <c r="C8" s="45" t="s">
        <v>62</v>
      </c>
      <c r="D8" s="45" t="s">
        <v>63</v>
      </c>
      <c r="E8" s="31"/>
    </row>
    <row r="9" spans="1:6">
      <c r="A9" s="57" t="s">
        <v>23</v>
      </c>
      <c r="B9" s="3">
        <v>17</v>
      </c>
      <c r="C9" s="3">
        <v>0</v>
      </c>
      <c r="D9" s="3">
        <v>17</v>
      </c>
    </row>
    <row r="10" spans="1:6">
      <c r="A10" s="58" t="s">
        <v>26</v>
      </c>
      <c r="B10" s="61">
        <v>0</v>
      </c>
      <c r="C10" s="61">
        <v>0</v>
      </c>
      <c r="D10" s="61">
        <v>0</v>
      </c>
    </row>
    <row r="11" spans="1:6">
      <c r="A11" s="57" t="s">
        <v>24</v>
      </c>
      <c r="B11" s="3">
        <v>18</v>
      </c>
      <c r="C11" s="3">
        <v>0</v>
      </c>
      <c r="D11" s="3">
        <v>18</v>
      </c>
    </row>
    <row r="12" spans="1:6">
      <c r="A12" s="58" t="s">
        <v>25</v>
      </c>
      <c r="B12" s="61">
        <v>58</v>
      </c>
      <c r="C12" s="61">
        <v>0</v>
      </c>
      <c r="D12" s="61">
        <v>58</v>
      </c>
    </row>
    <row r="13" spans="1:6">
      <c r="A13" s="57" t="s">
        <v>27</v>
      </c>
      <c r="B13" s="3">
        <v>1717</v>
      </c>
      <c r="C13" s="3">
        <v>1252</v>
      </c>
      <c r="D13" s="3">
        <v>465</v>
      </c>
    </row>
    <row r="14" spans="1:6">
      <c r="A14" s="58" t="s">
        <v>28</v>
      </c>
      <c r="B14" s="61">
        <v>614</v>
      </c>
      <c r="C14" s="61">
        <v>554</v>
      </c>
      <c r="D14" s="61">
        <v>60</v>
      </c>
    </row>
    <row r="15" spans="1:6">
      <c r="A15" s="57" t="s">
        <v>29</v>
      </c>
      <c r="B15" s="62">
        <v>120</v>
      </c>
      <c r="C15" s="62">
        <v>110</v>
      </c>
      <c r="D15" s="62">
        <v>10</v>
      </c>
    </row>
    <row r="16" spans="1:6">
      <c r="A16" s="58" t="s">
        <v>30</v>
      </c>
      <c r="B16" s="4">
        <v>863</v>
      </c>
      <c r="C16" s="4">
        <v>437</v>
      </c>
      <c r="D16" s="4">
        <v>426</v>
      </c>
    </row>
    <row r="17" spans="1:4">
      <c r="A17" s="57" t="s">
        <v>31</v>
      </c>
      <c r="B17" s="3">
        <v>0</v>
      </c>
      <c r="C17" s="3">
        <v>0</v>
      </c>
      <c r="D17" s="3">
        <v>0</v>
      </c>
    </row>
    <row r="18" spans="1:4">
      <c r="A18" s="58" t="s">
        <v>32</v>
      </c>
      <c r="B18" s="61">
        <v>550</v>
      </c>
      <c r="C18" s="61">
        <v>323</v>
      </c>
      <c r="D18" s="61">
        <v>227</v>
      </c>
    </row>
    <row r="19" spans="1:4">
      <c r="A19" s="57" t="s">
        <v>33</v>
      </c>
      <c r="B19" s="62">
        <v>792</v>
      </c>
      <c r="C19" s="62">
        <v>657</v>
      </c>
      <c r="D19" s="62">
        <v>135</v>
      </c>
    </row>
    <row r="20" spans="1:4">
      <c r="A20" s="58" t="s">
        <v>34</v>
      </c>
      <c r="B20" s="4">
        <v>11</v>
      </c>
      <c r="C20" s="4">
        <v>0</v>
      </c>
      <c r="D20" s="4">
        <v>11</v>
      </c>
    </row>
    <row r="21" spans="1:4">
      <c r="A21" s="57" t="s">
        <v>35</v>
      </c>
      <c r="B21" s="3">
        <v>2825</v>
      </c>
      <c r="C21" s="3">
        <v>2288</v>
      </c>
      <c r="D21" s="3">
        <v>537</v>
      </c>
    </row>
    <row r="22" spans="1:4">
      <c r="A22" s="58" t="s">
        <v>36</v>
      </c>
      <c r="B22" s="4">
        <v>13</v>
      </c>
      <c r="C22" s="4">
        <v>0</v>
      </c>
      <c r="D22" s="4">
        <v>13</v>
      </c>
    </row>
    <row r="23" spans="1:4">
      <c r="A23" s="57" t="s">
        <v>37</v>
      </c>
      <c r="B23" s="62">
        <v>0</v>
      </c>
      <c r="C23" s="62">
        <v>0</v>
      </c>
      <c r="D23" s="62">
        <v>0</v>
      </c>
    </row>
    <row r="24" spans="1:4">
      <c r="A24" s="58" t="s">
        <v>38</v>
      </c>
      <c r="B24" s="61">
        <v>218</v>
      </c>
      <c r="C24" s="61">
        <v>218</v>
      </c>
      <c r="D24" s="61">
        <v>0</v>
      </c>
    </row>
    <row r="25" spans="1:4">
      <c r="A25" s="57" t="s">
        <v>39</v>
      </c>
      <c r="B25" s="3">
        <v>5</v>
      </c>
      <c r="C25" s="3">
        <v>0</v>
      </c>
      <c r="D25" s="3">
        <v>5</v>
      </c>
    </row>
    <row r="26" spans="1:4">
      <c r="A26" s="58" t="s">
        <v>40</v>
      </c>
      <c r="B26" s="4">
        <v>0</v>
      </c>
      <c r="C26" s="4">
        <v>0</v>
      </c>
      <c r="D26" s="4">
        <v>0</v>
      </c>
    </row>
    <row r="27" spans="1:4">
      <c r="A27" s="57" t="s">
        <v>41</v>
      </c>
      <c r="B27" s="3">
        <v>9</v>
      </c>
      <c r="C27" s="3">
        <v>0</v>
      </c>
      <c r="D27" s="3">
        <v>9</v>
      </c>
    </row>
    <row r="28" spans="1:4">
      <c r="A28" s="58" t="s">
        <v>42</v>
      </c>
      <c r="B28" s="61">
        <v>6</v>
      </c>
      <c r="C28" s="61">
        <v>0</v>
      </c>
      <c r="D28" s="61">
        <v>6</v>
      </c>
    </row>
    <row r="29" spans="1:4">
      <c r="A29" s="57" t="s">
        <v>43</v>
      </c>
      <c r="B29" s="62">
        <v>1</v>
      </c>
      <c r="C29" s="62">
        <v>0</v>
      </c>
      <c r="D29" s="62">
        <v>1</v>
      </c>
    </row>
    <row r="30" spans="1:4">
      <c r="A30" s="58" t="s">
        <v>44</v>
      </c>
      <c r="B30" s="4">
        <v>30</v>
      </c>
      <c r="C30" s="4">
        <v>0</v>
      </c>
      <c r="D30" s="4">
        <v>30</v>
      </c>
    </row>
    <row r="31" spans="1:4">
      <c r="A31" s="57" t="s">
        <v>45</v>
      </c>
      <c r="B31" s="3">
        <v>0</v>
      </c>
      <c r="C31" s="3">
        <v>0</v>
      </c>
      <c r="D31" s="3">
        <v>0</v>
      </c>
    </row>
    <row r="32" spans="1:4">
      <c r="A32" s="63" t="s">
        <v>14</v>
      </c>
      <c r="B32" s="64">
        <f>SUM(B9:B31)</f>
        <v>7867</v>
      </c>
      <c r="C32" s="64">
        <f>SUM(C9:C31)</f>
        <v>5839</v>
      </c>
      <c r="D32" s="64">
        <f>SUM(D9:D31)</f>
        <v>2028</v>
      </c>
    </row>
    <row r="34" spans="1:5">
      <c r="A34" s="2" t="s">
        <v>87</v>
      </c>
      <c r="B34" s="2" t="s">
        <v>88</v>
      </c>
    </row>
    <row r="35" spans="1:5">
      <c r="A35" s="28"/>
      <c r="B35" s="2" t="s">
        <v>89</v>
      </c>
    </row>
    <row r="36" spans="1:5">
      <c r="B36" s="2" t="s">
        <v>90</v>
      </c>
      <c r="C36" s="65"/>
      <c r="D36" s="65"/>
      <c r="E36" s="65"/>
    </row>
  </sheetData>
  <mergeCells count="5">
    <mergeCell ref="A1:E1"/>
    <mergeCell ref="A3:A4"/>
    <mergeCell ref="A6:D6"/>
    <mergeCell ref="B3:B4"/>
    <mergeCell ref="C3:C4"/>
  </mergeCells>
  <printOptions horizontalCentered="1" verticalCentered="1"/>
  <pageMargins left="0.25" right="0.25" top="0.25" bottom="0.25" header="0.3" footer="0.3"/>
  <pageSetup scale="71" orientation="landscape" r:id="rId1"/>
</worksheet>
</file>

<file path=xl/worksheets/sheet4.xml><?xml version="1.0" encoding="utf-8"?>
<worksheet xmlns="http://schemas.openxmlformats.org/spreadsheetml/2006/main" xmlns:r="http://schemas.openxmlformats.org/officeDocument/2006/relationships">
  <sheetPr>
    <pageSetUpPr fitToPage="1"/>
  </sheetPr>
  <dimension ref="A1:J55"/>
  <sheetViews>
    <sheetView showGridLines="0" workbookViewId="0">
      <selection activeCell="B33" sqref="B33"/>
    </sheetView>
  </sheetViews>
  <sheetFormatPr defaultRowHeight="12.75"/>
  <cols>
    <col min="1" max="1" width="25.7109375" style="7" customWidth="1"/>
    <col min="2" max="7" width="29.7109375" style="7" customWidth="1"/>
    <col min="8" max="16384" width="9.140625" style="7"/>
  </cols>
  <sheetData>
    <row r="1" spans="1:10" ht="38.25" customHeight="1" thickBot="1">
      <c r="A1" s="150" t="s">
        <v>50</v>
      </c>
      <c r="B1" s="151"/>
      <c r="C1" s="151"/>
      <c r="D1" s="151"/>
      <c r="E1" s="151"/>
      <c r="F1" s="152"/>
      <c r="G1" s="52"/>
    </row>
    <row r="2" spans="1:10" ht="18" customHeight="1" thickBot="1">
      <c r="C2" s="50"/>
    </row>
    <row r="3" spans="1:10">
      <c r="A3" s="129" t="str">
        <f>'Service Metrics (items 1-2)'!A3</f>
        <v>Railroad: Union Pacific</v>
      </c>
      <c r="B3" s="134" t="str">
        <f>'Service Metrics (items 1-2)'!B3</f>
        <v>Year: 2017</v>
      </c>
      <c r="C3" s="134" t="s">
        <v>59</v>
      </c>
      <c r="D3" s="39" t="s">
        <v>51</v>
      </c>
      <c r="E3" s="22">
        <f>'Service Metrics (items 1-2)'!E3</f>
        <v>43022</v>
      </c>
      <c r="F3" s="29"/>
      <c r="G3" s="29"/>
    </row>
    <row r="4" spans="1:10" ht="13.5" thickBot="1">
      <c r="A4" s="130"/>
      <c r="B4" s="136"/>
      <c r="C4" s="136"/>
      <c r="D4" s="40" t="s">
        <v>60</v>
      </c>
      <c r="E4" s="41">
        <f>'Service Metrics (items 1-2)'!E4</f>
        <v>43028</v>
      </c>
      <c r="F4" s="29"/>
      <c r="G4" s="29"/>
    </row>
    <row r="5" spans="1:10" ht="13.5" thickBot="1">
      <c r="C5" s="50"/>
    </row>
    <row r="6" spans="1:10" ht="48.75" customHeight="1" thickBot="1">
      <c r="A6" s="153" t="s">
        <v>92</v>
      </c>
      <c r="B6" s="154"/>
      <c r="C6" s="154"/>
      <c r="D6" s="154"/>
      <c r="E6" s="154"/>
      <c r="F6" s="157"/>
      <c r="H6" s="8"/>
      <c r="I6" s="8"/>
      <c r="J6" s="8"/>
    </row>
    <row r="7" spans="1:10" ht="13.5" thickBot="1">
      <c r="C7" s="50"/>
      <c r="H7" s="8"/>
      <c r="I7" s="8"/>
      <c r="J7" s="8"/>
    </row>
    <row r="8" spans="1:10" ht="26.25" thickBot="1">
      <c r="A8" s="53" t="s">
        <v>47</v>
      </c>
      <c r="B8" s="54" t="s">
        <v>110</v>
      </c>
      <c r="C8" s="55" t="s">
        <v>111</v>
      </c>
      <c r="D8" s="54" t="s">
        <v>113</v>
      </c>
      <c r="E8" s="56" t="s">
        <v>112</v>
      </c>
      <c r="H8" s="122"/>
      <c r="I8" s="122"/>
      <c r="J8" s="8"/>
    </row>
    <row r="9" spans="1:10" ht="15">
      <c r="A9" s="123" t="s">
        <v>23</v>
      </c>
      <c r="B9" s="124">
        <v>5</v>
      </c>
      <c r="C9" s="124">
        <v>5</v>
      </c>
      <c r="D9" s="124">
        <v>0</v>
      </c>
      <c r="E9" s="124">
        <f>ROUND(IF(ISERROR(VLOOKUP($A9,[1]Summary!$A$1:$E$30,3,FALSE)),0,VLOOKUP($A9,[1]Summary!$A$1:$E$30,3,FALSE)),0)</f>
        <v>0</v>
      </c>
      <c r="F9" s="65"/>
      <c r="G9" s="35"/>
      <c r="H9" s="118"/>
      <c r="I9" s="119"/>
      <c r="J9" s="8"/>
    </row>
    <row r="10" spans="1:10" ht="15">
      <c r="A10" s="58" t="s">
        <v>26</v>
      </c>
      <c r="B10" s="68">
        <v>4</v>
      </c>
      <c r="C10" s="68">
        <v>6</v>
      </c>
      <c r="D10" s="68">
        <v>0</v>
      </c>
      <c r="E10" s="68">
        <f>ROUND(IF(ISERROR(VLOOKUP($A10,[1]Summary!$A$1:$E$30,3,FALSE)),0,VLOOKUP($A10,[1]Summary!$A$1:$E$30,3,FALSE)),0)</f>
        <v>0</v>
      </c>
      <c r="F10" s="65"/>
      <c r="G10" s="35"/>
      <c r="H10" s="118"/>
      <c r="I10" s="119"/>
      <c r="J10" s="8"/>
    </row>
    <row r="11" spans="1:10">
      <c r="A11" s="57" t="s">
        <v>24</v>
      </c>
      <c r="B11" s="67">
        <v>5</v>
      </c>
      <c r="C11" s="67">
        <v>0</v>
      </c>
      <c r="D11" s="67">
        <v>0</v>
      </c>
      <c r="E11" s="67">
        <f>ROUND(IF(ISERROR(VLOOKUP($A11,[1]Summary!$A$1:$E$30,3,FALSE)),0,VLOOKUP($A11,[1]Summary!$A$1:$E$30,3,FALSE)),0)</f>
        <v>0</v>
      </c>
      <c r="F11" s="65"/>
      <c r="G11" s="35"/>
      <c r="H11" s="120"/>
      <c r="I11" s="121"/>
      <c r="J11" s="8"/>
    </row>
    <row r="12" spans="1:10" ht="15">
      <c r="A12" s="58" t="s">
        <v>25</v>
      </c>
      <c r="B12" s="68">
        <v>39</v>
      </c>
      <c r="C12" s="68">
        <v>18</v>
      </c>
      <c r="D12" s="68">
        <v>0</v>
      </c>
      <c r="E12" s="68">
        <f>ROUND(IF(ISERROR(VLOOKUP($A12,[1]Summary!$A$1:$E$30,3,FALSE)),0,VLOOKUP($A12,[1]Summary!$A$1:$E$30,3,FALSE)),0)</f>
        <v>0</v>
      </c>
      <c r="F12" s="65"/>
      <c r="G12" s="35"/>
      <c r="H12" s="120"/>
      <c r="I12" s="119"/>
    </row>
    <row r="13" spans="1:10" ht="15">
      <c r="A13" s="57" t="s">
        <v>27</v>
      </c>
      <c r="B13" s="67">
        <v>132</v>
      </c>
      <c r="C13" s="67">
        <v>99</v>
      </c>
      <c r="D13" s="67">
        <v>2</v>
      </c>
      <c r="E13" s="67">
        <f>ROUND(IF(ISERROR(VLOOKUP($A13,[1]Summary!$A$1:$E$30,3,FALSE)),0,VLOOKUP($A13,[1]Summary!$A$1:$E$30,3,FALSE)),0)</f>
        <v>0</v>
      </c>
      <c r="F13" s="65"/>
      <c r="G13" s="35"/>
      <c r="H13" s="120"/>
      <c r="I13" s="119"/>
    </row>
    <row r="14" spans="1:10" ht="15">
      <c r="A14" s="58" t="s">
        <v>28</v>
      </c>
      <c r="B14" s="68">
        <v>5</v>
      </c>
      <c r="C14" s="68">
        <v>4</v>
      </c>
      <c r="D14" s="68">
        <v>0</v>
      </c>
      <c r="E14" s="68">
        <f>ROUND(IF(ISERROR(VLOOKUP($A14,[1]Summary!$A$1:$E$30,3,FALSE)),0,VLOOKUP($A14,[1]Summary!$A$1:$E$30,3,FALSE)),0)</f>
        <v>0</v>
      </c>
      <c r="F14" s="65"/>
      <c r="G14" s="35"/>
      <c r="H14" s="120"/>
      <c r="I14" s="119"/>
    </row>
    <row r="15" spans="1:10" ht="15">
      <c r="A15" s="57" t="s">
        <v>29</v>
      </c>
      <c r="B15" s="67">
        <v>84</v>
      </c>
      <c r="C15" s="67">
        <v>20</v>
      </c>
      <c r="D15" s="67">
        <v>0</v>
      </c>
      <c r="E15" s="67">
        <f>ROUND(IF(ISERROR(VLOOKUP($A15,[1]Summary!$A$1:$E$30,3,FALSE)),0,VLOOKUP($A15,[1]Summary!$A$1:$E$30,3,FALSE)),0)</f>
        <v>0</v>
      </c>
      <c r="F15" s="65"/>
      <c r="G15" s="35"/>
      <c r="H15" s="120"/>
      <c r="I15" s="119"/>
    </row>
    <row r="16" spans="1:10" ht="15">
      <c r="A16" s="58" t="s">
        <v>30</v>
      </c>
      <c r="B16" s="69">
        <v>212</v>
      </c>
      <c r="C16" s="69">
        <v>73</v>
      </c>
      <c r="D16" s="69">
        <v>1</v>
      </c>
      <c r="E16" s="69">
        <f>ROUND(IF(ISERROR(VLOOKUP($A16,[1]Summary!$A$1:$E$30,3,FALSE)),0,VLOOKUP($A16,[1]Summary!$A$1:$E$30,3,FALSE)),0)</f>
        <v>0</v>
      </c>
      <c r="F16" s="65"/>
      <c r="G16" s="35"/>
      <c r="H16" s="120"/>
      <c r="I16" s="119"/>
    </row>
    <row r="17" spans="1:9" ht="15">
      <c r="A17" s="57" t="s">
        <v>31</v>
      </c>
      <c r="B17" s="67">
        <f>ROUND(IF(ISERROR(VLOOKUP($A17,[1]Summary!$A$1:$E$30,4,FALSE)),0,VLOOKUP($A17,[1]Summary!$A$1:$E$30,4,FALSE)),0)</f>
        <v>0</v>
      </c>
      <c r="C17" s="67">
        <f>ROUND(IF(ISERROR(VLOOKUP($A17,[1]Summary!$A$1:$E$30,5,FALSE)),0,VLOOKUP($A17,[1]Summary!$A$1:$E$30,5,FALSE)),0)</f>
        <v>0</v>
      </c>
      <c r="D17" s="67">
        <f>ROUND(IF(ISERROR(VLOOKUP($A17,[1]Summary!$A$1:$E$30,2,FALSE)),0,VLOOKUP($A17,[1]Summary!$A$1:$E$30,2,FALSE)),0)</f>
        <v>0</v>
      </c>
      <c r="E17" s="67">
        <f>ROUND(IF(ISERROR(VLOOKUP($A17,[1]Summary!$A$1:$E$30,3,FALSE)),0,VLOOKUP($A17,[1]Summary!$A$1:$E$30,3,FALSE)),0)</f>
        <v>0</v>
      </c>
      <c r="F17" s="65"/>
      <c r="G17" s="35"/>
      <c r="H17" s="120"/>
      <c r="I17" s="119"/>
    </row>
    <row r="18" spans="1:9" ht="15">
      <c r="A18" s="58" t="s">
        <v>32</v>
      </c>
      <c r="B18" s="68">
        <v>15</v>
      </c>
      <c r="C18" s="68">
        <v>18</v>
      </c>
      <c r="D18" s="68">
        <v>0</v>
      </c>
      <c r="E18" s="68">
        <f>ROUND(IF(ISERROR(VLOOKUP($A18,[1]Summary!$A$1:$E$30,3,FALSE)),0,VLOOKUP($A18,[1]Summary!$A$1:$E$30,3,FALSE)),0)</f>
        <v>0</v>
      </c>
      <c r="F18" s="65"/>
      <c r="G18" s="35"/>
      <c r="H18" s="120"/>
      <c r="I18" s="119"/>
    </row>
    <row r="19" spans="1:9" ht="15">
      <c r="A19" s="57" t="s">
        <v>33</v>
      </c>
      <c r="B19" s="67">
        <v>19</v>
      </c>
      <c r="C19" s="67">
        <v>122</v>
      </c>
      <c r="D19" s="67">
        <v>1</v>
      </c>
      <c r="E19" s="67">
        <f>ROUND(IF(ISERROR(VLOOKUP($A19,[1]Summary!$A$1:$E$30,3,FALSE)),0,VLOOKUP($A19,[1]Summary!$A$1:$E$30,3,FALSE)),0)</f>
        <v>0</v>
      </c>
      <c r="F19" s="65"/>
      <c r="G19" s="35"/>
      <c r="H19" s="120"/>
      <c r="I19" s="119"/>
    </row>
    <row r="20" spans="1:9" ht="15">
      <c r="A20" s="58" t="s">
        <v>34</v>
      </c>
      <c r="B20" s="68">
        <v>13</v>
      </c>
      <c r="C20" s="68">
        <v>0</v>
      </c>
      <c r="D20" s="68">
        <v>0</v>
      </c>
      <c r="E20" s="68">
        <f>ROUND(IF(ISERROR(VLOOKUP($A20,[1]Summary!$A$1:$E$30,3,FALSE)),0,VLOOKUP($A20,[1]Summary!$A$1:$E$30,3,FALSE)),0)</f>
        <v>0</v>
      </c>
      <c r="F20" s="65"/>
      <c r="G20" s="35"/>
      <c r="H20" s="120"/>
      <c r="I20" s="119"/>
    </row>
    <row r="21" spans="1:9">
      <c r="A21" s="57" t="s">
        <v>35</v>
      </c>
      <c r="B21" s="67">
        <v>290</v>
      </c>
      <c r="C21" s="67">
        <v>460</v>
      </c>
      <c r="D21" s="67">
        <v>1</v>
      </c>
      <c r="E21" s="67">
        <f>ROUND(IF(ISERROR(VLOOKUP($A21,[1]Summary!$A$1:$E$30,3,FALSE)),0,VLOOKUP($A21,[1]Summary!$A$1:$E$30,3,FALSE)),0)</f>
        <v>0</v>
      </c>
      <c r="F21" s="65"/>
      <c r="G21" s="35"/>
      <c r="H21" s="120"/>
      <c r="I21" s="121"/>
    </row>
    <row r="22" spans="1:9">
      <c r="A22" s="58" t="s">
        <v>36</v>
      </c>
      <c r="B22" s="68">
        <v>0</v>
      </c>
      <c r="C22" s="68">
        <v>0</v>
      </c>
      <c r="D22" s="68">
        <v>0</v>
      </c>
      <c r="E22" s="68">
        <f>ROUND(IF(ISERROR(VLOOKUP($A22,[1]Summary!$A$1:$E$30,3,FALSE)),0,VLOOKUP($A22,[1]Summary!$A$1:$E$30,3,FALSE)),0)</f>
        <v>0</v>
      </c>
      <c r="F22" s="65"/>
      <c r="G22" s="35"/>
      <c r="H22" s="120"/>
      <c r="I22" s="121"/>
    </row>
    <row r="23" spans="1:9" ht="15">
      <c r="A23" s="57" t="s">
        <v>37</v>
      </c>
      <c r="B23" s="67">
        <v>0</v>
      </c>
      <c r="C23" s="67">
        <v>0</v>
      </c>
      <c r="D23" s="67">
        <v>0</v>
      </c>
      <c r="E23" s="67">
        <f>ROUND(IF(ISERROR(VLOOKUP($A23,[1]Summary!$A$1:$E$30,3,FALSE)),0,VLOOKUP($A23,[1]Summary!$A$1:$E$30,3,FALSE)),0)</f>
        <v>0</v>
      </c>
      <c r="F23" s="65"/>
      <c r="G23" s="35"/>
      <c r="H23" s="120"/>
      <c r="I23" s="119"/>
    </row>
    <row r="24" spans="1:9" ht="15">
      <c r="A24" s="58" t="s">
        <v>38</v>
      </c>
      <c r="B24" s="68">
        <v>17</v>
      </c>
      <c r="C24" s="68">
        <v>8</v>
      </c>
      <c r="D24" s="68">
        <v>0</v>
      </c>
      <c r="E24" s="68">
        <f>ROUND(IF(ISERROR(VLOOKUP($A24,[1]Summary!$A$1:$E$30,3,FALSE)),0,VLOOKUP($A24,[1]Summary!$A$1:$E$30,3,FALSE)),0)</f>
        <v>0</v>
      </c>
      <c r="F24" s="65"/>
      <c r="G24" s="35"/>
      <c r="H24" s="120"/>
      <c r="I24" s="119"/>
    </row>
    <row r="25" spans="1:9" ht="15">
      <c r="A25" s="57" t="s">
        <v>39</v>
      </c>
      <c r="B25" s="67">
        <v>5</v>
      </c>
      <c r="C25" s="67">
        <v>2</v>
      </c>
      <c r="D25" s="67">
        <v>0</v>
      </c>
      <c r="E25" s="67">
        <f>ROUND(IF(ISERROR(VLOOKUP($A25,[1]Summary!$A$1:$E$30,3,FALSE)),0,VLOOKUP($A25,[1]Summary!$A$1:$E$30,3,FALSE)),0)</f>
        <v>0</v>
      </c>
      <c r="F25" s="65"/>
      <c r="G25" s="35"/>
      <c r="H25" s="120"/>
      <c r="I25" s="119"/>
    </row>
    <row r="26" spans="1:9" ht="15">
      <c r="A26" s="58" t="s">
        <v>40</v>
      </c>
      <c r="B26" s="68">
        <f>ROUND(IF(ISERROR(VLOOKUP($A26,[1]Summary!$A$1:$E$30,4,FALSE)),0,VLOOKUP($A26,[1]Summary!$A$1:$E$30,4,FALSE)),0)</f>
        <v>0</v>
      </c>
      <c r="C26" s="68">
        <f>ROUND(IF(ISERROR(VLOOKUP($A26,[1]Summary!$A$1:$E$30,5,FALSE)),0,VLOOKUP($A26,[1]Summary!$A$1:$E$30,5,FALSE)),0)</f>
        <v>0</v>
      </c>
      <c r="D26" s="68">
        <f>ROUND(IF(ISERROR(VLOOKUP($A26,[1]Summary!$A$1:$E$30,2,FALSE)),0,VLOOKUP($A26,[1]Summary!$A$1:$E$30,2,FALSE)),0)</f>
        <v>0</v>
      </c>
      <c r="E26" s="68">
        <f>ROUND(IF(ISERROR(VLOOKUP($A26,[1]Summary!$A$1:$E$30,3,FALSE)),0,VLOOKUP($A26,[1]Summary!$A$1:$E$30,3,FALSE)),0)</f>
        <v>0</v>
      </c>
      <c r="F26" s="65"/>
      <c r="G26" s="35"/>
      <c r="H26" s="120"/>
      <c r="I26" s="119"/>
    </row>
    <row r="27" spans="1:9" ht="15">
      <c r="A27" s="57" t="s">
        <v>41</v>
      </c>
      <c r="B27" s="67">
        <v>85</v>
      </c>
      <c r="C27" s="67">
        <v>25</v>
      </c>
      <c r="D27" s="67">
        <v>1</v>
      </c>
      <c r="E27" s="67">
        <f>ROUND(IF(ISERROR(VLOOKUP($A27,[1]Summary!$A$1:$E$30,3,FALSE)),0,VLOOKUP($A27,[1]Summary!$A$1:$E$30,3,FALSE)),0)</f>
        <v>0</v>
      </c>
      <c r="F27" s="65"/>
      <c r="G27" s="35"/>
      <c r="H27" s="120"/>
      <c r="I27" s="119"/>
    </row>
    <row r="28" spans="1:9" ht="15">
      <c r="A28" s="58" t="s">
        <v>42</v>
      </c>
      <c r="B28" s="68">
        <v>2</v>
      </c>
      <c r="C28" s="68">
        <v>2</v>
      </c>
      <c r="D28" s="68">
        <v>0</v>
      </c>
      <c r="E28" s="68">
        <f>ROUND(IF(ISERROR(VLOOKUP($A28,[1]Summary!$A$1:$E$30,3,FALSE)),0,VLOOKUP($A28,[1]Summary!$A$1:$E$30,3,FALSE)),0)</f>
        <v>0</v>
      </c>
      <c r="F28" s="65"/>
      <c r="G28" s="35"/>
      <c r="H28" s="120"/>
      <c r="I28" s="119"/>
    </row>
    <row r="29" spans="1:9" ht="15">
      <c r="A29" s="57" t="s">
        <v>43</v>
      </c>
      <c r="B29" s="67">
        <v>7</v>
      </c>
      <c r="C29" s="67">
        <v>0</v>
      </c>
      <c r="D29" s="67">
        <v>0</v>
      </c>
      <c r="E29" s="67">
        <f>ROUND(IF(ISERROR(VLOOKUP($A29,[1]Summary!$A$1:$E$30,3,FALSE)),0,VLOOKUP($A29,[1]Summary!$A$1:$E$30,3,FALSE)),0)</f>
        <v>0</v>
      </c>
      <c r="F29" s="65"/>
      <c r="G29" s="35"/>
      <c r="H29" s="120"/>
      <c r="I29" s="119"/>
    </row>
    <row r="30" spans="1:9">
      <c r="A30" s="58" t="s">
        <v>44</v>
      </c>
      <c r="B30" s="68">
        <v>72</v>
      </c>
      <c r="C30" s="68">
        <v>0</v>
      </c>
      <c r="D30" s="68">
        <v>2</v>
      </c>
      <c r="E30" s="68">
        <f>ROUND(IF(ISERROR(VLOOKUP($A30,[1]Summary!$A$1:$E$30,3,FALSE)),0,VLOOKUP($A30,[1]Summary!$A$1:$E$30,3,FALSE)),0)</f>
        <v>0</v>
      </c>
      <c r="F30" s="65"/>
      <c r="G30" s="35"/>
      <c r="H30" s="35"/>
      <c r="I30" s="35"/>
    </row>
    <row r="31" spans="1:9">
      <c r="A31" s="57" t="s">
        <v>45</v>
      </c>
      <c r="B31" s="67">
        <v>5</v>
      </c>
      <c r="C31" s="67">
        <v>0</v>
      </c>
      <c r="D31" s="67">
        <v>0</v>
      </c>
      <c r="E31" s="67">
        <f>ROUND(IF(ISERROR(VLOOKUP($A31,[1]Summary!$A$1:$E$30,3,FALSE)),0,VLOOKUP($A31,[1]Summary!$A$1:$E$30,3,FALSE)),0)</f>
        <v>0</v>
      </c>
      <c r="F31" s="65"/>
      <c r="G31" s="35"/>
      <c r="H31" s="35"/>
      <c r="I31" s="35"/>
    </row>
    <row r="32" spans="1:9">
      <c r="A32" s="59" t="s">
        <v>46</v>
      </c>
      <c r="B32" s="70">
        <f>SUM(B9:B31)</f>
        <v>1016</v>
      </c>
      <c r="C32" s="70">
        <f t="shared" ref="C32:E32" si="0">SUM(C9:C31)</f>
        <v>862</v>
      </c>
      <c r="D32" s="70">
        <f t="shared" si="0"/>
        <v>8</v>
      </c>
      <c r="E32" s="70">
        <f t="shared" si="0"/>
        <v>0</v>
      </c>
      <c r="F32" s="35"/>
      <c r="G32" s="35"/>
      <c r="H32" s="35"/>
      <c r="I32" s="35"/>
    </row>
    <row r="33" spans="1:7">
      <c r="A33" s="78" t="s">
        <v>106</v>
      </c>
      <c r="B33" s="35"/>
      <c r="C33" s="48"/>
      <c r="D33" s="35"/>
      <c r="E33" s="35"/>
      <c r="F33" s="35"/>
      <c r="G33" s="35"/>
    </row>
    <row r="34" spans="1:7">
      <c r="A34" s="2" t="s">
        <v>87</v>
      </c>
      <c r="B34" s="156" t="s">
        <v>135</v>
      </c>
      <c r="C34" s="156"/>
      <c r="D34" s="156"/>
      <c r="E34" s="156"/>
      <c r="F34" s="156"/>
      <c r="G34" s="35"/>
    </row>
    <row r="35" spans="1:7">
      <c r="A35" s="28"/>
      <c r="B35" s="156"/>
      <c r="C35" s="156"/>
      <c r="D35" s="156"/>
      <c r="E35" s="156"/>
      <c r="F35" s="156"/>
      <c r="G35" s="35"/>
    </row>
    <row r="36" spans="1:7">
      <c r="B36" s="156"/>
      <c r="C36" s="156"/>
      <c r="D36" s="156"/>
      <c r="E36" s="156"/>
      <c r="F36" s="156"/>
      <c r="G36" s="35"/>
    </row>
    <row r="37" spans="1:7">
      <c r="A37" s="35"/>
      <c r="B37" s="156"/>
      <c r="C37" s="156"/>
      <c r="D37" s="156"/>
      <c r="E37" s="156"/>
      <c r="F37" s="156"/>
      <c r="G37" s="35"/>
    </row>
    <row r="38" spans="1:7">
      <c r="B38" s="156"/>
      <c r="C38" s="156"/>
      <c r="D38" s="156"/>
      <c r="E38" s="156"/>
      <c r="F38" s="156"/>
    </row>
    <row r="39" spans="1:7">
      <c r="B39" s="156"/>
      <c r="C39" s="156"/>
      <c r="D39" s="156"/>
      <c r="E39" s="156"/>
      <c r="F39" s="156"/>
    </row>
    <row r="40" spans="1:7">
      <c r="B40" s="156"/>
      <c r="C40" s="156"/>
      <c r="D40" s="156"/>
      <c r="E40" s="156"/>
      <c r="F40" s="156"/>
    </row>
    <row r="41" spans="1:7">
      <c r="B41" s="156"/>
      <c r="C41" s="156"/>
      <c r="D41" s="156"/>
      <c r="E41" s="156"/>
      <c r="F41" s="156"/>
    </row>
    <row r="42" spans="1:7">
      <c r="B42" s="156"/>
      <c r="C42" s="156"/>
      <c r="D42" s="156"/>
      <c r="E42" s="156"/>
      <c r="F42" s="156"/>
    </row>
    <row r="43" spans="1:7">
      <c r="B43" s="156"/>
      <c r="C43" s="156"/>
      <c r="D43" s="156"/>
      <c r="E43" s="156"/>
      <c r="F43" s="156"/>
    </row>
    <row r="44" spans="1:7">
      <c r="B44" s="156"/>
      <c r="C44" s="156"/>
      <c r="D44" s="156"/>
      <c r="E44" s="156"/>
      <c r="F44" s="156"/>
    </row>
    <row r="45" spans="1:7">
      <c r="B45" s="156"/>
      <c r="C45" s="156"/>
      <c r="D45" s="156"/>
      <c r="E45" s="156"/>
      <c r="F45" s="156"/>
    </row>
    <row r="46" spans="1:7">
      <c r="B46" s="156"/>
      <c r="C46" s="156"/>
      <c r="D46" s="156"/>
      <c r="E46" s="156"/>
      <c r="F46" s="156"/>
    </row>
    <row r="55" ht="12.75" customHeight="1"/>
  </sheetData>
  <mergeCells count="6">
    <mergeCell ref="B34:F46"/>
    <mergeCell ref="A6:F6"/>
    <mergeCell ref="A1:F1"/>
    <mergeCell ref="A3:A4"/>
    <mergeCell ref="B3:B4"/>
    <mergeCell ref="C3:C4"/>
  </mergeCells>
  <printOptions horizontalCentered="1" verticalCentered="1"/>
  <pageMargins left="0.25" right="0.25" top="0.25" bottom="0.25" header="0.3" footer="0.3"/>
  <pageSetup scale="78" orientation="landscape" r:id="rId1"/>
</worksheet>
</file>

<file path=xl/worksheets/sheet5.xml><?xml version="1.0" encoding="utf-8"?>
<worksheet xmlns="http://schemas.openxmlformats.org/spreadsheetml/2006/main" xmlns:r="http://schemas.openxmlformats.org/officeDocument/2006/relationships">
  <sheetPr>
    <pageSetUpPr fitToPage="1"/>
  </sheetPr>
  <dimension ref="A1:G29"/>
  <sheetViews>
    <sheetView showGridLines="0" tabSelected="1" zoomScaleNormal="100" workbookViewId="0">
      <selection activeCell="C32" sqref="C32"/>
    </sheetView>
  </sheetViews>
  <sheetFormatPr defaultRowHeight="12.75"/>
  <cols>
    <col min="1" max="1" width="22.28515625" style="7" customWidth="1"/>
    <col min="2" max="2" width="23.140625" style="7" customWidth="1"/>
    <col min="3" max="3" width="24.28515625" style="7" customWidth="1"/>
    <col min="4" max="4" width="18.140625" style="7" customWidth="1"/>
    <col min="5" max="5" width="26" style="7" customWidth="1"/>
    <col min="6" max="6" width="10.5703125" style="7" customWidth="1"/>
    <col min="7" max="16384" width="9.140625" style="7"/>
  </cols>
  <sheetData>
    <row r="1" spans="1:7" ht="36" customHeight="1" thickBot="1">
      <c r="A1" s="150" t="s">
        <v>50</v>
      </c>
      <c r="B1" s="151"/>
      <c r="C1" s="151"/>
      <c r="D1" s="151"/>
      <c r="E1" s="151"/>
      <c r="F1" s="151"/>
      <c r="G1" s="152"/>
    </row>
    <row r="2" spans="1:7" ht="16.5" customHeight="1" thickBot="1"/>
    <row r="3" spans="1:7">
      <c r="A3" s="129" t="str">
        <f>'Service Metrics (items 1-2)'!A3</f>
        <v>Railroad: Union Pacific</v>
      </c>
      <c r="B3" s="134" t="str">
        <f>'Service Metrics (items 1-2)'!B3</f>
        <v>Year: 2017</v>
      </c>
      <c r="C3" s="134" t="s">
        <v>59</v>
      </c>
      <c r="D3" s="39" t="s">
        <v>51</v>
      </c>
      <c r="E3" s="22">
        <f>'Service Metrics (items 1-2)'!E3</f>
        <v>43022</v>
      </c>
      <c r="F3" s="29"/>
    </row>
    <row r="4" spans="1:7" ht="13.5" thickBot="1">
      <c r="A4" s="130"/>
      <c r="B4" s="136"/>
      <c r="C4" s="136"/>
      <c r="D4" s="40" t="s">
        <v>60</v>
      </c>
      <c r="E4" s="41">
        <f>'Service Metrics (items 1-2)'!E4</f>
        <v>43028</v>
      </c>
      <c r="F4" s="29"/>
    </row>
    <row r="5" spans="1:7" ht="13.5" thickBot="1"/>
    <row r="6" spans="1:7" ht="36.75" customHeight="1" thickBot="1">
      <c r="A6" s="125" t="s">
        <v>114</v>
      </c>
      <c r="B6" s="140"/>
      <c r="C6" s="126"/>
    </row>
    <row r="7" spans="1:7" ht="57.75" customHeight="1" thickBot="1">
      <c r="A7" s="51" t="s">
        <v>67</v>
      </c>
      <c r="B7" s="79" t="s">
        <v>116</v>
      </c>
      <c r="C7" s="56" t="s">
        <v>115</v>
      </c>
      <c r="D7" s="100" t="s">
        <v>87</v>
      </c>
      <c r="E7" s="156" t="s">
        <v>160</v>
      </c>
      <c r="F7" s="156"/>
      <c r="G7" s="156"/>
    </row>
    <row r="8" spans="1:7" ht="12.75" customHeight="1">
      <c r="A8" s="49" t="s">
        <v>48</v>
      </c>
      <c r="B8" s="108">
        <v>17.100000000000001</v>
      </c>
      <c r="C8" s="109">
        <v>17</v>
      </c>
      <c r="E8" s="156"/>
      <c r="F8" s="156"/>
      <c r="G8" s="156"/>
    </row>
    <row r="9" spans="1:7" ht="12.75" customHeight="1">
      <c r="A9" s="1" t="s">
        <v>49</v>
      </c>
      <c r="B9" s="89">
        <v>4.4000000000000004</v>
      </c>
      <c r="C9" s="98">
        <v>5</v>
      </c>
      <c r="E9" s="156"/>
      <c r="F9" s="156"/>
      <c r="G9" s="156"/>
    </row>
    <row r="10" spans="1:7">
      <c r="A10" s="1" t="s">
        <v>13</v>
      </c>
      <c r="B10" s="89">
        <v>1.1000000000000001</v>
      </c>
      <c r="C10" s="98" t="s">
        <v>136</v>
      </c>
      <c r="E10" s="102"/>
      <c r="F10" s="102"/>
      <c r="G10" s="102"/>
    </row>
    <row r="12" spans="1:7">
      <c r="C12" s="48"/>
      <c r="D12" s="35"/>
      <c r="F12" s="35"/>
    </row>
    <row r="13" spans="1:7" ht="13.5" thickBot="1"/>
    <row r="14" spans="1:7" ht="42.75" customHeight="1" thickBot="1">
      <c r="A14" s="158" t="str">
        <f>"10.      Plan vs. Performance For Grain Shuttle (Or Dedicated Grain Train) Round Trips, By Region, Updated to reflect the month of "&amp;[2]Item10_Data!$D$1</f>
        <v>10.      Plan vs. Performance For Grain Shuttle (Or Dedicated Grain Train) Round Trips, By Region, Updated to reflect the month of Sep</v>
      </c>
      <c r="B14" s="159"/>
      <c r="C14" s="160"/>
      <c r="D14" s="91"/>
      <c r="E14" s="91"/>
      <c r="F14" s="91"/>
    </row>
    <row r="15" spans="1:7" ht="39" customHeight="1">
      <c r="A15" s="94" t="s">
        <v>69</v>
      </c>
      <c r="B15" s="95" t="s">
        <v>131</v>
      </c>
      <c r="C15" s="96" t="s">
        <v>129</v>
      </c>
      <c r="D15" s="100" t="s">
        <v>87</v>
      </c>
      <c r="E15" s="156" t="s">
        <v>137</v>
      </c>
      <c r="F15" s="156"/>
      <c r="G15" s="156"/>
    </row>
    <row r="16" spans="1:7">
      <c r="A16" s="97" t="s">
        <v>82</v>
      </c>
      <c r="B16" s="89">
        <f>IF(ISERROR(VLOOKUP(A16,[2]Item10_Data!$A$1:$F$15,3,FALSE)),"NR",VLOOKUP(A16,[2]Item10_Data!$A$1:$F$15,3,FALSE))</f>
        <v>3.9222410428726602</v>
      </c>
      <c r="C16" s="98">
        <v>2.5</v>
      </c>
      <c r="E16" s="156"/>
      <c r="F16" s="156"/>
      <c r="G16" s="156"/>
    </row>
    <row r="17" spans="1:7">
      <c r="A17" s="97" t="s">
        <v>83</v>
      </c>
      <c r="B17" s="89">
        <f>IF(ISERROR(VLOOKUP(A17,[2]Item10_Data!$A$1:$F$15,3,FALSE)),"NR",VLOOKUP(A17,[2]Item10_Data!$A$1:$F$15,3,FALSE))</f>
        <v>2.7570678450024402</v>
      </c>
      <c r="C17" s="98">
        <v>2.5</v>
      </c>
      <c r="D17" s="28"/>
      <c r="E17" s="156"/>
      <c r="F17" s="156"/>
      <c r="G17" s="156"/>
    </row>
    <row r="18" spans="1:7">
      <c r="A18" s="97" t="s">
        <v>84</v>
      </c>
      <c r="B18" s="89">
        <f>IF(ISERROR(VLOOKUP(A18,[2]Item10_Data!$A$1:$F$15,3,FALSE)),"NR",VLOOKUP(A18,[2]Item10_Data!$A$1:$F$15,3,FALSE))</f>
        <v>3.27996431520305</v>
      </c>
      <c r="C18" s="98">
        <v>2.5</v>
      </c>
      <c r="E18" s="156"/>
      <c r="F18" s="156"/>
      <c r="G18" s="156"/>
    </row>
    <row r="19" spans="1:7">
      <c r="A19" s="97" t="s">
        <v>85</v>
      </c>
      <c r="B19" s="89">
        <f>IF(ISERROR(VLOOKUP(A19,[2]Item10_Data!$A$1:$F$15,3,FALSE)),"NR",VLOOKUP(A19,[2]Item10_Data!$A$1:$F$15,3,FALSE))</f>
        <v>2.0775895670839701</v>
      </c>
      <c r="C19" s="98">
        <v>1.5</v>
      </c>
      <c r="E19" s="156"/>
      <c r="F19" s="156"/>
      <c r="G19" s="156"/>
    </row>
    <row r="20" spans="1:7">
      <c r="A20" s="97" t="s">
        <v>86</v>
      </c>
      <c r="B20" s="89">
        <f>IF(ISERROR(VLOOKUP(A20,[2]Item10_Data!$A$1:$F$15,3,FALSE)),"NR",VLOOKUP(A20,[2]Item10_Data!$A$1:$F$15,3,FALSE))</f>
        <v>5.8473199783432497</v>
      </c>
      <c r="C20" s="98">
        <v>2</v>
      </c>
      <c r="E20" s="156"/>
      <c r="F20" s="156"/>
      <c r="G20" s="156"/>
    </row>
    <row r="21" spans="1:7">
      <c r="A21" s="99" t="s">
        <v>127</v>
      </c>
      <c r="B21" s="89" t="str">
        <f>IF(ISERROR(VLOOKUP(A21,[2]Item10_Data!$A$1:$F$15,3,FALSE)),"NR",VLOOKUP(A21,[2]Item10_Data!$A$1:$F$15,3,FALSE))</f>
        <v>NR</v>
      </c>
      <c r="C21" s="98">
        <v>2.5</v>
      </c>
      <c r="E21" s="156"/>
      <c r="F21" s="156"/>
      <c r="G21" s="156"/>
    </row>
    <row r="22" spans="1:7">
      <c r="A22" s="97" t="s">
        <v>128</v>
      </c>
      <c r="B22" s="89">
        <f>IF(ISERROR(VLOOKUP("GRAND TOTAL",[2]Item10_Data!$A$1:$F$15,3,FALSE)),"NR",VLOOKUP("GRAND TOTAL",[2]Item10_Data!$A$1:$F$15,3,FALSE))</f>
        <v>3.01919582930311</v>
      </c>
      <c r="C22" s="98">
        <v>2.5</v>
      </c>
      <c r="E22" s="156"/>
      <c r="F22" s="156"/>
      <c r="G22" s="156"/>
    </row>
    <row r="23" spans="1:7">
      <c r="A23" s="92"/>
      <c r="B23" s="93"/>
      <c r="C23" s="93"/>
      <c r="E23" s="156"/>
      <c r="F23" s="156"/>
      <c r="G23" s="156"/>
    </row>
    <row r="24" spans="1:7">
      <c r="E24" s="156"/>
      <c r="F24" s="156"/>
      <c r="G24" s="156"/>
    </row>
    <row r="25" spans="1:7" ht="14.25">
      <c r="A25" s="106" t="s">
        <v>159</v>
      </c>
      <c r="B25" s="106"/>
      <c r="C25" s="106"/>
      <c r="D25" s="106"/>
      <c r="E25" s="106"/>
      <c r="F25" s="106"/>
      <c r="G25" s="106"/>
    </row>
    <row r="26" spans="1:7" ht="12.75" customHeight="1">
      <c r="A26" s="106"/>
      <c r="B26" s="106"/>
      <c r="C26" s="106"/>
      <c r="D26" s="106"/>
      <c r="E26" s="106"/>
      <c r="F26" s="106"/>
      <c r="G26" s="106"/>
    </row>
    <row r="27" spans="1:7" ht="12.75" customHeight="1">
      <c r="A27" s="106"/>
      <c r="B27" s="106"/>
      <c r="C27" s="106"/>
      <c r="D27" s="106"/>
      <c r="E27" s="106"/>
      <c r="F27" s="106"/>
      <c r="G27" s="106"/>
    </row>
    <row r="28" spans="1:7" ht="12.75" customHeight="1">
      <c r="A28" s="106"/>
      <c r="B28" s="106"/>
      <c r="C28" s="106"/>
      <c r="D28" s="106"/>
      <c r="E28" s="106"/>
      <c r="F28" s="106"/>
      <c r="G28" s="106"/>
    </row>
    <row r="29" spans="1:7" ht="12.75" customHeight="1">
      <c r="A29" s="106"/>
      <c r="B29" s="106"/>
      <c r="C29" s="106"/>
      <c r="D29" s="106"/>
      <c r="E29" s="106"/>
      <c r="F29" s="106"/>
      <c r="G29" s="106"/>
    </row>
  </sheetData>
  <mergeCells count="8">
    <mergeCell ref="A1:G1"/>
    <mergeCell ref="A14:C14"/>
    <mergeCell ref="E15:G24"/>
    <mergeCell ref="A6:C6"/>
    <mergeCell ref="A3:A4"/>
    <mergeCell ref="B3:B4"/>
    <mergeCell ref="C3:C4"/>
    <mergeCell ref="E7:G9"/>
  </mergeCells>
  <printOptions horizontalCentered="1" verticalCentered="1"/>
  <pageMargins left="0.25" right="0.25" top="0.25" bottom="0.25" header="0.3" footer="0.3"/>
  <pageSetup orientation="landscape" r:id="rId1"/>
</worksheet>
</file>

<file path=xl/worksheets/sheet6.xml><?xml version="1.0" encoding="utf-8"?>
<worksheet xmlns="http://schemas.openxmlformats.org/spreadsheetml/2006/main" xmlns:r="http://schemas.openxmlformats.org/officeDocument/2006/relationships">
  <sheetPr>
    <pageSetUpPr fitToPage="1"/>
  </sheetPr>
  <dimension ref="A1:H37"/>
  <sheetViews>
    <sheetView showGridLines="0" zoomScaleNormal="100" workbookViewId="0">
      <selection activeCell="F36" sqref="F36"/>
    </sheetView>
  </sheetViews>
  <sheetFormatPr defaultRowHeight="12.75"/>
  <cols>
    <col min="1" max="1" width="1" style="7" customWidth="1"/>
    <col min="2" max="2" width="42.140625" style="7" customWidth="1"/>
    <col min="3" max="3" width="13.5703125" style="7" customWidth="1"/>
    <col min="4" max="4" width="16.28515625" style="7" customWidth="1"/>
    <col min="5" max="5" width="27.28515625" style="7" customWidth="1"/>
    <col min="6" max="6" width="26" style="7" customWidth="1"/>
    <col min="7" max="7" width="10.5703125" style="7" customWidth="1"/>
    <col min="8" max="8" width="10.28515625" style="7" customWidth="1"/>
    <col min="9" max="16384" width="9.140625" style="7"/>
  </cols>
  <sheetData>
    <row r="1" spans="1:8" ht="36" customHeight="1" thickBot="1">
      <c r="B1" s="150" t="s">
        <v>50</v>
      </c>
      <c r="C1" s="151"/>
      <c r="D1" s="151"/>
      <c r="E1" s="151"/>
      <c r="F1" s="151"/>
      <c r="G1" s="152"/>
    </row>
    <row r="2" spans="1:8" ht="16.5" customHeight="1" thickBot="1"/>
    <row r="3" spans="1:8">
      <c r="B3" s="129" t="str">
        <f>'Service Metrics (items 1-2)'!A3</f>
        <v>Railroad: Union Pacific</v>
      </c>
      <c r="C3" s="134" t="str">
        <f>'Service Metrics (items 1-2)'!B3</f>
        <v>Year: 2017</v>
      </c>
      <c r="D3" s="134" t="s">
        <v>59</v>
      </c>
      <c r="E3" s="39" t="s">
        <v>51</v>
      </c>
      <c r="F3" s="22">
        <f>'Service Metrics (items 1-2)'!E3+1</f>
        <v>43023</v>
      </c>
      <c r="G3" s="29"/>
    </row>
    <row r="4" spans="1:8" ht="13.5" thickBot="1">
      <c r="B4" s="130"/>
      <c r="C4" s="136"/>
      <c r="D4" s="136"/>
      <c r="E4" s="40" t="s">
        <v>60</v>
      </c>
      <c r="F4" s="41">
        <f>'Service Metrics (items 1-2)'!E4+1</f>
        <v>43029</v>
      </c>
      <c r="G4" s="29"/>
    </row>
    <row r="5" spans="1:8" ht="13.5" thickBot="1"/>
    <row r="6" spans="1:8" ht="36.75" customHeight="1" thickBot="1">
      <c r="B6" s="125" t="s">
        <v>122</v>
      </c>
      <c r="C6" s="140"/>
      <c r="D6" s="126"/>
    </row>
    <row r="7" spans="1:8" ht="29.25" customHeight="1" thickBot="1">
      <c r="B7" s="51" t="s">
        <v>117</v>
      </c>
      <c r="C7" s="56" t="s">
        <v>133</v>
      </c>
      <c r="D7" s="56" t="s">
        <v>132</v>
      </c>
    </row>
    <row r="8" spans="1:8" ht="13.5" customHeight="1">
      <c r="A8" s="103">
        <v>1</v>
      </c>
      <c r="B8" s="105" t="s">
        <v>15</v>
      </c>
      <c r="C8" s="107">
        <f>VLOOKUP($A8,[3]AAR_Carloadings!$A$6:$D$32,2,FALSE)</f>
        <v>5628</v>
      </c>
      <c r="D8" s="107">
        <f>VLOOKUP(A8,[3]AAR_Carloadings!$A$6:$D$32,4,FALSE)</f>
        <v>1926</v>
      </c>
      <c r="E8" s="73" t="s">
        <v>87</v>
      </c>
      <c r="F8" s="156" t="s">
        <v>134</v>
      </c>
      <c r="G8" s="156"/>
      <c r="H8" s="156"/>
    </row>
    <row r="9" spans="1:8" ht="13.5" customHeight="1">
      <c r="A9" s="103">
        <v>2</v>
      </c>
      <c r="B9" s="105" t="s">
        <v>138</v>
      </c>
      <c r="C9" s="107">
        <f>VLOOKUP($A9,[3]AAR_Carloadings!$A$6:$D$32,2,FALSE)</f>
        <v>917</v>
      </c>
      <c r="D9" s="107">
        <f>VLOOKUP(A9,[3]AAR_Carloadings!$A$6:$D$32,4,FALSE)</f>
        <v>107</v>
      </c>
      <c r="F9" s="156"/>
      <c r="G9" s="156"/>
      <c r="H9" s="156"/>
    </row>
    <row r="10" spans="1:8" ht="13.5" customHeight="1">
      <c r="A10" s="103">
        <v>3</v>
      </c>
      <c r="B10" s="105" t="s">
        <v>139</v>
      </c>
      <c r="C10" s="107">
        <f>VLOOKUP($A10,[3]AAR_Carloadings!$A$6:$D$32,2,FALSE)</f>
        <v>168</v>
      </c>
      <c r="D10" s="107">
        <f>VLOOKUP(A10,[3]AAR_Carloadings!$A$6:$D$32,4,FALSE)</f>
        <v>52</v>
      </c>
      <c r="F10" s="156"/>
      <c r="G10" s="156"/>
      <c r="H10" s="156"/>
    </row>
    <row r="11" spans="1:8" ht="13.5" customHeight="1">
      <c r="A11" s="103">
        <v>4</v>
      </c>
      <c r="B11" s="105" t="s">
        <v>16</v>
      </c>
      <c r="C11" s="107">
        <f>VLOOKUP($A11,[3]AAR_Carloadings!$A$6:$D$32,2,FALSE)</f>
        <v>20401</v>
      </c>
      <c r="D11" s="107">
        <f>VLOOKUP(A11,[3]AAR_Carloadings!$A$6:$D$32,4,FALSE)</f>
        <v>1352</v>
      </c>
      <c r="F11" s="156"/>
      <c r="G11" s="156"/>
      <c r="H11" s="156"/>
    </row>
    <row r="12" spans="1:8" ht="13.5" customHeight="1">
      <c r="A12" s="103">
        <v>5</v>
      </c>
      <c r="B12" s="105" t="s">
        <v>140</v>
      </c>
      <c r="C12" s="107">
        <f>VLOOKUP($A12,[3]AAR_Carloadings!$A$6:$D$32,2,FALSE)</f>
        <v>10708</v>
      </c>
      <c r="D12" s="107">
        <f>VLOOKUP(A12,[3]AAR_Carloadings!$A$6:$D$32,4,FALSE)</f>
        <v>827</v>
      </c>
      <c r="F12" s="156"/>
      <c r="G12" s="156"/>
      <c r="H12" s="156"/>
    </row>
    <row r="13" spans="1:8" ht="13.5" customHeight="1">
      <c r="A13" s="103">
        <v>6</v>
      </c>
      <c r="B13" s="105" t="s">
        <v>141</v>
      </c>
      <c r="C13" s="107">
        <f>VLOOKUP($A13,[3]AAR_Carloadings!$A$6:$D$32,2,FALSE)</f>
        <v>1057</v>
      </c>
      <c r="D13" s="107">
        <f>VLOOKUP(A13,[3]AAR_Carloadings!$A$6:$D$32,4,FALSE)</f>
        <v>194</v>
      </c>
      <c r="F13" s="156"/>
      <c r="G13" s="156"/>
      <c r="H13" s="156"/>
    </row>
    <row r="14" spans="1:8" ht="13.5" customHeight="1">
      <c r="A14" s="103">
        <v>7</v>
      </c>
      <c r="B14" s="105" t="s">
        <v>142</v>
      </c>
      <c r="C14" s="107">
        <f>VLOOKUP($A14,[3]AAR_Carloadings!$A$6:$D$32,2,FALSE)</f>
        <v>3162</v>
      </c>
      <c r="D14" s="107">
        <f>VLOOKUP(A14,[3]AAR_Carloadings!$A$6:$D$32,4,FALSE)</f>
        <v>264</v>
      </c>
      <c r="F14" s="156"/>
      <c r="G14" s="156"/>
      <c r="H14" s="156"/>
    </row>
    <row r="15" spans="1:8" ht="13.5" customHeight="1">
      <c r="A15" s="103">
        <v>8</v>
      </c>
      <c r="B15" s="105" t="s">
        <v>143</v>
      </c>
      <c r="C15" s="107">
        <f>VLOOKUP($A15,[3]AAR_Carloadings!$A$6:$D$32,2,FALSE)</f>
        <v>2970</v>
      </c>
      <c r="D15" s="107">
        <f>VLOOKUP(A15,[3]AAR_Carloadings!$A$6:$D$32,4,FALSE)</f>
        <v>1746</v>
      </c>
      <c r="F15" s="156"/>
      <c r="G15" s="156"/>
      <c r="H15" s="156"/>
    </row>
    <row r="16" spans="1:8" ht="13.5" customHeight="1">
      <c r="A16" s="103">
        <v>9</v>
      </c>
      <c r="B16" s="105" t="s">
        <v>144</v>
      </c>
      <c r="C16" s="107">
        <f>VLOOKUP($A16,[3]AAR_Carloadings!$A$6:$D$32,2,FALSE)</f>
        <v>115</v>
      </c>
      <c r="D16" s="107">
        <f>VLOOKUP(A16,[3]AAR_Carloadings!$A$6:$D$32,4,FALSE)</f>
        <v>75</v>
      </c>
      <c r="F16" s="101"/>
      <c r="G16" s="101"/>
    </row>
    <row r="17" spans="1:4" ht="13.5" customHeight="1">
      <c r="A17" s="103">
        <v>10</v>
      </c>
      <c r="B17" s="105" t="s">
        <v>145</v>
      </c>
      <c r="C17" s="107">
        <f>VLOOKUP($A17,[3]AAR_Carloadings!$A$6:$D$32,2,FALSE)</f>
        <v>1571</v>
      </c>
      <c r="D17" s="107">
        <f>VLOOKUP(A17,[3]AAR_Carloadings!$A$6:$D$32,4,FALSE)</f>
        <v>723</v>
      </c>
    </row>
    <row r="18" spans="1:4" ht="13.5" customHeight="1">
      <c r="A18" s="103">
        <v>11</v>
      </c>
      <c r="B18" s="105" t="s">
        <v>146</v>
      </c>
      <c r="C18" s="107">
        <f>VLOOKUP($A18,[3]AAR_Carloadings!$A$6:$D$32,2,FALSE)</f>
        <v>756</v>
      </c>
      <c r="D18" s="107">
        <f>VLOOKUP(A18,[3]AAR_Carloadings!$A$6:$D$32,4,FALSE)</f>
        <v>965</v>
      </c>
    </row>
    <row r="19" spans="1:4" ht="13.5" customHeight="1">
      <c r="A19" s="103">
        <v>12</v>
      </c>
      <c r="B19" s="105" t="s">
        <v>147</v>
      </c>
      <c r="C19" s="107">
        <f>VLOOKUP($A19,[3]AAR_Carloadings!$A$6:$D$32,2,FALSE)</f>
        <v>14295</v>
      </c>
      <c r="D19" s="107">
        <f>VLOOKUP(A19,[3]AAR_Carloadings!$A$6:$D$32,4,FALSE)</f>
        <v>3112</v>
      </c>
    </row>
    <row r="20" spans="1:4" ht="13.5" customHeight="1">
      <c r="A20" s="103">
        <v>13</v>
      </c>
      <c r="B20" s="105" t="s">
        <v>148</v>
      </c>
      <c r="C20" s="107">
        <f>VLOOKUP($A20,[3]AAR_Carloadings!$A$6:$D$32,2,FALSE)</f>
        <v>2422</v>
      </c>
      <c r="D20" s="107">
        <f>VLOOKUP(A20,[3]AAR_Carloadings!$A$6:$D$32,4,FALSE)</f>
        <v>1761</v>
      </c>
    </row>
    <row r="21" spans="1:4" ht="13.5" customHeight="1">
      <c r="A21" s="103">
        <v>14</v>
      </c>
      <c r="B21" s="105" t="s">
        <v>149</v>
      </c>
      <c r="C21" s="107">
        <f>VLOOKUP($A21,[3]AAR_Carloadings!$A$6:$D$32,2,FALSE)</f>
        <v>2397</v>
      </c>
      <c r="D21" s="107">
        <f>VLOOKUP(A21,[3]AAR_Carloadings!$A$6:$D$32,4,FALSE)</f>
        <v>535</v>
      </c>
    </row>
    <row r="22" spans="1:4" ht="13.5" customHeight="1">
      <c r="A22" s="103">
        <v>15</v>
      </c>
      <c r="B22" s="105" t="s">
        <v>150</v>
      </c>
      <c r="C22" s="107">
        <f>VLOOKUP($A22,[3]AAR_Carloadings!$A$6:$D$32,2,FALSE)</f>
        <v>987</v>
      </c>
      <c r="D22" s="107">
        <f>VLOOKUP(A22,[3]AAR_Carloadings!$A$6:$D$32,4,FALSE)</f>
        <v>28</v>
      </c>
    </row>
    <row r="23" spans="1:4" ht="13.5" customHeight="1">
      <c r="A23" s="103">
        <v>16</v>
      </c>
      <c r="B23" s="105" t="s">
        <v>151</v>
      </c>
      <c r="C23" s="107">
        <f>VLOOKUP($A23,[3]AAR_Carloadings!$A$6:$D$32,2,FALSE)</f>
        <v>1032</v>
      </c>
      <c r="D23" s="107">
        <f>VLOOKUP(A23,[3]AAR_Carloadings!$A$6:$D$32,4,FALSE)</f>
        <v>896</v>
      </c>
    </row>
    <row r="24" spans="1:4" ht="13.5" customHeight="1">
      <c r="A24" s="103">
        <v>17</v>
      </c>
      <c r="B24" s="105" t="s">
        <v>152</v>
      </c>
      <c r="C24" s="107">
        <f>VLOOKUP($A24,[3]AAR_Carloadings!$A$6:$D$32,2,FALSE)</f>
        <v>2605</v>
      </c>
      <c r="D24" s="107">
        <f>VLOOKUP(A24,[3]AAR_Carloadings!$A$6:$D$32,4,FALSE)</f>
        <v>6479</v>
      </c>
    </row>
    <row r="25" spans="1:4" ht="13.5" customHeight="1">
      <c r="A25" s="103">
        <v>18</v>
      </c>
      <c r="B25" s="105" t="s">
        <v>153</v>
      </c>
      <c r="C25" s="107">
        <f>VLOOKUP($A25,[3]AAR_Carloadings!$A$6:$D$32,2,FALSE)</f>
        <v>615</v>
      </c>
      <c r="D25" s="107">
        <f>VLOOKUP(A25,[3]AAR_Carloadings!$A$6:$D$32,4,FALSE)</f>
        <v>23</v>
      </c>
    </row>
    <row r="26" spans="1:4" ht="13.5" customHeight="1">
      <c r="A26" s="103">
        <v>19</v>
      </c>
      <c r="B26" s="105" t="s">
        <v>154</v>
      </c>
      <c r="C26" s="107">
        <f>VLOOKUP($A26,[3]AAR_Carloadings!$A$6:$D$32,2,FALSE)</f>
        <v>814</v>
      </c>
      <c r="D26" s="107">
        <f>VLOOKUP(A26,[3]AAR_Carloadings!$A$6:$D$32,4,FALSE)</f>
        <v>81</v>
      </c>
    </row>
    <row r="27" spans="1:4" ht="13.5" customHeight="1">
      <c r="A27" s="103">
        <v>20</v>
      </c>
      <c r="B27" s="105" t="s">
        <v>7</v>
      </c>
      <c r="C27" s="107">
        <f>VLOOKUP($A27,[3]AAR_Carloadings!$A$6:$D$32,2,FALSE)</f>
        <v>3038</v>
      </c>
      <c r="D27" s="107">
        <f>VLOOKUP(A27,[3]AAR_Carloadings!$A$6:$D$32,4,FALSE)</f>
        <v>1057</v>
      </c>
    </row>
    <row r="28" spans="1:4" ht="13.5" customHeight="1">
      <c r="A28" s="104" t="s">
        <v>123</v>
      </c>
      <c r="B28" s="105" t="s">
        <v>155</v>
      </c>
      <c r="C28" s="107">
        <f>VLOOKUP($A28,[3]AAR_Carloadings!$A$6:$D$32,2,FALSE)</f>
        <v>75658</v>
      </c>
      <c r="D28" s="107">
        <f>VLOOKUP(A28,[3]AAR_Carloadings!$A$6:$D$32,4,FALSE)</f>
        <v>22203</v>
      </c>
    </row>
    <row r="29" spans="1:4" ht="13.5" customHeight="1">
      <c r="A29" s="104" t="s">
        <v>124</v>
      </c>
      <c r="B29" s="105" t="s">
        <v>156</v>
      </c>
      <c r="C29" s="107">
        <f>VLOOKUP($A29,[3]AAR_Carloadings!$A$6:$D$32,2,FALSE)</f>
        <v>61088</v>
      </c>
      <c r="D29" s="107">
        <f>VLOOKUP(A29,[3]AAR_Carloadings!$A$6:$D$32,4,FALSE)</f>
        <v>11474</v>
      </c>
    </row>
    <row r="30" spans="1:4" ht="13.5" customHeight="1">
      <c r="A30" s="104" t="s">
        <v>125</v>
      </c>
      <c r="B30" s="105" t="s">
        <v>157</v>
      </c>
      <c r="C30" s="107">
        <f>VLOOKUP($A30,[3]AAR_Carloadings!$A$6:$D$32,2,FALSE)</f>
        <v>3191</v>
      </c>
      <c r="D30" s="107">
        <f>VLOOKUP(A30,[3]AAR_Carloadings!$A$6:$D$32,4,FALSE)</f>
        <v>106</v>
      </c>
    </row>
    <row r="31" spans="1:4" ht="13.5" customHeight="1">
      <c r="A31" s="104" t="s">
        <v>126</v>
      </c>
      <c r="B31" s="105" t="s">
        <v>158</v>
      </c>
      <c r="C31" s="107">
        <f>VLOOKUP($A31,[3]AAR_Carloadings!$A$6:$D$32,2,FALSE)</f>
        <v>64279</v>
      </c>
      <c r="D31" s="107">
        <f>VLOOKUP(A31,[3]AAR_Carloadings!$A$6:$D$32,4,FALSE)</f>
        <v>11580</v>
      </c>
    </row>
    <row r="32" spans="1:4" ht="13.5" thickBot="1"/>
    <row r="33" spans="2:7" ht="36.75" customHeight="1" thickBot="1">
      <c r="B33" s="125" t="s">
        <v>122</v>
      </c>
      <c r="C33" s="140"/>
      <c r="D33" s="126"/>
    </row>
    <row r="34" spans="2:7" ht="26.25" customHeight="1" thickBot="1">
      <c r="B34" s="51" t="s">
        <v>117</v>
      </c>
      <c r="C34" s="56" t="s">
        <v>133</v>
      </c>
      <c r="D34" s="56" t="s">
        <v>132</v>
      </c>
    </row>
    <row r="35" spans="2:7">
      <c r="B35" s="49" t="s">
        <v>107</v>
      </c>
      <c r="C35" s="107">
        <f>VLOOKUP(B35,[3]AAR_Carloadings!$A$6:$D$32,2,FALSE)</f>
        <v>868</v>
      </c>
      <c r="D35" s="107">
        <f>VLOOKUP(B35,[3]AAR_Carloadings!$A$6:$D$32,4,FALSE)</f>
        <v>1410</v>
      </c>
    </row>
    <row r="37" spans="2:7">
      <c r="D37" s="48"/>
      <c r="E37" s="35"/>
      <c r="F37" s="35"/>
      <c r="G37" s="35"/>
    </row>
  </sheetData>
  <mergeCells count="7">
    <mergeCell ref="B33:D33"/>
    <mergeCell ref="B1:G1"/>
    <mergeCell ref="B3:B4"/>
    <mergeCell ref="C3:C4"/>
    <mergeCell ref="D3:D4"/>
    <mergeCell ref="B6:D6"/>
    <mergeCell ref="F8:H15"/>
  </mergeCells>
  <printOptions horizontalCentered="1" verticalCentered="1"/>
  <pageMargins left="0.25" right="0.25" top="0.25" bottom="0.25" header="0.3" footer="0.3"/>
  <pageSetup scale="93"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6</vt:i4>
      </vt:variant>
    </vt:vector>
  </HeadingPairs>
  <TitlesOfParts>
    <vt:vector size="12" baseType="lpstr">
      <vt:lpstr>Service Metrics (items 1-2)</vt:lpstr>
      <vt:lpstr>Service Metrics (items 3-6)</vt:lpstr>
      <vt:lpstr>Grain Metrics 1 (item 7)</vt:lpstr>
      <vt:lpstr>Grain Metrics 2 (item 8)</vt:lpstr>
      <vt:lpstr>Coal Plans &amp; Grain (items 9-10)</vt:lpstr>
      <vt:lpstr>Weekly Carloads (item 11)</vt:lpstr>
      <vt:lpstr>'Coal Plans &amp; Grain (items 9-10)'!Print_Area</vt:lpstr>
      <vt:lpstr>'Grain Metrics 1 (item 7)'!Print_Area</vt:lpstr>
      <vt:lpstr>'Grain Metrics 2 (item 8)'!Print_Area</vt:lpstr>
      <vt:lpstr>'Service Metrics (items 1-2)'!Print_Area</vt:lpstr>
      <vt:lpstr>'Service Metrics (items 3-6)'!Print_Area</vt:lpstr>
      <vt:lpstr>'Weekly Carloads (item 11)'!Print_Area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2017-10-25T19:43:16Z</dcterms:modified>
</cp:coreProperties>
</file>