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5" windowWidth="14415" windowHeight="12840" tabRatio="862" activeTab="1"/>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externalReferences>
    <externalReference r:id="rId7"/>
    <externalReference r:id="rId8"/>
    <externalReference r:id="rId9"/>
    <externalReference r:id="rId10"/>
  </externalReferences>
  <definedNames>
    <definedName name="_xlnm.Print_Area" localSheetId="4">'Coal Plans &amp; Grain (items 9-10)'!$A$1:$G$30</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25725"/>
</workbook>
</file>

<file path=xl/calcChain.xml><?xml version="1.0" encoding="utf-8"?>
<calcChain xmlns="http://schemas.openxmlformats.org/spreadsheetml/2006/main">
  <c r="E32" i="3"/>
  <c r="C8" i="7"/>
  <c r="C9"/>
  <c r="C10"/>
  <c r="C11"/>
  <c r="C12"/>
  <c r="C13"/>
  <c r="C14"/>
  <c r="C15"/>
  <c r="C16"/>
  <c r="C17"/>
  <c r="C18"/>
  <c r="C19"/>
  <c r="C20"/>
  <c r="C21"/>
  <c r="C22"/>
  <c r="C23"/>
  <c r="C24"/>
  <c r="C25"/>
  <c r="C26"/>
  <c r="C27"/>
  <c r="C28"/>
  <c r="C29"/>
  <c r="C30"/>
  <c r="C31"/>
  <c r="D8"/>
  <c r="D9"/>
  <c r="D10"/>
  <c r="D11"/>
  <c r="D12"/>
  <c r="D13"/>
  <c r="D14"/>
  <c r="D15"/>
  <c r="D16"/>
  <c r="D17"/>
  <c r="D18"/>
  <c r="D19"/>
  <c r="D20"/>
  <c r="D21"/>
  <c r="D22"/>
  <c r="D23"/>
  <c r="D24"/>
  <c r="D25"/>
  <c r="D26"/>
  <c r="D27"/>
  <c r="D28"/>
  <c r="D29"/>
  <c r="D30"/>
  <c r="D31"/>
  <c r="D31" i="2"/>
  <c r="C31"/>
  <c r="B31"/>
  <c r="D30"/>
  <c r="C30"/>
  <c r="B30"/>
  <c r="D29"/>
  <c r="C29"/>
  <c r="B29"/>
  <c r="D28"/>
  <c r="C28"/>
  <c r="B28"/>
  <c r="D27"/>
  <c r="C27"/>
  <c r="B27"/>
  <c r="D26"/>
  <c r="C26"/>
  <c r="B26"/>
  <c r="D25"/>
  <c r="C25"/>
  <c r="B25"/>
  <c r="D24"/>
  <c r="C24"/>
  <c r="B24"/>
  <c r="D23"/>
  <c r="C23"/>
  <c r="B23"/>
  <c r="D22"/>
  <c r="C22"/>
  <c r="B22"/>
  <c r="D21"/>
  <c r="C21"/>
  <c r="B21"/>
  <c r="D20"/>
  <c r="C20"/>
  <c r="B20"/>
  <c r="D19"/>
  <c r="C19"/>
  <c r="B19"/>
  <c r="D18"/>
  <c r="C18"/>
  <c r="B18"/>
  <c r="D17"/>
  <c r="C17"/>
  <c r="B17"/>
  <c r="D16"/>
  <c r="C16"/>
  <c r="B16"/>
  <c r="D15"/>
  <c r="C15"/>
  <c r="B15"/>
  <c r="D14"/>
  <c r="C14"/>
  <c r="B14"/>
  <c r="D13"/>
  <c r="C13"/>
  <c r="B13"/>
  <c r="D12"/>
  <c r="C12"/>
  <c r="B12"/>
  <c r="D11"/>
  <c r="C11"/>
  <c r="B11"/>
  <c r="D10"/>
  <c r="C10"/>
  <c r="B10"/>
  <c r="D9"/>
  <c r="C9"/>
  <c r="B9"/>
  <c r="F28" i="6" l="1"/>
  <c r="C35" i="7" l="1"/>
  <c r="A14" i="5"/>
  <c r="B10"/>
  <c r="B9"/>
  <c r="B8"/>
  <c r="D35" i="7"/>
  <c r="F4"/>
  <c r="E4" i="5"/>
  <c r="E4" i="3"/>
  <c r="E4" i="2"/>
  <c r="E4" i="6"/>
  <c r="C3" i="7"/>
  <c r="B3"/>
  <c r="D32" i="3" l="1"/>
  <c r="B32"/>
  <c r="C32"/>
  <c r="D36" i="6"/>
  <c r="C36"/>
  <c r="B36"/>
  <c r="F29"/>
  <c r="F30"/>
  <c r="F31"/>
  <c r="F32"/>
  <c r="F33"/>
  <c r="F34"/>
  <c r="F35"/>
  <c r="B3" i="5"/>
  <c r="A3"/>
  <c r="B3" i="3"/>
  <c r="A3"/>
  <c r="B3" i="6"/>
  <c r="A3"/>
  <c r="B3" i="2"/>
  <c r="A3"/>
  <c r="F36" i="6" l="1"/>
  <c r="D32" i="2"/>
  <c r="C32"/>
  <c r="B32"/>
  <c r="E3" i="1" l="1"/>
  <c r="F3" i="7" s="1"/>
  <c r="E3" i="3" l="1"/>
  <c r="E3" i="6"/>
  <c r="E3" i="2"/>
  <c r="E3" i="5"/>
</calcChain>
</file>

<file path=xl/sharedStrings.xml><?xml version="1.0" encoding="utf-8"?>
<sst xmlns="http://schemas.openxmlformats.org/spreadsheetml/2006/main" count="243" uniqueCount="161">
  <si>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</si>
  <si>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</si>
  <si>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</si>
  <si>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</si>
  <si>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</si>
  <si>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</si>
  <si>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</si>
  <si>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</si>
  <si>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</si>
  <si>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</si>
  <si>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</si>
  <si>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</si>
  <si>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</si>
  <si>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</si>
  <si>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</si>
  <si>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</si>
  <si>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</si>
  <si>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</si>
  <si>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</si>
  <si>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</si>
  <si>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</si>
  <si>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</si>
  <si>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</si>
  <si>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</si>
  <si>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</si>
  <si>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</si>
  <si>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</si>
  <si>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</si>
  <si>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</si>
  <si>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</si>
  <si>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</si>
  <si>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</si>
  <si>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</si>
  <si>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</si>
  <si>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</si>
  <si>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</si>
  <si>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</si>
  <si>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</si>
  <si>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</si>
  <si>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</si>
  <si>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</si>
  <si>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</si>
  <si>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</si>
  <si>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</si>
  <si>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</si>
  <si>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</si>
  <si>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</si>
  <si>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</si>
  <si>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</si>
  <si>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</si>
  <si>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</si>
  <si>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</si>
  <si>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</si>
  <si>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</si>
  <si>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</si>
  <si>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</si>
  <si>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</si>
  <si>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</si>
  <si>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</si>
  <si>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</si>
  <si>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</si>
  <si>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</si>
  <si>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</si>
  <si>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</si>
  <si>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</si>
  <si>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</si>
  <si>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</si>
  <si>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</si>
  <si>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</si>
  <si>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</si>
  <si>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</si>
  <si>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</si>
  <si>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</si>
  <si>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</si>
  <si>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</si>
  <si>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</si>
  <si>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</si>
  <si>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</si>
  <si>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</si>
  <si>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</si>
  <si>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</si>
  <si>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</si>
  <si>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</si>
  <si>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</si>
  <si>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</si>
  <si>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</si>
  <si>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</si>
  <si>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</si>
  <si>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</si>
  <si>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</si>
  <si>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</si>
  <si>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</si>
  <si>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</si>
  <si>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</si>
  <si>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</si>
  <si>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</si>
  <si>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</si>
  <si>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</si>
  <si>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</si>
  <si>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</si>
  <si>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</si>
  <si>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</si>
  <si>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</si>
  <si>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</si>
  <si>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</si>
  <si>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</si>
  <si>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</si>
  <si>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</si>
  <si>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</si>
  <si>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</si>
  <si>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</si>
  <si>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</si>
  <si>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</si>
  <si>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</si>
  <si>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</si>
  <si>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</si>
  <si>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</si>
  <si>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</si>
  <si>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</si>
  <si>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</si>
  <si>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</si>
  <si>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</si>
  <si>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</si>
  <si>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</si>
  <si>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</si>
  <si>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</si>
  <si>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</si>
  <si>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River</t>
  </si>
  <si>
    <t>System</t>
  </si>
  <si>
    <t>Planned Trip 
Performance</t>
  </si>
  <si>
    <t>Year: 2017</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</si>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</sst>
</file>

<file path=xl/styles.xml><?xml version="1.0" encoding="utf-8"?>
<styleSheet xmlns="http://schemas.openxmlformats.org/spreadsheetml/2006/main">
  <numFmts count="2">
    <numFmt numFmtId="44" formatCode="_(&quot;$&quot;* #,##0.00_);_(&quot;$&quot;* \(#,##0.00\);_(&quot;$&quot;* &quot;-&quot;??_);_(@_)"/>
    <numFmt numFmtId="164" formatCode="#,##0.0"/>
  </numFmts>
  <fonts count="15">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s>
  <fills count="6">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
      <patternFill patternType="solid">
        <fgColor rgb="FFFFFFFF"/>
        <bgColor rgb="FFFFFFFF"/>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5">
    <xf numFmtId="0" fontId="0" fillId="0" borderId="0"/>
    <xf numFmtId="0" fontId="2" fillId="0" borderId="0"/>
    <xf numFmtId="44" fontId="3" fillId="0" borderId="0" applyFont="0" applyFill="0" applyBorder="0" applyAlignment="0" applyProtection="0"/>
    <xf numFmtId="0" fontId="4" fillId="3" borderId="26">
      <alignment vertical="center"/>
    </xf>
    <xf numFmtId="0" fontId="5" fillId="0" borderId="0"/>
  </cellStyleXfs>
  <cellXfs count="155">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4" fontId="5" fillId="0" borderId="0" xfId="0" applyNumberFormat="1" applyFont="1" applyBorder="1"/>
    <xf numFmtId="0" fontId="5" fillId="0" borderId="0" xfId="0" applyFont="1" applyBorder="1" applyAlignment="1">
      <alignment horizontal="left"/>
    </xf>
    <xf numFmtId="0" fontId="8" fillId="0" borderId="24" xfId="0" applyFont="1" applyBorder="1" applyAlignment="1">
      <alignment horizontal="center" vertical="center"/>
    </xf>
    <xf numFmtId="0" fontId="7" fillId="0" borderId="17" xfId="0" applyFont="1" applyBorder="1" applyAlignment="1">
      <alignment horizontal="left" vertical="top"/>
    </xf>
    <xf numFmtId="14" fontId="7" fillId="0" borderId="18" xfId="0" applyNumberFormat="1" applyFont="1" applyBorder="1"/>
    <xf numFmtId="0" fontId="7" fillId="0" borderId="19" xfId="0" applyFont="1" applyBorder="1" applyAlignment="1">
      <alignment horizontal="left" vertical="top" wrapText="1"/>
    </xf>
    <xf numFmtId="14" fontId="7" fillId="0" borderId="20" xfId="0" applyNumberFormat="1" applyFont="1" applyBorder="1"/>
    <xf numFmtId="0" fontId="7" fillId="0" borderId="0" xfId="0" applyFont="1" applyBorder="1" applyAlignment="1"/>
    <xf numFmtId="0" fontId="7"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0" fontId="8" fillId="0" borderId="0" xfId="0" applyFont="1" applyBorder="1" applyAlignment="1">
      <alignment horizontal="center" vertical="center"/>
    </xf>
    <xf numFmtId="0" fontId="7" fillId="0" borderId="21" xfId="0" applyFont="1" applyBorder="1" applyAlignment="1">
      <alignment horizontal="left" vertical="top"/>
    </xf>
    <xf numFmtId="0" fontId="7" fillId="0" borderId="12" xfId="0" applyFont="1" applyBorder="1" applyAlignment="1">
      <alignment horizontal="left" vertical="top" wrapText="1"/>
    </xf>
    <xf numFmtId="14" fontId="7" fillId="0" borderId="20" xfId="0" applyNumberFormat="1" applyFont="1" applyBorder="1" applyAlignment="1">
      <alignment horizontal="right" vertical="top" wrapText="1"/>
    </xf>
    <xf numFmtId="0" fontId="7" fillId="0" borderId="0" xfId="0" applyFont="1" applyAlignment="1"/>
    <xf numFmtId="0" fontId="7" fillId="0" borderId="0" xfId="0" applyFont="1"/>
    <xf numFmtId="0" fontId="7" fillId="0"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xf>
    <xf numFmtId="0" fontId="7" fillId="0" borderId="13" xfId="0" applyFont="1" applyBorder="1" applyAlignment="1">
      <alignment horizontal="center" vertical="center"/>
    </xf>
    <xf numFmtId="164" fontId="5" fillId="0" borderId="0" xfId="0" applyNumberFormat="1" applyFont="1" applyFill="1" applyBorder="1"/>
    <xf numFmtId="49" fontId="5" fillId="0" borderId="2" xfId="0" applyNumberFormat="1" applyFont="1" applyBorder="1" applyAlignment="1">
      <alignment vertical="top"/>
    </xf>
    <xf numFmtId="164" fontId="5" fillId="0" borderId="0" xfId="0" applyNumberFormat="1" applyFont="1"/>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5"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2" borderId="9"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7" fillId="0" borderId="1" xfId="0" applyFont="1" applyBorder="1" applyAlignment="1">
      <alignment horizontal="center" vertical="center"/>
    </xf>
    <xf numFmtId="3" fontId="7" fillId="0" borderId="2" xfId="0" applyNumberFormat="1" applyFont="1" applyBorder="1" applyAlignment="1">
      <alignment horizontal="right" vertical="center" indent="13"/>
    </xf>
    <xf numFmtId="0" fontId="7" fillId="0" borderId="0" xfId="0" applyFont="1" applyFill="1" applyBorder="1" applyAlignment="1">
      <alignment horizontal="center" vertical="center"/>
    </xf>
    <xf numFmtId="0" fontId="10" fillId="0" borderId="0" xfId="0" applyFont="1"/>
    <xf numFmtId="38" fontId="5"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Fill="1" applyBorder="1" applyAlignment="1">
      <alignment horizontal="right" vertical="center" indent="7"/>
    </xf>
    <xf numFmtId="38" fontId="7" fillId="0" borderId="1" xfId="0" applyNumberFormat="1" applyFont="1" applyFill="1" applyBorder="1" applyAlignment="1">
      <alignment horizontal="right" vertical="center" indent="7"/>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7" fillId="0" borderId="0" xfId="0" applyFont="1" applyBorder="1" applyAlignment="1">
      <alignment horizontal="right" vertical="center"/>
    </xf>
    <xf numFmtId="0" fontId="11" fillId="0" borderId="28" xfId="0" applyFont="1" applyFill="1" applyBorder="1" applyAlignment="1">
      <alignment horizontal="center" vertical="center"/>
    </xf>
    <xf numFmtId="0" fontId="7" fillId="0" borderId="29" xfId="0" applyFont="1" applyBorder="1" applyAlignment="1">
      <alignment horizontal="center" vertical="center" wrapText="1"/>
    </xf>
    <xf numFmtId="0" fontId="7" fillId="0" borderId="22" xfId="0" applyFont="1" applyBorder="1" applyAlignment="1">
      <alignment vertical="center" wrapText="1"/>
    </xf>
    <xf numFmtId="0" fontId="7" fillId="0" borderId="22" xfId="0" applyFont="1" applyBorder="1" applyAlignment="1">
      <alignment horizontal="center" vertical="center"/>
    </xf>
    <xf numFmtId="3" fontId="5" fillId="0" borderId="32" xfId="0" applyNumberFormat="1" applyFont="1" applyFill="1" applyBorder="1" applyAlignment="1">
      <alignment horizontal="right" vertical="center" wrapText="1" indent="4"/>
    </xf>
    <xf numFmtId="3" fontId="5" fillId="0" borderId="0" xfId="0" applyNumberFormat="1" applyFont="1" applyFill="1" applyBorder="1" applyAlignment="1">
      <alignment horizontal="right" vertical="center" wrapText="1" indent="4"/>
    </xf>
    <xf numFmtId="0" fontId="12" fillId="0" borderId="22" xfId="0" applyFont="1" applyBorder="1" applyAlignment="1">
      <alignment horizontal="right" vertical="center" wrapText="1"/>
    </xf>
    <xf numFmtId="0" fontId="5" fillId="0" borderId="2" xfId="0" applyFont="1" applyBorder="1" applyAlignment="1">
      <alignment horizontal="left"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164" fontId="5" fillId="0" borderId="31" xfId="0" applyNumberFormat="1" applyFont="1" applyBorder="1" applyAlignment="1">
      <alignment horizontal="center" vertical="center"/>
    </xf>
    <xf numFmtId="164" fontId="6" fillId="0" borderId="0" xfId="0" applyNumberFormat="1" applyFont="1" applyBorder="1" applyAlignment="1">
      <alignment horizontal="center" vertical="center"/>
    </xf>
    <xf numFmtId="0" fontId="7" fillId="0" borderId="0" xfId="0" applyFont="1" applyBorder="1" applyAlignment="1">
      <alignment vertical="top" wrapText="1"/>
    </xf>
    <xf numFmtId="49" fontId="5" fillId="0" borderId="0" xfId="0" applyNumberFormat="1" applyFont="1" applyBorder="1" applyAlignment="1">
      <alignment horizontal="left" vertical="top"/>
    </xf>
    <xf numFmtId="164" fontId="5" fillId="0" borderId="0" xfId="0" applyNumberFormat="1" applyFont="1" applyBorder="1" applyAlignment="1">
      <alignment horizontal="center" vertical="center"/>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49" fontId="5" fillId="0" borderId="1" xfId="0" applyNumberFormat="1" applyFont="1" applyBorder="1" applyAlignment="1">
      <alignment horizontal="left" vertical="top"/>
    </xf>
    <xf numFmtId="164" fontId="5" fillId="0" borderId="1" xfId="0" applyNumberFormat="1" applyFont="1" applyBorder="1" applyAlignment="1">
      <alignment horizontal="center" vertical="center"/>
    </xf>
    <xf numFmtId="49" fontId="5" fillId="0" borderId="9" xfId="0" applyNumberFormat="1" applyFont="1" applyBorder="1" applyAlignment="1">
      <alignment horizontal="left" vertical="top"/>
    </xf>
    <xf numFmtId="164" fontId="6" fillId="0" borderId="0" xfId="0" applyNumberFormat="1" applyFont="1" applyBorder="1" applyAlignment="1">
      <alignment horizontal="center" vertical="top"/>
    </xf>
    <xf numFmtId="164" fontId="6" fillId="0" borderId="0" xfId="0" applyNumberFormat="1" applyFont="1" applyBorder="1" applyAlignment="1">
      <alignment vertical="center"/>
    </xf>
    <xf numFmtId="164" fontId="6" fillId="0" borderId="0" xfId="0" applyNumberFormat="1" applyFont="1" applyBorder="1" applyAlignment="1">
      <alignment vertical="top" wrapText="1"/>
    </xf>
    <xf numFmtId="0" fontId="14" fillId="5" borderId="0" xfId="0" applyNumberFormat="1" applyFont="1" applyFill="1" applyBorder="1" applyAlignment="1">
      <alignment horizontal="left" vertical="top" wrapText="1" readingOrder="1"/>
    </xf>
    <xf numFmtId="0" fontId="14" fillId="0" borderId="0" xfId="0" applyNumberFormat="1" applyFont="1" applyFill="1" applyBorder="1" applyAlignment="1">
      <alignment vertical="top" wrapText="1" readingOrder="1"/>
    </xf>
    <xf numFmtId="49" fontId="5" fillId="0" borderId="36" xfId="0" applyNumberFormat="1" applyFont="1" applyBorder="1" applyAlignment="1">
      <alignment horizontal="left" vertical="top"/>
    </xf>
    <xf numFmtId="0" fontId="13" fillId="0" borderId="0" xfId="0" applyNumberFormat="1" applyFont="1" applyAlignment="1">
      <alignment vertical="top"/>
    </xf>
    <xf numFmtId="3" fontId="5" fillId="0" borderId="1" xfId="0" applyNumberFormat="1" applyFont="1" applyFill="1" applyBorder="1" applyAlignment="1">
      <alignment horizontal="center" vertical="center" wrapText="1"/>
    </xf>
    <xf numFmtId="164" fontId="5" fillId="0" borderId="30"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xf>
    <xf numFmtId="164" fontId="5" fillId="0" borderId="14" xfId="0" applyNumberFormat="1" applyFont="1" applyBorder="1" applyAlignment="1">
      <alignment horizontal="center" vertical="center" wrapText="1"/>
    </xf>
    <xf numFmtId="0" fontId="5" fillId="0" borderId="14" xfId="0" applyFont="1" applyFill="1" applyBorder="1" applyAlignment="1">
      <alignment horizontal="right" vertical="center" wrapText="1" indent="4"/>
    </xf>
    <xf numFmtId="0" fontId="5" fillId="0" borderId="1" xfId="0" applyFont="1" applyFill="1" applyBorder="1" applyAlignment="1">
      <alignment horizontal="right" vertical="center" wrapText="1" indent="4"/>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Fill="1" applyBorder="1" applyAlignment="1">
      <alignment horizontal="right" vertical="center" wrapText="1" indent="4"/>
    </xf>
    <xf numFmtId="0" fontId="7" fillId="2" borderId="27" xfId="0" applyFont="1" applyFill="1" applyBorder="1" applyAlignment="1">
      <alignment horizontal="center" vertical="center"/>
    </xf>
    <xf numFmtId="38" fontId="5" fillId="2" borderId="14" xfId="0" applyNumberFormat="1" applyFont="1" applyFill="1" applyBorder="1" applyAlignment="1">
      <alignment horizontal="right" vertical="center" indent="7"/>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9" fillId="0" borderId="3"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7"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16" xfId="0" applyFont="1" applyBorder="1" applyAlignment="1">
      <alignment horizontal="center" vertical="center" wrapText="1"/>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5" fillId="0" borderId="4" xfId="0" applyFont="1" applyBorder="1" applyAlignment="1">
      <alignment wrapText="1"/>
    </xf>
    <xf numFmtId="164" fontId="6" fillId="0" borderId="0" xfId="0" applyNumberFormat="1" applyFont="1" applyBorder="1" applyAlignment="1">
      <alignment horizontal="left" vertical="top" wrapText="1"/>
    </xf>
    <xf numFmtId="0" fontId="7" fillId="0" borderId="4" xfId="0" applyFont="1" applyBorder="1" applyAlignment="1">
      <alignment horizontal="left" vertical="center" wrapText="1"/>
    </xf>
    <xf numFmtId="0" fontId="7" fillId="0" borderId="3" xfId="0" applyFont="1" applyBorder="1" applyAlignment="1">
      <alignment horizontal="center" vertical="top" wrapText="1"/>
    </xf>
    <xf numFmtId="0" fontId="7" fillId="0" borderId="6" xfId="0" applyFont="1" applyBorder="1" applyAlignment="1">
      <alignment horizontal="center" vertical="top" wrapText="1"/>
    </xf>
    <xf numFmtId="0" fontId="7" fillId="0" borderId="4" xfId="0" applyFont="1" applyBorder="1" applyAlignment="1">
      <alignment horizontal="center" vertical="top" wrapText="1"/>
    </xf>
  </cellXfs>
  <cellStyles count="5">
    <cellStyle name="Currency" xfId="2" builtinId="4"/>
    <cellStyle name="Normal" xfId="0" builtinId="0" customBuiltin="1"/>
    <cellStyle name="Normal 2" xfId="4"/>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tem9_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tem10_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tem11_Da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tem7_Dat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blSTB7DAYAVG"/>
    </sheetNames>
    <sheetDataSet>
      <sheetData sheetId="0">
        <row r="2">
          <cell r="B2">
            <v>16.857142857142858</v>
          </cell>
        </row>
        <row r="3">
          <cell r="B3">
            <v>4.5714285714285712</v>
          </cell>
        </row>
        <row r="4">
          <cell r="B4">
            <v>0.7142857142857143</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tem10_Data"/>
    </sheetNames>
    <sheetDataSet>
      <sheetData sheetId="0">
        <row r="1">
          <cell r="A1" t="str">
            <v>AR/TX</v>
          </cell>
          <cell r="D1" t="str">
            <v>Sep</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AR_Carloadings"/>
    </sheetNames>
    <sheetDataSet>
      <sheetData sheetId="0">
        <row r="6">
          <cell r="A6" t="str">
            <v>TRAFFIC_CODE</v>
          </cell>
          <cell r="B6" t="str">
            <v>ORIG</v>
          </cell>
          <cell r="D6" t="str">
            <v>RECD</v>
          </cell>
        </row>
        <row r="7">
          <cell r="A7">
            <v>1</v>
          </cell>
          <cell r="B7">
            <v>5515</v>
          </cell>
          <cell r="D7">
            <v>1255</v>
          </cell>
        </row>
        <row r="8">
          <cell r="A8">
            <v>2</v>
          </cell>
          <cell r="B8">
            <v>347</v>
          </cell>
          <cell r="D8">
            <v>118</v>
          </cell>
        </row>
        <row r="9">
          <cell r="A9">
            <v>3</v>
          </cell>
          <cell r="B9">
            <v>231</v>
          </cell>
          <cell r="D9">
            <v>51</v>
          </cell>
        </row>
        <row r="10">
          <cell r="A10">
            <v>4</v>
          </cell>
          <cell r="B10">
            <v>21772</v>
          </cell>
          <cell r="D10">
            <v>1733</v>
          </cell>
        </row>
        <row r="11">
          <cell r="A11">
            <v>5</v>
          </cell>
          <cell r="B11">
            <v>9804</v>
          </cell>
          <cell r="D11">
            <v>607</v>
          </cell>
        </row>
        <row r="12">
          <cell r="A12">
            <v>6</v>
          </cell>
          <cell r="B12">
            <v>1113</v>
          </cell>
          <cell r="D12">
            <v>146</v>
          </cell>
        </row>
        <row r="13">
          <cell r="A13">
            <v>7</v>
          </cell>
          <cell r="B13">
            <v>3235</v>
          </cell>
          <cell r="D13">
            <v>149</v>
          </cell>
        </row>
        <row r="14">
          <cell r="A14">
            <v>8</v>
          </cell>
          <cell r="B14">
            <v>2741</v>
          </cell>
          <cell r="D14">
            <v>1549</v>
          </cell>
        </row>
        <row r="15">
          <cell r="A15">
            <v>9</v>
          </cell>
          <cell r="B15">
            <v>159</v>
          </cell>
          <cell r="D15">
            <v>119</v>
          </cell>
        </row>
        <row r="16">
          <cell r="A16">
            <v>10</v>
          </cell>
          <cell r="B16">
            <v>1601</v>
          </cell>
          <cell r="D16">
            <v>798</v>
          </cell>
        </row>
        <row r="17">
          <cell r="A17">
            <v>11</v>
          </cell>
          <cell r="B17">
            <v>768</v>
          </cell>
          <cell r="D17">
            <v>857</v>
          </cell>
        </row>
        <row r="18">
          <cell r="A18">
            <v>12</v>
          </cell>
          <cell r="B18">
            <v>15059</v>
          </cell>
          <cell r="D18">
            <v>3130</v>
          </cell>
        </row>
        <row r="19">
          <cell r="A19">
            <v>13</v>
          </cell>
          <cell r="B19">
            <v>2226</v>
          </cell>
          <cell r="D19">
            <v>1698</v>
          </cell>
        </row>
        <row r="20">
          <cell r="A20">
            <v>14</v>
          </cell>
          <cell r="B20">
            <v>2461</v>
          </cell>
          <cell r="D20">
            <v>558</v>
          </cell>
        </row>
        <row r="21">
          <cell r="A21">
            <v>15</v>
          </cell>
          <cell r="B21">
            <v>834</v>
          </cell>
          <cell r="D21">
            <v>131</v>
          </cell>
        </row>
        <row r="22">
          <cell r="A22">
            <v>16</v>
          </cell>
          <cell r="B22">
            <v>1096</v>
          </cell>
          <cell r="D22">
            <v>1287</v>
          </cell>
        </row>
        <row r="23">
          <cell r="A23">
            <v>17</v>
          </cell>
          <cell r="B23">
            <v>3011</v>
          </cell>
          <cell r="D23">
            <v>7096</v>
          </cell>
        </row>
        <row r="24">
          <cell r="A24">
            <v>18</v>
          </cell>
          <cell r="B24">
            <v>531</v>
          </cell>
          <cell r="D24">
            <v>26</v>
          </cell>
        </row>
        <row r="25">
          <cell r="A25">
            <v>19</v>
          </cell>
          <cell r="B25">
            <v>791</v>
          </cell>
          <cell r="D25">
            <v>65</v>
          </cell>
        </row>
        <row r="26">
          <cell r="A26">
            <v>20</v>
          </cell>
          <cell r="B26">
            <v>2626</v>
          </cell>
          <cell r="D26">
            <v>1019</v>
          </cell>
        </row>
        <row r="27">
          <cell r="A27" t="str">
            <v>TC</v>
          </cell>
          <cell r="B27">
            <v>75921</v>
          </cell>
          <cell r="D27">
            <v>22392</v>
          </cell>
        </row>
        <row r="28">
          <cell r="A28" t="str">
            <v>IC</v>
          </cell>
          <cell r="B28">
            <v>55785</v>
          </cell>
          <cell r="D28">
            <v>11820</v>
          </cell>
        </row>
        <row r="29">
          <cell r="A29" t="str">
            <v>IT</v>
          </cell>
          <cell r="B29">
            <v>3144</v>
          </cell>
          <cell r="D29">
            <v>114</v>
          </cell>
        </row>
        <row r="30">
          <cell r="A30" t="str">
            <v>IU</v>
          </cell>
          <cell r="B30">
            <v>58929</v>
          </cell>
          <cell r="D30">
            <v>11934</v>
          </cell>
        </row>
        <row r="32">
          <cell r="A32" t="str">
            <v>Fertilizer</v>
          </cell>
          <cell r="B32">
            <v>1079</v>
          </cell>
          <cell r="D32">
            <v>1147</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rain Metrics 1 (item 7)"/>
      <sheetName val="STB Report"/>
      <sheetName val="#Detail"/>
      <sheetName val="Totals Check_AAR Rec"/>
      <sheetName val="SQL"/>
    </sheetNames>
    <sheetDataSet>
      <sheetData sheetId="0" refreshError="1"/>
      <sheetData sheetId="1">
        <row r="2">
          <cell r="B2" t="str">
            <v>AZ</v>
          </cell>
          <cell r="C2">
            <v>19</v>
          </cell>
          <cell r="D2">
            <v>0</v>
          </cell>
          <cell r="E2">
            <v>19</v>
          </cell>
        </row>
        <row r="3">
          <cell r="B3" t="str">
            <v>CA</v>
          </cell>
          <cell r="C3">
            <v>19</v>
          </cell>
          <cell r="D3">
            <v>0</v>
          </cell>
          <cell r="E3">
            <v>19</v>
          </cell>
        </row>
        <row r="4">
          <cell r="B4" t="str">
            <v>CO</v>
          </cell>
          <cell r="C4">
            <v>377</v>
          </cell>
          <cell r="D4">
            <v>319</v>
          </cell>
          <cell r="E4">
            <v>58</v>
          </cell>
        </row>
        <row r="5">
          <cell r="B5" t="str">
            <v>ID</v>
          </cell>
          <cell r="C5">
            <v>1022</v>
          </cell>
          <cell r="D5">
            <v>545</v>
          </cell>
          <cell r="E5">
            <v>477</v>
          </cell>
        </row>
        <row r="6">
          <cell r="B6" t="str">
            <v>IL</v>
          </cell>
          <cell r="C6">
            <v>411</v>
          </cell>
          <cell r="D6">
            <v>294</v>
          </cell>
          <cell r="E6">
            <v>117</v>
          </cell>
        </row>
        <row r="7">
          <cell r="B7" t="str">
            <v>IA</v>
          </cell>
          <cell r="C7">
            <v>574</v>
          </cell>
          <cell r="D7">
            <v>438</v>
          </cell>
          <cell r="E7">
            <v>136</v>
          </cell>
        </row>
        <row r="8">
          <cell r="B8" t="str">
            <v>KS</v>
          </cell>
          <cell r="C8">
            <v>822</v>
          </cell>
          <cell r="D8">
            <v>401</v>
          </cell>
          <cell r="E8">
            <v>421</v>
          </cell>
        </row>
        <row r="9">
          <cell r="B9" t="str">
            <v>LA</v>
          </cell>
          <cell r="C9">
            <v>0</v>
          </cell>
          <cell r="D9">
            <v>0</v>
          </cell>
          <cell r="E9">
            <v>0</v>
          </cell>
        </row>
        <row r="10">
          <cell r="B10" t="str">
            <v>MN</v>
          </cell>
          <cell r="C10">
            <v>435</v>
          </cell>
          <cell r="D10">
            <v>213</v>
          </cell>
          <cell r="E10">
            <v>222</v>
          </cell>
        </row>
        <row r="11">
          <cell r="B11" t="str">
            <v>MO</v>
          </cell>
          <cell r="C11">
            <v>698</v>
          </cell>
          <cell r="D11">
            <v>618</v>
          </cell>
          <cell r="E11">
            <v>80</v>
          </cell>
        </row>
        <row r="12">
          <cell r="B12" t="str">
            <v>MT</v>
          </cell>
          <cell r="C12">
            <v>20</v>
          </cell>
          <cell r="D12">
            <v>0</v>
          </cell>
          <cell r="E12">
            <v>20</v>
          </cell>
        </row>
        <row r="13">
          <cell r="B13" t="str">
            <v>NE</v>
          </cell>
          <cell r="C13">
            <v>1944</v>
          </cell>
          <cell r="D13">
            <v>1506</v>
          </cell>
          <cell r="E13">
            <v>438</v>
          </cell>
        </row>
        <row r="14">
          <cell r="B14" t="str">
            <v>NV</v>
          </cell>
          <cell r="C14">
            <v>4</v>
          </cell>
          <cell r="D14">
            <v>0</v>
          </cell>
          <cell r="E14">
            <v>4</v>
          </cell>
        </row>
        <row r="15">
          <cell r="B15" t="str">
            <v>OK</v>
          </cell>
          <cell r="C15">
            <v>11</v>
          </cell>
          <cell r="D15">
            <v>0</v>
          </cell>
          <cell r="E15">
            <v>11</v>
          </cell>
        </row>
        <row r="16">
          <cell r="B16" t="str">
            <v>TX</v>
          </cell>
          <cell r="C16">
            <v>24</v>
          </cell>
          <cell r="D16">
            <v>0</v>
          </cell>
          <cell r="E16">
            <v>24</v>
          </cell>
        </row>
        <row r="17">
          <cell r="B17" t="str">
            <v>UT</v>
          </cell>
          <cell r="C17">
            <v>5</v>
          </cell>
          <cell r="D17">
            <v>0</v>
          </cell>
          <cell r="E17">
            <v>5</v>
          </cell>
        </row>
        <row r="18">
          <cell r="B18" t="str">
            <v>WA</v>
          </cell>
          <cell r="C18">
            <v>3</v>
          </cell>
          <cell r="D18">
            <v>0</v>
          </cell>
          <cell r="E18">
            <v>3</v>
          </cell>
        </row>
        <row r="19">
          <cell r="B19" t="str">
            <v>WI</v>
          </cell>
          <cell r="C19">
            <v>118</v>
          </cell>
          <cell r="D19">
            <v>110</v>
          </cell>
          <cell r="E19">
            <v>8</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3"/>
  <sheetViews>
    <sheetView showGridLines="0" zoomScaleNormal="100" workbookViewId="0">
      <selection activeCell="C22" sqref="C22"/>
    </sheetView>
  </sheetViews>
  <sheetFormatPr defaultRowHeight="12.75"/>
  <cols>
    <col min="1" max="1" width="25.7109375" style="7" customWidth="1"/>
    <col min="2" max="5" width="20.7109375" style="7" customWidth="1"/>
    <col min="6" max="6" width="22.28515625" style="7" customWidth="1"/>
    <col min="7" max="16384" width="9.140625" style="7"/>
  </cols>
  <sheetData>
    <row r="1" spans="1:6" ht="39" customHeight="1" thickBot="1">
      <c r="A1" s="125" t="s">
        <v>50</v>
      </c>
      <c r="B1" s="126"/>
      <c r="C1" s="126"/>
      <c r="D1" s="126"/>
      <c r="E1" s="126"/>
      <c r="F1" s="127"/>
    </row>
    <row r="2" spans="1:6" ht="14.25" customHeight="1" thickBot="1">
      <c r="A2" s="20"/>
      <c r="B2" s="5"/>
      <c r="C2" s="5"/>
      <c r="D2" s="5"/>
      <c r="E2" s="5"/>
      <c r="F2" s="6"/>
    </row>
    <row r="3" spans="1:6" ht="15" customHeight="1">
      <c r="A3" s="123" t="s">
        <v>91</v>
      </c>
      <c r="B3" s="128" t="s">
        <v>130</v>
      </c>
      <c r="C3" s="128" t="s">
        <v>59</v>
      </c>
      <c r="D3" s="21" t="s">
        <v>51</v>
      </c>
      <c r="E3" s="22">
        <f>+E4-6</f>
        <v>43036</v>
      </c>
    </row>
    <row r="4" spans="1:6" ht="13.5" thickBot="1">
      <c r="A4" s="124"/>
      <c r="B4" s="129"/>
      <c r="C4" s="129"/>
      <c r="D4" s="23" t="s">
        <v>60</v>
      </c>
      <c r="E4" s="24">
        <v>43042</v>
      </c>
    </row>
    <row r="5" spans="1:6" ht="13.5" thickBot="1">
      <c r="A5" s="8"/>
      <c r="B5" s="17"/>
      <c r="C5" s="10"/>
      <c r="D5" s="10"/>
      <c r="E5" s="8"/>
      <c r="F5" s="11"/>
    </row>
    <row r="6" spans="1:6" ht="13.5" thickBot="1">
      <c r="A6" s="119" t="s">
        <v>118</v>
      </c>
      <c r="B6" s="120"/>
      <c r="C6" s="29"/>
      <c r="D6" s="30"/>
    </row>
    <row r="7" spans="1:6" ht="39" customHeight="1" thickBot="1">
      <c r="A7" s="121"/>
      <c r="B7" s="122"/>
      <c r="C7" s="31"/>
      <c r="D7" s="32"/>
    </row>
    <row r="8" spans="1:6" ht="17.25" customHeight="1">
      <c r="A8" s="84" t="s">
        <v>57</v>
      </c>
      <c r="B8" s="110">
        <v>24.8</v>
      </c>
      <c r="C8" s="18"/>
      <c r="D8" s="18"/>
    </row>
    <row r="9" spans="1:6" ht="21" customHeight="1" thickBot="1">
      <c r="A9" s="19"/>
      <c r="B9" s="19"/>
      <c r="C9" s="18"/>
      <c r="D9" s="18"/>
    </row>
    <row r="10" spans="1:6" ht="41.25" customHeight="1" thickBot="1">
      <c r="A10" s="119" t="s">
        <v>64</v>
      </c>
      <c r="B10" s="120"/>
      <c r="C10" s="25"/>
      <c r="D10" s="26"/>
      <c r="E10" s="8"/>
      <c r="F10" s="26"/>
    </row>
    <row r="11" spans="1:6" ht="15.75" customHeight="1">
      <c r="A11" s="85" t="s">
        <v>0</v>
      </c>
      <c r="B11" s="111">
        <v>31.3</v>
      </c>
      <c r="C11" s="72" t="s">
        <v>87</v>
      </c>
      <c r="D11" s="2" t="s">
        <v>95</v>
      </c>
      <c r="E11" s="8"/>
      <c r="F11" s="11"/>
    </row>
    <row r="12" spans="1:6">
      <c r="A12" s="86" t="s">
        <v>5</v>
      </c>
      <c r="B12" s="109">
        <v>22.8</v>
      </c>
      <c r="C12" s="10"/>
      <c r="D12" s="2" t="s">
        <v>96</v>
      </c>
      <c r="E12" s="8"/>
      <c r="F12" s="11"/>
    </row>
    <row r="13" spans="1:6">
      <c r="A13" s="86" t="s">
        <v>4</v>
      </c>
      <c r="B13" s="109">
        <v>25.3</v>
      </c>
      <c r="C13" s="10"/>
      <c r="D13" s="2" t="s">
        <v>97</v>
      </c>
      <c r="E13" s="8"/>
      <c r="F13" s="11"/>
    </row>
    <row r="14" spans="1:6">
      <c r="A14" s="86" t="s">
        <v>3</v>
      </c>
      <c r="B14" s="109">
        <v>24.2</v>
      </c>
      <c r="C14" s="10"/>
      <c r="D14" s="2" t="s">
        <v>98</v>
      </c>
      <c r="E14" s="8"/>
      <c r="F14" s="11"/>
    </row>
    <row r="15" spans="1:6">
      <c r="A15" s="86" t="s">
        <v>2</v>
      </c>
      <c r="B15" s="109">
        <v>21.4</v>
      </c>
      <c r="C15" s="10"/>
      <c r="D15" s="10"/>
      <c r="E15" s="8"/>
      <c r="F15" s="11"/>
    </row>
    <row r="16" spans="1:6">
      <c r="A16" s="86" t="s">
        <v>1</v>
      </c>
      <c r="B16" s="109">
        <v>20.9</v>
      </c>
      <c r="C16" s="10"/>
      <c r="D16" s="10"/>
      <c r="E16" s="8"/>
      <c r="F16" s="11"/>
    </row>
    <row r="17" spans="1:6">
      <c r="A17" s="86" t="s">
        <v>6</v>
      </c>
      <c r="B17" s="109">
        <v>21.9</v>
      </c>
      <c r="C17" s="10"/>
      <c r="D17" s="10"/>
      <c r="E17" s="8"/>
      <c r="F17" s="11"/>
    </row>
    <row r="18" spans="1:6" ht="13.5" thickBot="1">
      <c r="A18" s="8"/>
      <c r="B18" s="17"/>
      <c r="C18" s="10"/>
      <c r="D18" s="10"/>
      <c r="E18" s="8"/>
      <c r="F18" s="11"/>
    </row>
    <row r="19" spans="1:6" ht="13.5" thickBot="1">
      <c r="A19" s="119" t="s">
        <v>56</v>
      </c>
      <c r="B19" s="120"/>
      <c r="C19" s="29"/>
      <c r="D19" s="30"/>
    </row>
    <row r="20" spans="1:6" ht="39" customHeight="1" thickBot="1">
      <c r="A20" s="121"/>
      <c r="B20" s="122"/>
      <c r="C20" s="31"/>
      <c r="D20" s="32"/>
    </row>
    <row r="21" spans="1:6" ht="17.25" customHeight="1">
      <c r="A21" s="84" t="s">
        <v>57</v>
      </c>
      <c r="B21" s="110">
        <v>30.4</v>
      </c>
      <c r="C21" s="18"/>
      <c r="D21" s="18"/>
    </row>
    <row r="22" spans="1:6" ht="21" customHeight="1" thickBot="1">
      <c r="A22" s="19"/>
      <c r="B22" s="19"/>
      <c r="C22" s="18"/>
      <c r="D22" s="18"/>
    </row>
    <row r="23" spans="1:6" ht="49.5" customHeight="1" thickBot="1">
      <c r="A23" s="119" t="s">
        <v>65</v>
      </c>
      <c r="B23" s="120"/>
      <c r="C23" s="31"/>
      <c r="D23" s="32"/>
    </row>
    <row r="24" spans="1:6">
      <c r="A24" s="84" t="s">
        <v>72</v>
      </c>
      <c r="B24" s="109">
        <v>32</v>
      </c>
      <c r="C24" s="72" t="s">
        <v>87</v>
      </c>
      <c r="D24" s="2" t="s">
        <v>99</v>
      </c>
    </row>
    <row r="25" spans="1:6">
      <c r="A25" s="87" t="s">
        <v>73</v>
      </c>
      <c r="B25" s="109">
        <v>31.9</v>
      </c>
      <c r="C25" s="28"/>
      <c r="D25" s="2" t="s">
        <v>100</v>
      </c>
    </row>
    <row r="26" spans="1:6">
      <c r="A26" s="87" t="s">
        <v>74</v>
      </c>
      <c r="B26" s="109">
        <v>32.200000000000003</v>
      </c>
      <c r="C26" s="27"/>
      <c r="D26" s="2" t="s">
        <v>101</v>
      </c>
    </row>
    <row r="27" spans="1:6">
      <c r="A27" s="87" t="s">
        <v>75</v>
      </c>
      <c r="B27" s="109">
        <v>29.6</v>
      </c>
      <c r="D27" s="2" t="s">
        <v>102</v>
      </c>
    </row>
    <row r="28" spans="1:6">
      <c r="A28" s="87" t="s">
        <v>76</v>
      </c>
      <c r="B28" s="109">
        <v>27.2</v>
      </c>
      <c r="C28" s="18"/>
      <c r="D28" s="2" t="s">
        <v>103</v>
      </c>
    </row>
    <row r="29" spans="1:6">
      <c r="A29" s="87" t="s">
        <v>77</v>
      </c>
      <c r="B29" s="97">
        <v>32.4</v>
      </c>
      <c r="C29" s="18"/>
      <c r="D29" s="2" t="s">
        <v>104</v>
      </c>
    </row>
    <row r="30" spans="1:6">
      <c r="A30" s="87" t="s">
        <v>78</v>
      </c>
      <c r="B30" s="109">
        <v>38.200000000000003</v>
      </c>
      <c r="C30" s="18"/>
      <c r="D30" s="2" t="s">
        <v>105</v>
      </c>
    </row>
    <row r="31" spans="1:6">
      <c r="A31" s="87" t="s">
        <v>79</v>
      </c>
      <c r="B31" s="109">
        <v>29.4</v>
      </c>
      <c r="C31" s="18"/>
      <c r="D31" s="18"/>
    </row>
    <row r="32" spans="1:6">
      <c r="A32" s="87" t="s">
        <v>80</v>
      </c>
      <c r="B32" s="109">
        <v>39.9</v>
      </c>
      <c r="C32" s="18"/>
      <c r="D32" s="18"/>
    </row>
    <row r="33" spans="1:4">
      <c r="A33" s="87" t="s">
        <v>81</v>
      </c>
      <c r="B33" s="109">
        <v>40.4</v>
      </c>
      <c r="C33" s="18"/>
      <c r="D33" s="18"/>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0"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tabSelected="1" zoomScaleNormal="100" workbookViewId="0">
      <selection activeCell="I16" sqref="I16"/>
    </sheetView>
  </sheetViews>
  <sheetFormatPr defaultRowHeight="12.75"/>
  <cols>
    <col min="1" max="1" width="25.7109375" style="7" customWidth="1"/>
    <col min="2" max="4" width="20.7109375" style="7" customWidth="1"/>
    <col min="5" max="5" width="21" style="7" customWidth="1"/>
    <col min="6" max="6" width="15.42578125" style="7" customWidth="1"/>
    <col min="7" max="7" width="22.7109375" style="7" customWidth="1"/>
    <col min="8" max="8" width="15.42578125" style="7" customWidth="1"/>
    <col min="9" max="16384" width="9.140625" style="7"/>
  </cols>
  <sheetData>
    <row r="1" spans="1:7" ht="39" customHeight="1" thickBot="1">
      <c r="A1" s="125" t="s">
        <v>50</v>
      </c>
      <c r="B1" s="126"/>
      <c r="C1" s="126"/>
      <c r="D1" s="126"/>
      <c r="E1" s="126"/>
      <c r="F1" s="127"/>
    </row>
    <row r="2" spans="1:7" ht="14.25" customHeight="1" thickBot="1">
      <c r="A2" s="38"/>
      <c r="B2" s="6"/>
      <c r="C2" s="6"/>
      <c r="D2" s="6"/>
      <c r="E2" s="6"/>
      <c r="F2" s="6"/>
    </row>
    <row r="3" spans="1:7" ht="15" customHeight="1">
      <c r="A3" s="123" t="str">
        <f>'Service Metrics (items 1-2)'!A3</f>
        <v>Railroad: Union Pacific</v>
      </c>
      <c r="B3" s="128" t="str">
        <f>'Service Metrics (items 1-2)'!B3</f>
        <v>Year: 2017</v>
      </c>
      <c r="C3" s="128" t="s">
        <v>59</v>
      </c>
      <c r="D3" s="39" t="s">
        <v>51</v>
      </c>
      <c r="E3" s="22">
        <f>'Service Metrics (items 1-2)'!E3</f>
        <v>43036</v>
      </c>
      <c r="F3" s="6"/>
    </row>
    <row r="4" spans="1:7" ht="15.75" customHeight="1" thickBot="1">
      <c r="A4" s="124"/>
      <c r="B4" s="130"/>
      <c r="C4" s="130"/>
      <c r="D4" s="40" t="s">
        <v>60</v>
      </c>
      <c r="E4" s="41">
        <f>'Service Metrics (items 1-2)'!E4</f>
        <v>43042</v>
      </c>
    </row>
    <row r="5" spans="1:7" ht="28.5" customHeight="1" thickBot="1">
      <c r="A5" s="119" t="s">
        <v>68</v>
      </c>
      <c r="B5" s="120"/>
      <c r="C5" s="25"/>
    </row>
    <row r="6" spans="1:7" ht="12.75" customHeight="1">
      <c r="A6" s="33" t="s">
        <v>8</v>
      </c>
      <c r="B6" s="112">
        <v>22362</v>
      </c>
      <c r="D6" s="89" t="s">
        <v>87</v>
      </c>
    </row>
    <row r="7" spans="1:7" ht="12.75" customHeight="1">
      <c r="A7" s="34" t="s">
        <v>9</v>
      </c>
      <c r="B7" s="113">
        <v>114764</v>
      </c>
      <c r="C7" s="73"/>
      <c r="D7" s="2"/>
    </row>
    <row r="8" spans="1:7" ht="12.75" customHeight="1">
      <c r="A8" s="34" t="s">
        <v>10</v>
      </c>
      <c r="B8" s="113">
        <v>11061</v>
      </c>
      <c r="C8" s="74"/>
      <c r="D8" s="2"/>
    </row>
    <row r="9" spans="1:7" ht="12.75" customHeight="1">
      <c r="A9" s="34" t="s">
        <v>0</v>
      </c>
      <c r="B9" s="113">
        <v>14418</v>
      </c>
      <c r="C9" s="74"/>
      <c r="G9" s="42"/>
    </row>
    <row r="10" spans="1:7" ht="12.75" customHeight="1">
      <c r="A10" s="34" t="s">
        <v>11</v>
      </c>
      <c r="B10" s="113">
        <v>13893</v>
      </c>
      <c r="C10" s="74"/>
      <c r="G10" s="43"/>
    </row>
    <row r="11" spans="1:7" ht="12.75" customHeight="1">
      <c r="A11" s="34" t="s">
        <v>19</v>
      </c>
      <c r="B11" s="113">
        <v>39828</v>
      </c>
      <c r="C11" s="74"/>
    </row>
    <row r="12" spans="1:7" ht="12.75" customHeight="1">
      <c r="A12" s="34" t="s">
        <v>12</v>
      </c>
      <c r="B12" s="113">
        <v>70571</v>
      </c>
      <c r="C12" s="74"/>
    </row>
    <row r="13" spans="1:7" ht="12.75" customHeight="1">
      <c r="A13" s="34" t="s">
        <v>13</v>
      </c>
      <c r="B13" s="113">
        <v>13821</v>
      </c>
      <c r="C13" s="74"/>
    </row>
    <row r="14" spans="1:7" ht="12.75" customHeight="1">
      <c r="A14" s="34" t="s">
        <v>14</v>
      </c>
      <c r="B14" s="113">
        <v>300717</v>
      </c>
      <c r="C14" s="74"/>
    </row>
    <row r="15" spans="1:7" ht="13.5" thickBot="1">
      <c r="A15" s="8"/>
      <c r="B15" s="17"/>
      <c r="C15" s="75"/>
      <c r="D15" s="8"/>
      <c r="E15" s="8"/>
      <c r="F15" s="11"/>
      <c r="G15" s="35"/>
    </row>
    <row r="16" spans="1:7" ht="26.25" customHeight="1" thickBot="1">
      <c r="A16" s="119" t="s">
        <v>58</v>
      </c>
      <c r="B16" s="120"/>
      <c r="C16" s="76"/>
      <c r="D16" s="30"/>
    </row>
    <row r="17" spans="1:8">
      <c r="A17" s="33" t="s">
        <v>15</v>
      </c>
      <c r="B17" s="109">
        <v>22.9</v>
      </c>
      <c r="D17" s="89" t="s">
        <v>87</v>
      </c>
    </row>
    <row r="18" spans="1:8">
      <c r="A18" s="34" t="s">
        <v>16</v>
      </c>
      <c r="B18" s="109">
        <v>6.1</v>
      </c>
      <c r="C18" s="28"/>
      <c r="D18" s="2"/>
    </row>
    <row r="19" spans="1:8">
      <c r="A19" s="34" t="s">
        <v>17</v>
      </c>
      <c r="B19" s="109">
        <v>18.399999999999999</v>
      </c>
      <c r="C19" s="28"/>
      <c r="D19" s="2"/>
    </row>
    <row r="20" spans="1:8">
      <c r="A20" s="34" t="s">
        <v>22</v>
      </c>
      <c r="B20" s="109">
        <v>14.6</v>
      </c>
      <c r="C20" s="18"/>
      <c r="D20" s="2"/>
    </row>
    <row r="21" spans="1:8">
      <c r="A21" s="34" t="s">
        <v>18</v>
      </c>
      <c r="B21" s="109">
        <v>32.200000000000003</v>
      </c>
      <c r="C21" s="18"/>
      <c r="D21" s="18"/>
    </row>
    <row r="22" spans="1:8">
      <c r="A22" s="34" t="s">
        <v>52</v>
      </c>
      <c r="B22" s="109">
        <v>17.5</v>
      </c>
      <c r="C22" s="18"/>
      <c r="D22" s="18"/>
    </row>
    <row r="23" spans="1:8" ht="13.5" thickBot="1">
      <c r="A23" s="8"/>
      <c r="B23" s="17"/>
      <c r="C23" s="8"/>
      <c r="D23" s="8"/>
      <c r="E23" s="8"/>
      <c r="F23" s="11"/>
      <c r="G23" s="35"/>
    </row>
    <row r="24" spans="1:8" ht="26.25" customHeight="1" thickBot="1">
      <c r="A24" s="119" t="s">
        <v>119</v>
      </c>
      <c r="B24" s="134"/>
      <c r="C24" s="134"/>
      <c r="D24" s="134"/>
      <c r="E24" s="134"/>
      <c r="F24" s="120"/>
      <c r="G24" s="79"/>
      <c r="H24" s="31"/>
    </row>
    <row r="25" spans="1:8" ht="13.5" thickBot="1">
      <c r="A25" s="128" t="s">
        <v>53</v>
      </c>
      <c r="B25" s="119" t="s">
        <v>66</v>
      </c>
      <c r="C25" s="134"/>
      <c r="D25" s="134"/>
      <c r="E25" s="134"/>
      <c r="F25" s="120"/>
      <c r="G25" s="79"/>
      <c r="H25" s="31"/>
    </row>
    <row r="26" spans="1:8" ht="13.5" thickBot="1">
      <c r="A26" s="141"/>
      <c r="B26" s="128" t="s">
        <v>21</v>
      </c>
      <c r="C26" s="142" t="s">
        <v>109</v>
      </c>
      <c r="D26" s="135" t="s">
        <v>13</v>
      </c>
      <c r="E26" s="136"/>
      <c r="F26" s="137" t="s">
        <v>14</v>
      </c>
    </row>
    <row r="27" spans="1:8" ht="13.5" thickBot="1">
      <c r="A27" s="130"/>
      <c r="B27" s="130"/>
      <c r="C27" s="143"/>
      <c r="D27" s="44" t="s">
        <v>70</v>
      </c>
      <c r="E27" s="45" t="s">
        <v>71</v>
      </c>
      <c r="F27" s="138"/>
    </row>
    <row r="28" spans="1:8">
      <c r="A28" s="9" t="s">
        <v>0</v>
      </c>
      <c r="B28" s="114">
        <v>0</v>
      </c>
      <c r="C28" s="114">
        <v>2</v>
      </c>
      <c r="D28" s="114">
        <v>6</v>
      </c>
      <c r="E28" s="131" t="s">
        <v>94</v>
      </c>
      <c r="F28" s="71">
        <f>SUM(B28:D28)</f>
        <v>8</v>
      </c>
    </row>
    <row r="29" spans="1:8">
      <c r="A29" s="12" t="s">
        <v>5</v>
      </c>
      <c r="B29" s="115">
        <v>9</v>
      </c>
      <c r="C29" s="115">
        <v>6</v>
      </c>
      <c r="D29" s="115">
        <v>14</v>
      </c>
      <c r="E29" s="132"/>
      <c r="F29" s="71">
        <f t="shared" ref="F28:F35" si="0">SUM(B29:D29)</f>
        <v>29</v>
      </c>
    </row>
    <row r="30" spans="1:8">
      <c r="A30" s="12" t="s">
        <v>4</v>
      </c>
      <c r="B30" s="115">
        <v>5</v>
      </c>
      <c r="C30" s="115">
        <v>8</v>
      </c>
      <c r="D30" s="115">
        <v>14</v>
      </c>
      <c r="E30" s="132"/>
      <c r="F30" s="71">
        <f t="shared" si="0"/>
        <v>27</v>
      </c>
    </row>
    <row r="31" spans="1:8">
      <c r="A31" s="12" t="s">
        <v>3</v>
      </c>
      <c r="B31" s="115">
        <v>0</v>
      </c>
      <c r="C31" s="115">
        <v>3</v>
      </c>
      <c r="D31" s="115">
        <v>7</v>
      </c>
      <c r="E31" s="132"/>
      <c r="F31" s="71">
        <f t="shared" si="0"/>
        <v>10</v>
      </c>
    </row>
    <row r="32" spans="1:8">
      <c r="A32" s="12" t="s">
        <v>2</v>
      </c>
      <c r="B32" s="115">
        <v>0</v>
      </c>
      <c r="C32" s="115">
        <v>0</v>
      </c>
      <c r="D32" s="115">
        <v>2</v>
      </c>
      <c r="E32" s="132"/>
      <c r="F32" s="71">
        <f t="shared" si="0"/>
        <v>2</v>
      </c>
    </row>
    <row r="33" spans="1:7">
      <c r="A33" s="12" t="s">
        <v>1</v>
      </c>
      <c r="B33" s="115">
        <v>0</v>
      </c>
      <c r="C33" s="115">
        <v>8</v>
      </c>
      <c r="D33" s="115">
        <v>0</v>
      </c>
      <c r="E33" s="132"/>
      <c r="F33" s="71">
        <f t="shared" si="0"/>
        <v>8</v>
      </c>
    </row>
    <row r="34" spans="1:7">
      <c r="A34" s="12" t="s">
        <v>20</v>
      </c>
      <c r="B34" s="115">
        <v>5</v>
      </c>
      <c r="C34" s="115">
        <v>14</v>
      </c>
      <c r="D34" s="115">
        <v>13</v>
      </c>
      <c r="E34" s="132"/>
      <c r="F34" s="71">
        <f t="shared" si="0"/>
        <v>32</v>
      </c>
    </row>
    <row r="35" spans="1:7">
      <c r="A35" s="12" t="s">
        <v>6</v>
      </c>
      <c r="B35" s="115">
        <v>6</v>
      </c>
      <c r="C35" s="115">
        <v>19</v>
      </c>
      <c r="D35" s="115">
        <v>51</v>
      </c>
      <c r="E35" s="132"/>
      <c r="F35" s="71">
        <f t="shared" si="0"/>
        <v>76</v>
      </c>
    </row>
    <row r="36" spans="1:7">
      <c r="A36" s="12" t="s">
        <v>14</v>
      </c>
      <c r="B36" s="70">
        <f>SUM(B28:B35)</f>
        <v>25</v>
      </c>
      <c r="C36" s="70">
        <f t="shared" ref="C36" si="1">SUM(C28:C35)</f>
        <v>60</v>
      </c>
      <c r="D36" s="70">
        <f>SUM(D28:D35)</f>
        <v>107</v>
      </c>
      <c r="E36" s="133"/>
      <c r="F36" s="70">
        <f>SUM(F28:F35)</f>
        <v>192</v>
      </c>
    </row>
    <row r="37" spans="1:7">
      <c r="A37" s="27"/>
      <c r="B37" s="13"/>
      <c r="C37" s="10"/>
      <c r="D37" s="10"/>
      <c r="E37" s="8"/>
      <c r="F37" s="11"/>
      <c r="G37" s="35"/>
    </row>
    <row r="38" spans="1:7">
      <c r="A38" s="2" t="s">
        <v>87</v>
      </c>
      <c r="B38" s="2" t="s">
        <v>120</v>
      </c>
      <c r="C38" s="14"/>
      <c r="D38" s="14"/>
      <c r="E38" s="15"/>
      <c r="F38" s="16"/>
      <c r="G38" s="35"/>
    </row>
    <row r="39" spans="1:7" ht="13.5" thickBot="1">
      <c r="A39" s="8"/>
      <c r="B39" s="17"/>
      <c r="C39" s="8"/>
      <c r="D39" s="8"/>
      <c r="E39" s="8"/>
      <c r="F39" s="11"/>
      <c r="G39" s="35"/>
    </row>
    <row r="40" spans="1:7" ht="26.25" customHeight="1" thickBot="1">
      <c r="A40" s="119" t="s">
        <v>121</v>
      </c>
      <c r="B40" s="134"/>
      <c r="C40" s="120"/>
      <c r="D40" s="83" t="s">
        <v>87</v>
      </c>
      <c r="E40" s="72"/>
    </row>
    <row r="41" spans="1:7" ht="33.75" customHeight="1" thickBot="1">
      <c r="A41" s="36"/>
      <c r="B41" s="139" t="s">
        <v>108</v>
      </c>
      <c r="C41" s="140"/>
      <c r="D41" s="79"/>
      <c r="E41" s="31"/>
    </row>
    <row r="42" spans="1:7" ht="13.5" thickBot="1">
      <c r="A42" s="37"/>
      <c r="B42" s="46" t="s">
        <v>54</v>
      </c>
      <c r="C42" s="47" t="s">
        <v>55</v>
      </c>
      <c r="D42" s="80"/>
      <c r="E42" s="30"/>
    </row>
    <row r="43" spans="1:7">
      <c r="A43" s="33" t="s">
        <v>0</v>
      </c>
      <c r="B43" s="116">
        <v>114</v>
      </c>
      <c r="C43" s="116">
        <v>23</v>
      </c>
      <c r="D43" s="81"/>
      <c r="E43" s="82"/>
    </row>
    <row r="44" spans="1:7">
      <c r="A44" s="34" t="s">
        <v>15</v>
      </c>
      <c r="B44" s="113">
        <v>144</v>
      </c>
      <c r="C44" s="113">
        <v>168</v>
      </c>
      <c r="D44" s="81"/>
      <c r="E44" s="82"/>
    </row>
    <row r="45" spans="1:7">
      <c r="A45" s="34" t="s">
        <v>16</v>
      </c>
      <c r="B45" s="113">
        <v>231</v>
      </c>
      <c r="C45" s="113">
        <v>531</v>
      </c>
      <c r="D45" s="81"/>
      <c r="E45" s="82"/>
    </row>
    <row r="46" spans="1:7">
      <c r="A46" s="34" t="s">
        <v>22</v>
      </c>
      <c r="B46" s="113">
        <v>39</v>
      </c>
      <c r="C46" s="113">
        <v>5</v>
      </c>
      <c r="D46" s="81"/>
      <c r="E46" s="82"/>
    </row>
    <row r="47" spans="1:7">
      <c r="A47" s="34" t="s">
        <v>18</v>
      </c>
      <c r="B47" s="113">
        <v>135</v>
      </c>
      <c r="C47" s="113">
        <v>178</v>
      </c>
      <c r="D47" s="81"/>
      <c r="E47" s="82"/>
    </row>
    <row r="48" spans="1:7">
      <c r="A48" s="34" t="s">
        <v>17</v>
      </c>
      <c r="B48" s="113">
        <v>284</v>
      </c>
      <c r="C48" s="113">
        <v>129</v>
      </c>
      <c r="D48" s="81"/>
      <c r="E48" s="82"/>
    </row>
    <row r="49" spans="1:5">
      <c r="A49" s="34" t="s">
        <v>107</v>
      </c>
      <c r="B49" s="113">
        <v>72</v>
      </c>
      <c r="C49" s="113">
        <v>80</v>
      </c>
      <c r="D49" s="81"/>
      <c r="E49" s="82"/>
    </row>
    <row r="50" spans="1:5">
      <c r="A50" s="34" t="s">
        <v>7</v>
      </c>
      <c r="B50" s="113">
        <v>4164</v>
      </c>
      <c r="C50" s="113">
        <v>3464</v>
      </c>
      <c r="D50" s="81"/>
      <c r="E50" s="82"/>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F36"/>
  <sheetViews>
    <sheetView showGridLines="0" zoomScale="90" zoomScaleNormal="90" workbookViewId="0">
      <selection activeCell="H18" sqref="H18"/>
    </sheetView>
  </sheetViews>
  <sheetFormatPr defaultRowHeight="12.75"/>
  <cols>
    <col min="1" max="1" width="25.7109375" style="7" customWidth="1"/>
    <col min="2" max="4" width="50.7109375" style="7" customWidth="1"/>
    <col min="5" max="5" width="13.28515625" style="7" customWidth="1"/>
    <col min="6" max="16384" width="9.140625" style="7"/>
  </cols>
  <sheetData>
    <row r="1" spans="1:6" ht="48" customHeight="1" thickBot="1">
      <c r="A1" s="144" t="s">
        <v>50</v>
      </c>
      <c r="B1" s="145"/>
      <c r="C1" s="145"/>
      <c r="D1" s="145"/>
      <c r="E1" s="146"/>
      <c r="F1" s="65"/>
    </row>
    <row r="2" spans="1:6" ht="15.75" customHeight="1" thickBot="1"/>
    <row r="3" spans="1:6" ht="15" customHeight="1">
      <c r="A3" s="123" t="str">
        <f>'Service Metrics (items 1-2)'!A3</f>
        <v>Railroad: Union Pacific</v>
      </c>
      <c r="B3" s="128" t="str">
        <f>'Service Metrics (items 1-2)'!B3</f>
        <v>Year: 2017</v>
      </c>
      <c r="C3" s="128" t="s">
        <v>59</v>
      </c>
      <c r="D3" s="39" t="s">
        <v>51</v>
      </c>
      <c r="E3" s="22">
        <f>'Service Metrics (items 1-2)'!E3</f>
        <v>43036</v>
      </c>
    </row>
    <row r="4" spans="1:6" ht="13.5" thickBot="1">
      <c r="A4" s="124"/>
      <c r="B4" s="130"/>
      <c r="C4" s="129"/>
      <c r="D4" s="40" t="s">
        <v>60</v>
      </c>
      <c r="E4" s="41">
        <f>'Service Metrics (items 1-2)'!E4</f>
        <v>43042</v>
      </c>
    </row>
    <row r="5" spans="1:6" ht="13.5" thickBot="1">
      <c r="A5" s="30"/>
      <c r="B5" s="30"/>
      <c r="C5" s="8"/>
    </row>
    <row r="6" spans="1:6" ht="125.25" customHeight="1" thickBot="1">
      <c r="A6" s="147" t="s">
        <v>93</v>
      </c>
      <c r="B6" s="148"/>
      <c r="C6" s="148"/>
      <c r="D6" s="149"/>
    </row>
    <row r="7" spans="1:6" ht="13.5" thickBot="1"/>
    <row r="8" spans="1:6" ht="57" customHeight="1" thickBot="1">
      <c r="A8" s="59" t="s">
        <v>47</v>
      </c>
      <c r="B8" s="59" t="s">
        <v>61</v>
      </c>
      <c r="C8" s="45" t="s">
        <v>62</v>
      </c>
      <c r="D8" s="45" t="s">
        <v>63</v>
      </c>
      <c r="E8" s="31"/>
    </row>
    <row r="9" spans="1:6">
      <c r="A9" s="56" t="s">
        <v>23</v>
      </c>
      <c r="B9" s="3">
        <f>IFERROR(VLOOKUP($A9,'[4]STB Report'!$B$2:$E$23,2,FALSE),0)</f>
        <v>19</v>
      </c>
      <c r="C9" s="3">
        <f>IFERROR(VLOOKUP($A9,'[4]STB Report'!$B$2:$E$23,3,FALSE),0)</f>
        <v>0</v>
      </c>
      <c r="D9" s="3">
        <f>IFERROR(VLOOKUP($A9,'[4]STB Report'!$B$2:$E$23,4,FALSE),0)</f>
        <v>19</v>
      </c>
    </row>
    <row r="10" spans="1:6">
      <c r="A10" s="57" t="s">
        <v>26</v>
      </c>
      <c r="B10" s="60">
        <f>IFERROR(VLOOKUP($A10,'[4]STB Report'!$B$2:$E$23,2,FALSE),0)</f>
        <v>0</v>
      </c>
      <c r="C10" s="60">
        <f>IFERROR(VLOOKUP($A10,'[4]STB Report'!$B$2:$E$23,3,FALSE),0)</f>
        <v>0</v>
      </c>
      <c r="D10" s="60">
        <f>IFERROR(VLOOKUP($A10,'[4]STB Report'!$B$2:$E$23,4,FALSE),0)</f>
        <v>0</v>
      </c>
    </row>
    <row r="11" spans="1:6">
      <c r="A11" s="56" t="s">
        <v>24</v>
      </c>
      <c r="B11" s="3">
        <f>IFERROR(VLOOKUP($A11,'[4]STB Report'!$B$2:$E$23,2,FALSE),0)</f>
        <v>19</v>
      </c>
      <c r="C11" s="3">
        <f>IFERROR(VLOOKUP($A11,'[4]STB Report'!$B$2:$E$23,3,FALSE),0)</f>
        <v>0</v>
      </c>
      <c r="D11" s="3">
        <f>IFERROR(VLOOKUP($A11,'[4]STB Report'!$B$2:$E$23,4,FALSE),0)</f>
        <v>19</v>
      </c>
    </row>
    <row r="12" spans="1:6">
      <c r="A12" s="57" t="s">
        <v>25</v>
      </c>
      <c r="B12" s="60">
        <f>IFERROR(VLOOKUP($A12,'[4]STB Report'!$B$2:$E$23,2,FALSE),0)</f>
        <v>377</v>
      </c>
      <c r="C12" s="60">
        <f>IFERROR(VLOOKUP($A12,'[4]STB Report'!$B$2:$E$23,3,FALSE),0)</f>
        <v>319</v>
      </c>
      <c r="D12" s="60">
        <f>IFERROR(VLOOKUP($A12,'[4]STB Report'!$B$2:$E$23,4,FALSE),0)</f>
        <v>58</v>
      </c>
    </row>
    <row r="13" spans="1:6">
      <c r="A13" s="56" t="s">
        <v>27</v>
      </c>
      <c r="B13" s="3">
        <f>IFERROR(VLOOKUP($A13,'[4]STB Report'!$B$2:$E$23,2,FALSE),0)</f>
        <v>1022</v>
      </c>
      <c r="C13" s="3">
        <f>IFERROR(VLOOKUP($A13,'[4]STB Report'!$B$2:$E$23,3,FALSE),0)</f>
        <v>545</v>
      </c>
      <c r="D13" s="3">
        <f>IFERROR(VLOOKUP($A13,'[4]STB Report'!$B$2:$E$23,4,FALSE),0)</f>
        <v>477</v>
      </c>
    </row>
    <row r="14" spans="1:6">
      <c r="A14" s="57" t="s">
        <v>28</v>
      </c>
      <c r="B14" s="60">
        <f>IFERROR(VLOOKUP($A14,'[4]STB Report'!$B$2:$E$23,2,FALSE),0)</f>
        <v>411</v>
      </c>
      <c r="C14" s="60">
        <f>IFERROR(VLOOKUP($A14,'[4]STB Report'!$B$2:$E$23,3,FALSE),0)</f>
        <v>294</v>
      </c>
      <c r="D14" s="60">
        <f>IFERROR(VLOOKUP($A14,'[4]STB Report'!$B$2:$E$23,4,FALSE),0)</f>
        <v>117</v>
      </c>
    </row>
    <row r="15" spans="1:6">
      <c r="A15" s="56" t="s">
        <v>29</v>
      </c>
      <c r="B15" s="61">
        <f>IFERROR(VLOOKUP($A15,'[4]STB Report'!$B$2:$E$23,2,FALSE),0)</f>
        <v>574</v>
      </c>
      <c r="C15" s="61">
        <f>IFERROR(VLOOKUP($A15,'[4]STB Report'!$B$2:$E$23,3,FALSE),0)</f>
        <v>438</v>
      </c>
      <c r="D15" s="61">
        <f>IFERROR(VLOOKUP($A15,'[4]STB Report'!$B$2:$E$23,4,FALSE),0)</f>
        <v>136</v>
      </c>
    </row>
    <row r="16" spans="1:6">
      <c r="A16" s="57" t="s">
        <v>30</v>
      </c>
      <c r="B16" s="4">
        <f>IFERROR(VLOOKUP($A16,'[4]STB Report'!$B$2:$E$23,2,FALSE),0)</f>
        <v>822</v>
      </c>
      <c r="C16" s="4">
        <f>IFERROR(VLOOKUP($A16,'[4]STB Report'!$B$2:$E$23,3,FALSE),0)</f>
        <v>401</v>
      </c>
      <c r="D16" s="4">
        <f>IFERROR(VLOOKUP($A16,'[4]STB Report'!$B$2:$E$23,4,FALSE),0)</f>
        <v>421</v>
      </c>
    </row>
    <row r="17" spans="1:4">
      <c r="A17" s="56" t="s">
        <v>31</v>
      </c>
      <c r="B17" s="3">
        <f>IFERROR(VLOOKUP($A17,'[4]STB Report'!$B$2:$E$23,2,FALSE),0)</f>
        <v>0</v>
      </c>
      <c r="C17" s="3">
        <f>IFERROR(VLOOKUP($A17,'[4]STB Report'!$B$2:$E$23,3,FALSE),0)</f>
        <v>0</v>
      </c>
      <c r="D17" s="3">
        <f>IFERROR(VLOOKUP($A17,'[4]STB Report'!$B$2:$E$23,4,FALSE),0)</f>
        <v>0</v>
      </c>
    </row>
    <row r="18" spans="1:4">
      <c r="A18" s="57" t="s">
        <v>32</v>
      </c>
      <c r="B18" s="60">
        <f>IFERROR(VLOOKUP($A18,'[4]STB Report'!$B$2:$E$23,2,FALSE),0)</f>
        <v>435</v>
      </c>
      <c r="C18" s="60">
        <f>IFERROR(VLOOKUP($A18,'[4]STB Report'!$B$2:$E$23,3,FALSE),0)</f>
        <v>213</v>
      </c>
      <c r="D18" s="60">
        <f>IFERROR(VLOOKUP($A18,'[4]STB Report'!$B$2:$E$23,4,FALSE),0)</f>
        <v>222</v>
      </c>
    </row>
    <row r="19" spans="1:4">
      <c r="A19" s="56" t="s">
        <v>33</v>
      </c>
      <c r="B19" s="61">
        <f>IFERROR(VLOOKUP($A19,'[4]STB Report'!$B$2:$E$23,2,FALSE),0)</f>
        <v>698</v>
      </c>
      <c r="C19" s="61">
        <f>IFERROR(VLOOKUP($A19,'[4]STB Report'!$B$2:$E$23,3,FALSE),0)</f>
        <v>618</v>
      </c>
      <c r="D19" s="61">
        <f>IFERROR(VLOOKUP($A19,'[4]STB Report'!$B$2:$E$23,4,FALSE),0)</f>
        <v>80</v>
      </c>
    </row>
    <row r="20" spans="1:4">
      <c r="A20" s="57" t="s">
        <v>34</v>
      </c>
      <c r="B20" s="4">
        <f>IFERROR(VLOOKUP($A20,'[4]STB Report'!$B$2:$E$23,2,FALSE),0)</f>
        <v>20</v>
      </c>
      <c r="C20" s="4">
        <f>IFERROR(VLOOKUP($A20,'[4]STB Report'!$B$2:$E$23,3,FALSE),0)</f>
        <v>0</v>
      </c>
      <c r="D20" s="4">
        <f>IFERROR(VLOOKUP($A20,'[4]STB Report'!$B$2:$E$23,4,FALSE),0)</f>
        <v>20</v>
      </c>
    </row>
    <row r="21" spans="1:4">
      <c r="A21" s="56" t="s">
        <v>35</v>
      </c>
      <c r="B21" s="3">
        <f>IFERROR(VLOOKUP($A21,'[4]STB Report'!$B$2:$E$23,2,FALSE),0)</f>
        <v>1944</v>
      </c>
      <c r="C21" s="3">
        <f>IFERROR(VLOOKUP($A21,'[4]STB Report'!$B$2:$E$23,3,FALSE),0)</f>
        <v>1506</v>
      </c>
      <c r="D21" s="3">
        <f>IFERROR(VLOOKUP($A21,'[4]STB Report'!$B$2:$E$23,4,FALSE),0)</f>
        <v>438</v>
      </c>
    </row>
    <row r="22" spans="1:4">
      <c r="A22" s="57" t="s">
        <v>36</v>
      </c>
      <c r="B22" s="4">
        <f>IFERROR(VLOOKUP($A22,'[4]STB Report'!$B$2:$E$23,2,FALSE),0)</f>
        <v>4</v>
      </c>
      <c r="C22" s="4">
        <f>IFERROR(VLOOKUP($A22,'[4]STB Report'!$B$2:$E$23,3,FALSE),0)</f>
        <v>0</v>
      </c>
      <c r="D22" s="4">
        <f>IFERROR(VLOOKUP($A22,'[4]STB Report'!$B$2:$E$23,4,FALSE),0)</f>
        <v>4</v>
      </c>
    </row>
    <row r="23" spans="1:4">
      <c r="A23" s="56" t="s">
        <v>37</v>
      </c>
      <c r="B23" s="61">
        <f>IFERROR(VLOOKUP($A23,'[4]STB Report'!$B$2:$E$23,2,FALSE),0)</f>
        <v>0</v>
      </c>
      <c r="C23" s="61">
        <f>IFERROR(VLOOKUP($A23,'[4]STB Report'!$B$2:$E$23,3,FALSE),0)</f>
        <v>0</v>
      </c>
      <c r="D23" s="61">
        <f>IFERROR(VLOOKUP($A23,'[4]STB Report'!$B$2:$E$23,4,FALSE),0)</f>
        <v>0</v>
      </c>
    </row>
    <row r="24" spans="1:4">
      <c r="A24" s="57" t="s">
        <v>38</v>
      </c>
      <c r="B24" s="60">
        <f>IFERROR(VLOOKUP($A24,'[4]STB Report'!$B$2:$E$23,2,FALSE),0)</f>
        <v>11</v>
      </c>
      <c r="C24" s="60">
        <f>IFERROR(VLOOKUP($A24,'[4]STB Report'!$B$2:$E$23,3,FALSE),0)</f>
        <v>0</v>
      </c>
      <c r="D24" s="60">
        <f>IFERROR(VLOOKUP($A24,'[4]STB Report'!$B$2:$E$23,4,FALSE),0)</f>
        <v>11</v>
      </c>
    </row>
    <row r="25" spans="1:4">
      <c r="A25" s="56" t="s">
        <v>39</v>
      </c>
      <c r="B25" s="3">
        <f>IFERROR(VLOOKUP($A25,'[4]STB Report'!$B$2:$E$23,2,FALSE),0)</f>
        <v>0</v>
      </c>
      <c r="C25" s="3">
        <f>IFERROR(VLOOKUP($A25,'[4]STB Report'!$B$2:$E$23,3,FALSE),0)</f>
        <v>0</v>
      </c>
      <c r="D25" s="3">
        <f>IFERROR(VLOOKUP($A25,'[4]STB Report'!$B$2:$E$23,4,FALSE),0)</f>
        <v>0</v>
      </c>
    </row>
    <row r="26" spans="1:4">
      <c r="A26" s="57" t="s">
        <v>40</v>
      </c>
      <c r="B26" s="4">
        <f>IFERROR(VLOOKUP($A26,'[4]STB Report'!$B$2:$E$23,2,FALSE),0)</f>
        <v>0</v>
      </c>
      <c r="C26" s="4">
        <f>IFERROR(VLOOKUP($A26,'[4]STB Report'!$B$2:$E$23,3,FALSE),0)</f>
        <v>0</v>
      </c>
      <c r="D26" s="4">
        <f>IFERROR(VLOOKUP($A26,'[4]STB Report'!$B$2:$E$23,4,FALSE),0)</f>
        <v>0</v>
      </c>
    </row>
    <row r="27" spans="1:4">
      <c r="A27" s="56" t="s">
        <v>41</v>
      </c>
      <c r="B27" s="3">
        <f>IFERROR(VLOOKUP($A27,'[4]STB Report'!$B$2:$E$23,2,FALSE),0)</f>
        <v>24</v>
      </c>
      <c r="C27" s="3">
        <f>IFERROR(VLOOKUP($A27,'[4]STB Report'!$B$2:$E$23,3,FALSE),0)</f>
        <v>0</v>
      </c>
      <c r="D27" s="3">
        <f>IFERROR(VLOOKUP($A27,'[4]STB Report'!$B$2:$E$23,4,FALSE),0)</f>
        <v>24</v>
      </c>
    </row>
    <row r="28" spans="1:4">
      <c r="A28" s="57" t="s">
        <v>42</v>
      </c>
      <c r="B28" s="60">
        <f>IFERROR(VLOOKUP($A28,'[4]STB Report'!$B$2:$E$23,2,FALSE),0)</f>
        <v>5</v>
      </c>
      <c r="C28" s="60">
        <f>IFERROR(VLOOKUP($A28,'[4]STB Report'!$B$2:$E$23,3,FALSE),0)</f>
        <v>0</v>
      </c>
      <c r="D28" s="60">
        <f>IFERROR(VLOOKUP($A28,'[4]STB Report'!$B$2:$E$23,4,FALSE),0)</f>
        <v>5</v>
      </c>
    </row>
    <row r="29" spans="1:4">
      <c r="A29" s="56" t="s">
        <v>43</v>
      </c>
      <c r="B29" s="61">
        <f>IFERROR(VLOOKUP($A29,'[4]STB Report'!$B$2:$E$23,2,FALSE),0)</f>
        <v>3</v>
      </c>
      <c r="C29" s="61">
        <f>IFERROR(VLOOKUP($A29,'[4]STB Report'!$B$2:$E$23,3,FALSE),0)</f>
        <v>0</v>
      </c>
      <c r="D29" s="61">
        <f>IFERROR(VLOOKUP($A29,'[4]STB Report'!$B$2:$E$23,4,FALSE),0)</f>
        <v>3</v>
      </c>
    </row>
    <row r="30" spans="1:4">
      <c r="A30" s="57" t="s">
        <v>44</v>
      </c>
      <c r="B30" s="4">
        <f>IFERROR(VLOOKUP($A30,'[4]STB Report'!$B$2:$E$23,2,FALSE),0)</f>
        <v>118</v>
      </c>
      <c r="C30" s="4">
        <f>IFERROR(VLOOKUP($A30,'[4]STB Report'!$B$2:$E$23,3,FALSE),0)</f>
        <v>110</v>
      </c>
      <c r="D30" s="4">
        <f>IFERROR(VLOOKUP($A30,'[4]STB Report'!$B$2:$E$23,4,FALSE),0)</f>
        <v>8</v>
      </c>
    </row>
    <row r="31" spans="1:4">
      <c r="A31" s="56" t="s">
        <v>45</v>
      </c>
      <c r="B31" s="3">
        <f>IFERROR(VLOOKUP($A31,'[4]STB Report'!$B$2:$E$23,2,FALSE),0)</f>
        <v>0</v>
      </c>
      <c r="C31" s="3">
        <f>IFERROR(VLOOKUP($A31,'[4]STB Report'!$B$2:$E$23,3,FALSE),0)</f>
        <v>0</v>
      </c>
      <c r="D31" s="3">
        <f>IFERROR(VLOOKUP($A31,'[4]STB Report'!$B$2:$E$23,4,FALSE),0)</f>
        <v>0</v>
      </c>
    </row>
    <row r="32" spans="1:4">
      <c r="A32" s="62" t="s">
        <v>14</v>
      </c>
      <c r="B32" s="63">
        <f>SUM(B9:B31)</f>
        <v>6506</v>
      </c>
      <c r="C32" s="63">
        <f>SUM(C9:C31)</f>
        <v>4444</v>
      </c>
      <c r="D32" s="63">
        <f>SUM(D9:D31)</f>
        <v>2062</v>
      </c>
    </row>
    <row r="34" spans="1:5">
      <c r="A34" s="2" t="s">
        <v>87</v>
      </c>
      <c r="B34" s="2" t="s">
        <v>88</v>
      </c>
    </row>
    <row r="35" spans="1:5">
      <c r="A35" s="28"/>
      <c r="B35" s="2" t="s">
        <v>89</v>
      </c>
    </row>
    <row r="36" spans="1:5">
      <c r="B36" s="2" t="s">
        <v>90</v>
      </c>
      <c r="C36" s="64"/>
      <c r="D36" s="64"/>
      <c r="E36" s="64"/>
    </row>
  </sheetData>
  <mergeCells count="5">
    <mergeCell ref="A1:E1"/>
    <mergeCell ref="A3:A4"/>
    <mergeCell ref="A6:D6"/>
    <mergeCell ref="B3:B4"/>
    <mergeCell ref="C3:C4"/>
  </mergeCells>
  <printOptions horizontalCentered="1" verticalCentered="1"/>
  <pageMargins left="0.25" right="0.25" top="0.25" bottom="0.25" header="0.3" footer="0.3"/>
  <pageSetup scale="71"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F55"/>
  <sheetViews>
    <sheetView showGridLines="0" workbookViewId="0">
      <selection activeCell="I34" sqref="I34"/>
    </sheetView>
  </sheetViews>
  <sheetFormatPr defaultRowHeight="12.75"/>
  <cols>
    <col min="1" max="1" width="25.7109375" style="7" customWidth="1"/>
    <col min="2" max="6" width="29.7109375" style="7" customWidth="1"/>
    <col min="7" max="16384" width="9.140625" style="7"/>
  </cols>
  <sheetData>
    <row r="1" spans="1:6" ht="38.25" customHeight="1" thickBot="1">
      <c r="A1" s="144" t="s">
        <v>50</v>
      </c>
      <c r="B1" s="145"/>
      <c r="C1" s="145"/>
      <c r="D1" s="145"/>
      <c r="E1" s="145"/>
      <c r="F1" s="146"/>
    </row>
    <row r="2" spans="1:6" ht="18" customHeight="1" thickBot="1">
      <c r="C2" s="50"/>
    </row>
    <row r="3" spans="1:6">
      <c r="A3" s="123" t="str">
        <f>'Service Metrics (items 1-2)'!A3</f>
        <v>Railroad: Union Pacific</v>
      </c>
      <c r="B3" s="128" t="str">
        <f>'Service Metrics (items 1-2)'!B3</f>
        <v>Year: 2017</v>
      </c>
      <c r="C3" s="128" t="s">
        <v>59</v>
      </c>
      <c r="D3" s="39" t="s">
        <v>51</v>
      </c>
      <c r="E3" s="22">
        <f>'Service Metrics (items 1-2)'!E3</f>
        <v>43036</v>
      </c>
      <c r="F3" s="29"/>
    </row>
    <row r="4" spans="1:6" ht="13.5" thickBot="1">
      <c r="A4" s="124"/>
      <c r="B4" s="130"/>
      <c r="C4" s="130"/>
      <c r="D4" s="40" t="s">
        <v>60</v>
      </c>
      <c r="E4" s="41">
        <f>'Service Metrics (items 1-2)'!E4</f>
        <v>43042</v>
      </c>
      <c r="F4" s="29"/>
    </row>
    <row r="5" spans="1:6" ht="13.5" thickBot="1">
      <c r="C5" s="50"/>
    </row>
    <row r="6" spans="1:6" ht="48.75" customHeight="1" thickBot="1">
      <c r="A6" s="147" t="s">
        <v>92</v>
      </c>
      <c r="B6" s="148"/>
      <c r="C6" s="148"/>
      <c r="D6" s="148"/>
      <c r="E6" s="148"/>
      <c r="F6" s="151"/>
    </row>
    <row r="7" spans="1:6" ht="13.5" thickBot="1">
      <c r="C7" s="50"/>
    </row>
    <row r="8" spans="1:6" ht="26.25" thickBot="1">
      <c r="A8" s="52" t="s">
        <v>47</v>
      </c>
      <c r="B8" s="53" t="s">
        <v>110</v>
      </c>
      <c r="C8" s="54" t="s">
        <v>111</v>
      </c>
      <c r="D8" s="53" t="s">
        <v>113</v>
      </c>
      <c r="E8" s="55" t="s">
        <v>112</v>
      </c>
    </row>
    <row r="9" spans="1:6">
      <c r="A9" s="117" t="s">
        <v>23</v>
      </c>
      <c r="B9" s="118">
        <v>73</v>
      </c>
      <c r="C9" s="118">
        <v>10</v>
      </c>
      <c r="D9" s="118">
        <v>0</v>
      </c>
      <c r="E9" s="118">
        <v>0</v>
      </c>
      <c r="F9" s="64"/>
    </row>
    <row r="10" spans="1:6">
      <c r="A10" s="57" t="s">
        <v>26</v>
      </c>
      <c r="B10" s="67">
        <v>1</v>
      </c>
      <c r="C10" s="67">
        <v>2</v>
      </c>
      <c r="D10" s="67">
        <v>0</v>
      </c>
      <c r="E10" s="67">
        <v>0</v>
      </c>
      <c r="F10" s="64"/>
    </row>
    <row r="11" spans="1:6">
      <c r="A11" s="56" t="s">
        <v>24</v>
      </c>
      <c r="B11" s="66">
        <v>8</v>
      </c>
      <c r="C11" s="66">
        <v>0</v>
      </c>
      <c r="D11" s="66">
        <v>1</v>
      </c>
      <c r="E11" s="66">
        <v>0</v>
      </c>
      <c r="F11" s="64"/>
    </row>
    <row r="12" spans="1:6">
      <c r="A12" s="57" t="s">
        <v>25</v>
      </c>
      <c r="B12" s="67">
        <v>37</v>
      </c>
      <c r="C12" s="67">
        <v>27</v>
      </c>
      <c r="D12" s="67">
        <v>0</v>
      </c>
      <c r="E12" s="67">
        <v>0</v>
      </c>
      <c r="F12" s="64"/>
    </row>
    <row r="13" spans="1:6">
      <c r="A13" s="56" t="s">
        <v>27</v>
      </c>
      <c r="B13" s="66">
        <v>228</v>
      </c>
      <c r="C13" s="66">
        <v>97</v>
      </c>
      <c r="D13" s="66">
        <v>6</v>
      </c>
      <c r="E13" s="66">
        <v>0</v>
      </c>
      <c r="F13" s="64"/>
    </row>
    <row r="14" spans="1:6">
      <c r="A14" s="57" t="s">
        <v>28</v>
      </c>
      <c r="B14" s="67">
        <v>0</v>
      </c>
      <c r="C14" s="67">
        <v>1</v>
      </c>
      <c r="D14" s="67">
        <v>0</v>
      </c>
      <c r="E14" s="67">
        <v>0</v>
      </c>
      <c r="F14" s="64"/>
    </row>
    <row r="15" spans="1:6">
      <c r="A15" s="56" t="s">
        <v>29</v>
      </c>
      <c r="B15" s="66">
        <v>112</v>
      </c>
      <c r="C15" s="66">
        <v>18</v>
      </c>
      <c r="D15" s="66">
        <v>0</v>
      </c>
      <c r="E15" s="66">
        <v>0</v>
      </c>
      <c r="F15" s="64"/>
    </row>
    <row r="16" spans="1:6">
      <c r="A16" s="57" t="s">
        <v>30</v>
      </c>
      <c r="B16" s="68">
        <v>65</v>
      </c>
      <c r="C16" s="68">
        <v>104</v>
      </c>
      <c r="D16" s="68">
        <v>5</v>
      </c>
      <c r="E16" s="68">
        <v>0</v>
      </c>
      <c r="F16" s="64"/>
    </row>
    <row r="17" spans="1:6">
      <c r="A17" s="56" t="s">
        <v>31</v>
      </c>
      <c r="B17" s="66">
        <v>0</v>
      </c>
      <c r="C17" s="66">
        <v>0</v>
      </c>
      <c r="D17" s="66">
        <v>0</v>
      </c>
      <c r="E17" s="66">
        <v>0</v>
      </c>
      <c r="F17" s="64"/>
    </row>
    <row r="18" spans="1:6">
      <c r="A18" s="57" t="s">
        <v>32</v>
      </c>
      <c r="B18" s="67">
        <v>31</v>
      </c>
      <c r="C18" s="67">
        <v>7</v>
      </c>
      <c r="D18" s="67">
        <v>0</v>
      </c>
      <c r="E18" s="67">
        <v>0</v>
      </c>
      <c r="F18" s="64"/>
    </row>
    <row r="19" spans="1:6">
      <c r="A19" s="56" t="s">
        <v>33</v>
      </c>
      <c r="B19" s="66">
        <v>14</v>
      </c>
      <c r="C19" s="66">
        <v>11</v>
      </c>
      <c r="D19" s="66">
        <v>0</v>
      </c>
      <c r="E19" s="66">
        <v>0</v>
      </c>
      <c r="F19" s="64"/>
    </row>
    <row r="20" spans="1:6">
      <c r="A20" s="57" t="s">
        <v>34</v>
      </c>
      <c r="B20" s="67">
        <v>58</v>
      </c>
      <c r="C20" s="67">
        <v>11</v>
      </c>
      <c r="D20" s="67">
        <v>1</v>
      </c>
      <c r="E20" s="67">
        <v>0</v>
      </c>
      <c r="F20" s="64"/>
    </row>
    <row r="21" spans="1:6">
      <c r="A21" s="56" t="s">
        <v>35</v>
      </c>
      <c r="B21" s="66">
        <v>130</v>
      </c>
      <c r="C21" s="66">
        <v>277</v>
      </c>
      <c r="D21" s="66">
        <v>3</v>
      </c>
      <c r="E21" s="66">
        <v>0</v>
      </c>
      <c r="F21" s="64"/>
    </row>
    <row r="22" spans="1:6">
      <c r="A22" s="57" t="s">
        <v>36</v>
      </c>
      <c r="B22" s="67">
        <v>0</v>
      </c>
      <c r="C22" s="67">
        <v>0</v>
      </c>
      <c r="D22" s="67">
        <v>0</v>
      </c>
      <c r="E22" s="67">
        <v>0</v>
      </c>
      <c r="F22" s="64"/>
    </row>
    <row r="23" spans="1:6">
      <c r="A23" s="56" t="s">
        <v>37</v>
      </c>
      <c r="B23" s="66">
        <v>0</v>
      </c>
      <c r="C23" s="66">
        <v>0</v>
      </c>
      <c r="D23" s="66">
        <v>0</v>
      </c>
      <c r="E23" s="66">
        <v>0</v>
      </c>
      <c r="F23" s="64"/>
    </row>
    <row r="24" spans="1:6">
      <c r="A24" s="57" t="s">
        <v>38</v>
      </c>
      <c r="B24" s="67">
        <v>148</v>
      </c>
      <c r="C24" s="67">
        <v>7</v>
      </c>
      <c r="D24" s="67">
        <v>0</v>
      </c>
      <c r="E24" s="67">
        <v>0</v>
      </c>
      <c r="F24" s="64"/>
    </row>
    <row r="25" spans="1:6">
      <c r="A25" s="56" t="s">
        <v>39</v>
      </c>
      <c r="B25" s="66">
        <v>0</v>
      </c>
      <c r="C25" s="66">
        <v>0</v>
      </c>
      <c r="D25" s="66">
        <v>0</v>
      </c>
      <c r="E25" s="66">
        <v>0</v>
      </c>
      <c r="F25" s="64"/>
    </row>
    <row r="26" spans="1:6">
      <c r="A26" s="57" t="s">
        <v>40</v>
      </c>
      <c r="B26" s="67">
        <v>0</v>
      </c>
      <c r="C26" s="67">
        <v>0</v>
      </c>
      <c r="D26" s="67">
        <v>0</v>
      </c>
      <c r="E26" s="67">
        <v>0</v>
      </c>
      <c r="F26" s="64"/>
    </row>
    <row r="27" spans="1:6">
      <c r="A27" s="56" t="s">
        <v>41</v>
      </c>
      <c r="B27" s="66">
        <v>27</v>
      </c>
      <c r="C27" s="66">
        <v>30</v>
      </c>
      <c r="D27" s="66">
        <v>1</v>
      </c>
      <c r="E27" s="66">
        <v>0</v>
      </c>
      <c r="F27" s="64"/>
    </row>
    <row r="28" spans="1:6">
      <c r="A28" s="57" t="s">
        <v>42</v>
      </c>
      <c r="B28" s="67">
        <v>4</v>
      </c>
      <c r="C28" s="67">
        <v>5</v>
      </c>
      <c r="D28" s="67">
        <v>0</v>
      </c>
      <c r="E28" s="67">
        <v>0</v>
      </c>
      <c r="F28" s="64"/>
    </row>
    <row r="29" spans="1:6">
      <c r="A29" s="56" t="s">
        <v>43</v>
      </c>
      <c r="B29" s="66">
        <v>0</v>
      </c>
      <c r="C29" s="66">
        <v>1</v>
      </c>
      <c r="D29" s="66">
        <v>0</v>
      </c>
      <c r="E29" s="66">
        <v>0</v>
      </c>
      <c r="F29" s="64"/>
    </row>
    <row r="30" spans="1:6">
      <c r="A30" s="57" t="s">
        <v>44</v>
      </c>
      <c r="B30" s="67">
        <v>107</v>
      </c>
      <c r="C30" s="67">
        <v>4</v>
      </c>
      <c r="D30" s="67">
        <v>0</v>
      </c>
      <c r="E30" s="67">
        <v>0</v>
      </c>
      <c r="F30" s="64"/>
    </row>
    <row r="31" spans="1:6">
      <c r="A31" s="56" t="s">
        <v>45</v>
      </c>
      <c r="B31" s="66">
        <v>0</v>
      </c>
      <c r="C31" s="66">
        <v>0</v>
      </c>
      <c r="D31" s="66">
        <v>0</v>
      </c>
      <c r="E31" s="66">
        <v>0</v>
      </c>
      <c r="F31" s="64"/>
    </row>
    <row r="32" spans="1:6">
      <c r="A32" s="58" t="s">
        <v>46</v>
      </c>
      <c r="B32" s="69">
        <f>SUM(B9:B31)</f>
        <v>1043</v>
      </c>
      <c r="C32" s="69">
        <f t="shared" ref="C32:E32" si="0">SUM(C9:C31)</f>
        <v>612</v>
      </c>
      <c r="D32" s="69">
        <f t="shared" si="0"/>
        <v>17</v>
      </c>
      <c r="E32" s="69">
        <f t="shared" si="0"/>
        <v>0</v>
      </c>
      <c r="F32" s="35"/>
    </row>
    <row r="33" spans="1:6">
      <c r="A33" s="77" t="s">
        <v>106</v>
      </c>
      <c r="B33" s="35"/>
      <c r="C33" s="48"/>
      <c r="D33" s="35"/>
      <c r="E33" s="35"/>
      <c r="F33" s="35"/>
    </row>
    <row r="34" spans="1:6">
      <c r="A34" s="2" t="s">
        <v>87</v>
      </c>
      <c r="B34" s="150" t="s">
        <v>135</v>
      </c>
      <c r="C34" s="150"/>
      <c r="D34" s="150"/>
      <c r="E34" s="150"/>
      <c r="F34" s="150"/>
    </row>
    <row r="35" spans="1:6">
      <c r="A35" s="28"/>
      <c r="B35" s="150"/>
      <c r="C35" s="150"/>
      <c r="D35" s="150"/>
      <c r="E35" s="150"/>
      <c r="F35" s="150"/>
    </row>
    <row r="36" spans="1:6">
      <c r="B36" s="150"/>
      <c r="C36" s="150"/>
      <c r="D36" s="150"/>
      <c r="E36" s="150"/>
      <c r="F36" s="150"/>
    </row>
    <row r="37" spans="1:6">
      <c r="A37" s="35"/>
      <c r="B37" s="150"/>
      <c r="C37" s="150"/>
      <c r="D37" s="150"/>
      <c r="E37" s="150"/>
      <c r="F37" s="150"/>
    </row>
    <row r="38" spans="1:6">
      <c r="B38" s="150"/>
      <c r="C38" s="150"/>
      <c r="D38" s="150"/>
      <c r="E38" s="150"/>
      <c r="F38" s="150"/>
    </row>
    <row r="39" spans="1:6">
      <c r="B39" s="150"/>
      <c r="C39" s="150"/>
      <c r="D39" s="150"/>
      <c r="E39" s="150"/>
      <c r="F39" s="150"/>
    </row>
    <row r="40" spans="1:6">
      <c r="B40" s="150"/>
      <c r="C40" s="150"/>
      <c r="D40" s="150"/>
      <c r="E40" s="150"/>
      <c r="F40" s="150"/>
    </row>
    <row r="41" spans="1:6">
      <c r="B41" s="150"/>
      <c r="C41" s="150"/>
      <c r="D41" s="150"/>
      <c r="E41" s="150"/>
      <c r="F41" s="150"/>
    </row>
    <row r="42" spans="1:6">
      <c r="B42" s="150"/>
      <c r="C42" s="150"/>
      <c r="D42" s="150"/>
      <c r="E42" s="150"/>
      <c r="F42" s="150"/>
    </row>
    <row r="43" spans="1:6">
      <c r="B43" s="150"/>
      <c r="C43" s="150"/>
      <c r="D43" s="150"/>
      <c r="E43" s="150"/>
      <c r="F43" s="150"/>
    </row>
    <row r="44" spans="1:6">
      <c r="B44" s="150"/>
      <c r="C44" s="150"/>
      <c r="D44" s="150"/>
      <c r="E44" s="150"/>
      <c r="F44" s="150"/>
    </row>
    <row r="45" spans="1:6">
      <c r="B45" s="150"/>
      <c r="C45" s="150"/>
      <c r="D45" s="150"/>
      <c r="E45" s="150"/>
      <c r="F45" s="150"/>
    </row>
    <row r="46" spans="1:6">
      <c r="B46" s="150"/>
      <c r="C46" s="150"/>
      <c r="D46" s="150"/>
      <c r="E46" s="150"/>
      <c r="F46" s="150"/>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9"/>
  <sheetViews>
    <sheetView showGridLines="0" zoomScaleNormal="100" workbookViewId="0">
      <selection activeCell="I36" sqref="I36"/>
    </sheetView>
  </sheetViews>
  <sheetFormatPr defaultRowHeight="12.75"/>
  <cols>
    <col min="1" max="1" width="22.28515625" style="7" customWidth="1"/>
    <col min="2" max="2" width="23.140625" style="7" customWidth="1"/>
    <col min="3" max="3" width="24.28515625" style="7" customWidth="1"/>
    <col min="4" max="4" width="18.140625" style="7" customWidth="1"/>
    <col min="5" max="5" width="26" style="7" customWidth="1"/>
    <col min="6" max="6" width="10.5703125" style="7" customWidth="1"/>
    <col min="7" max="16384" width="9.140625" style="7"/>
  </cols>
  <sheetData>
    <row r="1" spans="1:7" ht="36" customHeight="1" thickBot="1">
      <c r="A1" s="144" t="s">
        <v>50</v>
      </c>
      <c r="B1" s="145"/>
      <c r="C1" s="145"/>
      <c r="D1" s="145"/>
      <c r="E1" s="145"/>
      <c r="F1" s="145"/>
      <c r="G1" s="146"/>
    </row>
    <row r="2" spans="1:7" ht="16.5" customHeight="1" thickBot="1"/>
    <row r="3" spans="1:7">
      <c r="A3" s="123" t="str">
        <f>'Service Metrics (items 1-2)'!A3</f>
        <v>Railroad: Union Pacific</v>
      </c>
      <c r="B3" s="128" t="str">
        <f>'Service Metrics (items 1-2)'!B3</f>
        <v>Year: 2017</v>
      </c>
      <c r="C3" s="128" t="s">
        <v>59</v>
      </c>
      <c r="D3" s="39" t="s">
        <v>51</v>
      </c>
      <c r="E3" s="22">
        <f>'Service Metrics (items 1-2)'!E3</f>
        <v>43036</v>
      </c>
      <c r="F3" s="29"/>
    </row>
    <row r="4" spans="1:7" ht="13.5" thickBot="1">
      <c r="A4" s="124"/>
      <c r="B4" s="130"/>
      <c r="C4" s="130"/>
      <c r="D4" s="40" t="s">
        <v>60</v>
      </c>
      <c r="E4" s="41">
        <f>'Service Metrics (items 1-2)'!E4</f>
        <v>43042</v>
      </c>
      <c r="F4" s="29"/>
    </row>
    <row r="5" spans="1:7" ht="13.5" thickBot="1"/>
    <row r="6" spans="1:7" ht="36.75" customHeight="1" thickBot="1">
      <c r="A6" s="119" t="s">
        <v>114</v>
      </c>
      <c r="B6" s="134"/>
      <c r="C6" s="120"/>
    </row>
    <row r="7" spans="1:7" ht="57.75" customHeight="1" thickBot="1">
      <c r="A7" s="51" t="s">
        <v>67</v>
      </c>
      <c r="B7" s="78" t="s">
        <v>116</v>
      </c>
      <c r="C7" s="55" t="s">
        <v>115</v>
      </c>
      <c r="D7" s="99" t="s">
        <v>87</v>
      </c>
      <c r="E7" s="150" t="s">
        <v>160</v>
      </c>
      <c r="F7" s="150"/>
      <c r="G7" s="150"/>
    </row>
    <row r="8" spans="1:7" ht="12.75" customHeight="1">
      <c r="A8" s="49" t="s">
        <v>48</v>
      </c>
      <c r="B8" s="107">
        <f>[1]tblSTB7DAYAVG!$B$2</f>
        <v>16.857142857142858</v>
      </c>
      <c r="C8" s="108">
        <v>17.8</v>
      </c>
      <c r="E8" s="150"/>
      <c r="F8" s="150"/>
      <c r="G8" s="150"/>
    </row>
    <row r="9" spans="1:7" ht="12.75" customHeight="1">
      <c r="A9" s="1" t="s">
        <v>49</v>
      </c>
      <c r="B9" s="88">
        <f>[1]tblSTB7DAYAVG!$B$3</f>
        <v>4.5714285714285712</v>
      </c>
      <c r="C9" s="97">
        <v>5.2</v>
      </c>
      <c r="E9" s="150"/>
      <c r="F9" s="150"/>
      <c r="G9" s="150"/>
    </row>
    <row r="10" spans="1:7">
      <c r="A10" s="1" t="s">
        <v>13</v>
      </c>
      <c r="B10" s="88">
        <f>[1]tblSTB7DAYAVG!$B$4</f>
        <v>0.7142857142857143</v>
      </c>
      <c r="C10" s="97" t="s">
        <v>136</v>
      </c>
      <c r="E10" s="101"/>
      <c r="F10" s="101"/>
      <c r="G10" s="101"/>
    </row>
    <row r="12" spans="1:7">
      <c r="C12" s="48"/>
      <c r="D12" s="35"/>
      <c r="F12" s="35"/>
    </row>
    <row r="13" spans="1:7" ht="13.5" thickBot="1"/>
    <row r="14" spans="1:7" ht="42.75" customHeight="1" thickBot="1">
      <c r="A14" s="152" t="str">
        <f>"10.      Plan vs. Performance For Grain Shuttle (Or Dedicated Grain Train) Round Trips, By Region, Updated to reflect the month of "&amp;[2]Item10_Data!$D$1</f>
        <v>10.      Plan vs. Performance For Grain Shuttle (Or Dedicated Grain Train) Round Trips, By Region, Updated to reflect the month of Sep</v>
      </c>
      <c r="B14" s="153"/>
      <c r="C14" s="154"/>
      <c r="D14" s="90"/>
      <c r="E14" s="90"/>
      <c r="F14" s="90"/>
    </row>
    <row r="15" spans="1:7" ht="39" customHeight="1">
      <c r="A15" s="93" t="s">
        <v>69</v>
      </c>
      <c r="B15" s="94" t="s">
        <v>131</v>
      </c>
      <c r="C15" s="95" t="s">
        <v>129</v>
      </c>
      <c r="D15" s="99" t="s">
        <v>87</v>
      </c>
      <c r="E15" s="150" t="s">
        <v>137</v>
      </c>
      <c r="F15" s="150"/>
      <c r="G15" s="150"/>
    </row>
    <row r="16" spans="1:7">
      <c r="A16" s="96" t="s">
        <v>82</v>
      </c>
      <c r="B16" s="88">
        <v>3.51490431860688</v>
      </c>
      <c r="C16" s="97">
        <v>2.5</v>
      </c>
      <c r="E16" s="150"/>
      <c r="F16" s="150"/>
      <c r="G16" s="150"/>
    </row>
    <row r="17" spans="1:7">
      <c r="A17" s="96" t="s">
        <v>83</v>
      </c>
      <c r="B17" s="88">
        <v>3.0044858643112899</v>
      </c>
      <c r="C17" s="97">
        <v>2.5</v>
      </c>
      <c r="D17" s="28"/>
      <c r="E17" s="150"/>
      <c r="F17" s="150"/>
      <c r="G17" s="150"/>
    </row>
    <row r="18" spans="1:7">
      <c r="A18" s="96" t="s">
        <v>84</v>
      </c>
      <c r="B18" s="88">
        <v>2.6883357653929201</v>
      </c>
      <c r="C18" s="97">
        <v>2.5</v>
      </c>
      <c r="E18" s="150"/>
      <c r="F18" s="150"/>
      <c r="G18" s="150"/>
    </row>
    <row r="19" spans="1:7">
      <c r="A19" s="96" t="s">
        <v>85</v>
      </c>
      <c r="B19" s="88">
        <v>2.1007394049879302</v>
      </c>
      <c r="C19" s="97">
        <v>1.5</v>
      </c>
      <c r="E19" s="150"/>
      <c r="F19" s="150"/>
      <c r="G19" s="150"/>
    </row>
    <row r="20" spans="1:7">
      <c r="A20" s="96" t="s">
        <v>86</v>
      </c>
      <c r="B20" s="88">
        <v>2.4400371007746902</v>
      </c>
      <c r="C20" s="97">
        <v>2</v>
      </c>
      <c r="E20" s="150"/>
      <c r="F20" s="150"/>
      <c r="G20" s="150"/>
    </row>
    <row r="21" spans="1:7">
      <c r="A21" s="98" t="s">
        <v>127</v>
      </c>
      <c r="B21" s="88">
        <v>3.7981725291097299</v>
      </c>
      <c r="C21" s="97">
        <v>2.5</v>
      </c>
      <c r="E21" s="150"/>
      <c r="F21" s="150"/>
      <c r="G21" s="150"/>
    </row>
    <row r="22" spans="1:7">
      <c r="A22" s="96" t="s">
        <v>128</v>
      </c>
      <c r="B22" s="88">
        <v>2.7904989794536901</v>
      </c>
      <c r="C22" s="97">
        <v>2.5</v>
      </c>
      <c r="E22" s="150"/>
      <c r="F22" s="150"/>
      <c r="G22" s="150"/>
    </row>
    <row r="23" spans="1:7">
      <c r="A23" s="91"/>
      <c r="B23" s="92"/>
      <c r="C23" s="92"/>
      <c r="E23" s="150"/>
      <c r="F23" s="150"/>
      <c r="G23" s="150"/>
    </row>
    <row r="24" spans="1:7">
      <c r="E24" s="150"/>
      <c r="F24" s="150"/>
      <c r="G24" s="150"/>
    </row>
    <row r="25" spans="1:7" ht="14.25">
      <c r="A25" s="105" t="s">
        <v>159</v>
      </c>
      <c r="B25" s="105"/>
      <c r="C25" s="105"/>
      <c r="D25" s="105"/>
      <c r="E25" s="105"/>
      <c r="F25" s="105"/>
      <c r="G25" s="105"/>
    </row>
    <row r="26" spans="1:7" ht="12.75" customHeight="1">
      <c r="A26" s="105"/>
      <c r="B26" s="105"/>
      <c r="C26" s="105"/>
      <c r="D26" s="105"/>
      <c r="E26" s="105"/>
      <c r="F26" s="105"/>
      <c r="G26" s="105"/>
    </row>
    <row r="27" spans="1:7" ht="12.75" customHeight="1">
      <c r="A27" s="105"/>
      <c r="B27" s="105"/>
      <c r="C27" s="105"/>
      <c r="D27" s="105"/>
      <c r="E27" s="105"/>
      <c r="F27" s="105"/>
      <c r="G27" s="105"/>
    </row>
    <row r="28" spans="1:7" ht="12.75" customHeight="1">
      <c r="A28" s="105"/>
      <c r="B28" s="105"/>
      <c r="C28" s="105"/>
      <c r="D28" s="105"/>
      <c r="E28" s="105"/>
      <c r="F28" s="105"/>
      <c r="G28" s="105"/>
    </row>
    <row r="29" spans="1:7" ht="12.75" customHeight="1">
      <c r="A29" s="105"/>
      <c r="B29" s="105"/>
      <c r="C29" s="105"/>
      <c r="D29" s="105"/>
      <c r="E29" s="105"/>
      <c r="F29" s="105"/>
      <c r="G29" s="105"/>
    </row>
  </sheetData>
  <mergeCells count="8">
    <mergeCell ref="A1:G1"/>
    <mergeCell ref="A14:C14"/>
    <mergeCell ref="E15:G24"/>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activeCell="L18" sqref="L18"/>
    </sheetView>
  </sheetViews>
  <sheetFormatPr defaultRowHeight="12.75"/>
  <cols>
    <col min="1" max="1" width="1" style="7" customWidth="1"/>
    <col min="2" max="2" width="42.140625" style="7" customWidth="1"/>
    <col min="3" max="3" width="13.5703125" style="7" customWidth="1"/>
    <col min="4" max="4" width="16.28515625" style="7" customWidth="1"/>
    <col min="5" max="5" width="27.28515625" style="7" customWidth="1"/>
    <col min="6" max="6" width="26" style="7" customWidth="1"/>
    <col min="7" max="7" width="10.5703125" style="7" customWidth="1"/>
    <col min="8" max="8" width="10.28515625" style="7" customWidth="1"/>
    <col min="9" max="16384" width="9.140625" style="7"/>
  </cols>
  <sheetData>
    <row r="1" spans="1:8" ht="36" customHeight="1" thickBot="1">
      <c r="B1" s="144" t="s">
        <v>50</v>
      </c>
      <c r="C1" s="145"/>
      <c r="D1" s="145"/>
      <c r="E1" s="145"/>
      <c r="F1" s="145"/>
      <c r="G1" s="146"/>
    </row>
    <row r="2" spans="1:8" ht="16.5" customHeight="1" thickBot="1"/>
    <row r="3" spans="1:8">
      <c r="B3" s="123" t="str">
        <f>'Service Metrics (items 1-2)'!A3</f>
        <v>Railroad: Union Pacific</v>
      </c>
      <c r="C3" s="128" t="str">
        <f>'Service Metrics (items 1-2)'!B3</f>
        <v>Year: 2017</v>
      </c>
      <c r="D3" s="128" t="s">
        <v>59</v>
      </c>
      <c r="E3" s="39" t="s">
        <v>51</v>
      </c>
      <c r="F3" s="22">
        <f>'Service Metrics (items 1-2)'!E3+1</f>
        <v>43037</v>
      </c>
      <c r="G3" s="29"/>
    </row>
    <row r="4" spans="1:8" ht="13.5" thickBot="1">
      <c r="B4" s="124"/>
      <c r="C4" s="130"/>
      <c r="D4" s="130"/>
      <c r="E4" s="40" t="s">
        <v>60</v>
      </c>
      <c r="F4" s="41">
        <f>'Service Metrics (items 1-2)'!E4+1</f>
        <v>43043</v>
      </c>
      <c r="G4" s="29"/>
    </row>
    <row r="5" spans="1:8" ht="13.5" thickBot="1"/>
    <row r="6" spans="1:8" ht="36.75" customHeight="1" thickBot="1">
      <c r="B6" s="119" t="s">
        <v>122</v>
      </c>
      <c r="C6" s="134"/>
      <c r="D6" s="120"/>
    </row>
    <row r="7" spans="1:8" ht="29.25" customHeight="1" thickBot="1">
      <c r="B7" s="51" t="s">
        <v>117</v>
      </c>
      <c r="C7" s="55" t="s">
        <v>133</v>
      </c>
      <c r="D7" s="55" t="s">
        <v>132</v>
      </c>
    </row>
    <row r="8" spans="1:8" ht="13.5" customHeight="1">
      <c r="A8" s="102">
        <v>1</v>
      </c>
      <c r="B8" s="104" t="s">
        <v>15</v>
      </c>
      <c r="C8" s="106">
        <f>VLOOKUP($A8,[3]AAR_Carloadings!$A$6:$D$32,2,FALSE)</f>
        <v>5515</v>
      </c>
      <c r="D8" s="106">
        <f>VLOOKUP(A8,[3]AAR_Carloadings!$A$6:$D$32,4,FALSE)</f>
        <v>1255</v>
      </c>
      <c r="E8" s="72" t="s">
        <v>87</v>
      </c>
      <c r="F8" s="150" t="s">
        <v>134</v>
      </c>
      <c r="G8" s="150"/>
      <c r="H8" s="150"/>
    </row>
    <row r="9" spans="1:8" ht="13.5" customHeight="1">
      <c r="A9" s="102">
        <v>2</v>
      </c>
      <c r="B9" s="104" t="s">
        <v>138</v>
      </c>
      <c r="C9" s="106">
        <f>VLOOKUP($A9,[3]AAR_Carloadings!$A$6:$D$32,2,FALSE)</f>
        <v>347</v>
      </c>
      <c r="D9" s="106">
        <f>VLOOKUP(A9,[3]AAR_Carloadings!$A$6:$D$32,4,FALSE)</f>
        <v>118</v>
      </c>
      <c r="F9" s="150"/>
      <c r="G9" s="150"/>
      <c r="H9" s="150"/>
    </row>
    <row r="10" spans="1:8" ht="13.5" customHeight="1">
      <c r="A10" s="102">
        <v>3</v>
      </c>
      <c r="B10" s="104" t="s">
        <v>139</v>
      </c>
      <c r="C10" s="106">
        <f>VLOOKUP($A10,[3]AAR_Carloadings!$A$6:$D$32,2,FALSE)</f>
        <v>231</v>
      </c>
      <c r="D10" s="106">
        <f>VLOOKUP(A10,[3]AAR_Carloadings!$A$6:$D$32,4,FALSE)</f>
        <v>51</v>
      </c>
      <c r="F10" s="150"/>
      <c r="G10" s="150"/>
      <c r="H10" s="150"/>
    </row>
    <row r="11" spans="1:8" ht="13.5" customHeight="1">
      <c r="A11" s="102">
        <v>4</v>
      </c>
      <c r="B11" s="104" t="s">
        <v>16</v>
      </c>
      <c r="C11" s="106">
        <f>VLOOKUP($A11,[3]AAR_Carloadings!$A$6:$D$32,2,FALSE)</f>
        <v>21772</v>
      </c>
      <c r="D11" s="106">
        <f>VLOOKUP(A11,[3]AAR_Carloadings!$A$6:$D$32,4,FALSE)</f>
        <v>1733</v>
      </c>
      <c r="F11" s="150"/>
      <c r="G11" s="150"/>
      <c r="H11" s="150"/>
    </row>
    <row r="12" spans="1:8" ht="13.5" customHeight="1">
      <c r="A12" s="102">
        <v>5</v>
      </c>
      <c r="B12" s="104" t="s">
        <v>140</v>
      </c>
      <c r="C12" s="106">
        <f>VLOOKUP($A12,[3]AAR_Carloadings!$A$6:$D$32,2,FALSE)</f>
        <v>9804</v>
      </c>
      <c r="D12" s="106">
        <f>VLOOKUP(A12,[3]AAR_Carloadings!$A$6:$D$32,4,FALSE)</f>
        <v>607</v>
      </c>
      <c r="F12" s="150"/>
      <c r="G12" s="150"/>
      <c r="H12" s="150"/>
    </row>
    <row r="13" spans="1:8" ht="13.5" customHeight="1">
      <c r="A13" s="102">
        <v>6</v>
      </c>
      <c r="B13" s="104" t="s">
        <v>141</v>
      </c>
      <c r="C13" s="106">
        <f>VLOOKUP($A13,[3]AAR_Carloadings!$A$6:$D$32,2,FALSE)</f>
        <v>1113</v>
      </c>
      <c r="D13" s="106">
        <f>VLOOKUP(A13,[3]AAR_Carloadings!$A$6:$D$32,4,FALSE)</f>
        <v>146</v>
      </c>
      <c r="F13" s="150"/>
      <c r="G13" s="150"/>
      <c r="H13" s="150"/>
    </row>
    <row r="14" spans="1:8" ht="13.5" customHeight="1">
      <c r="A14" s="102">
        <v>7</v>
      </c>
      <c r="B14" s="104" t="s">
        <v>142</v>
      </c>
      <c r="C14" s="106">
        <f>VLOOKUP($A14,[3]AAR_Carloadings!$A$6:$D$32,2,FALSE)</f>
        <v>3235</v>
      </c>
      <c r="D14" s="106">
        <f>VLOOKUP(A14,[3]AAR_Carloadings!$A$6:$D$32,4,FALSE)</f>
        <v>149</v>
      </c>
      <c r="F14" s="150"/>
      <c r="G14" s="150"/>
      <c r="H14" s="150"/>
    </row>
    <row r="15" spans="1:8" ht="13.5" customHeight="1">
      <c r="A15" s="102">
        <v>8</v>
      </c>
      <c r="B15" s="104" t="s">
        <v>143</v>
      </c>
      <c r="C15" s="106">
        <f>VLOOKUP($A15,[3]AAR_Carloadings!$A$6:$D$32,2,FALSE)</f>
        <v>2741</v>
      </c>
      <c r="D15" s="106">
        <f>VLOOKUP(A15,[3]AAR_Carloadings!$A$6:$D$32,4,FALSE)</f>
        <v>1549</v>
      </c>
      <c r="F15" s="150"/>
      <c r="G15" s="150"/>
      <c r="H15" s="150"/>
    </row>
    <row r="16" spans="1:8" ht="13.5" customHeight="1">
      <c r="A16" s="102">
        <v>9</v>
      </c>
      <c r="B16" s="104" t="s">
        <v>144</v>
      </c>
      <c r="C16" s="106">
        <f>VLOOKUP($A16,[3]AAR_Carloadings!$A$6:$D$32,2,FALSE)</f>
        <v>159</v>
      </c>
      <c r="D16" s="106">
        <f>VLOOKUP(A16,[3]AAR_Carloadings!$A$6:$D$32,4,FALSE)</f>
        <v>119</v>
      </c>
      <c r="F16" s="100"/>
      <c r="G16" s="100"/>
    </row>
    <row r="17" spans="1:4" ht="13.5" customHeight="1">
      <c r="A17" s="102">
        <v>10</v>
      </c>
      <c r="B17" s="104" t="s">
        <v>145</v>
      </c>
      <c r="C17" s="106">
        <f>VLOOKUP($A17,[3]AAR_Carloadings!$A$6:$D$32,2,FALSE)</f>
        <v>1601</v>
      </c>
      <c r="D17" s="106">
        <f>VLOOKUP(A17,[3]AAR_Carloadings!$A$6:$D$32,4,FALSE)</f>
        <v>798</v>
      </c>
    </row>
    <row r="18" spans="1:4" ht="13.5" customHeight="1">
      <c r="A18" s="102">
        <v>11</v>
      </c>
      <c r="B18" s="104" t="s">
        <v>146</v>
      </c>
      <c r="C18" s="106">
        <f>VLOOKUP($A18,[3]AAR_Carloadings!$A$6:$D$32,2,FALSE)</f>
        <v>768</v>
      </c>
      <c r="D18" s="106">
        <f>VLOOKUP(A18,[3]AAR_Carloadings!$A$6:$D$32,4,FALSE)</f>
        <v>857</v>
      </c>
    </row>
    <row r="19" spans="1:4" ht="13.5" customHeight="1">
      <c r="A19" s="102">
        <v>12</v>
      </c>
      <c r="B19" s="104" t="s">
        <v>147</v>
      </c>
      <c r="C19" s="106">
        <f>VLOOKUP($A19,[3]AAR_Carloadings!$A$6:$D$32,2,FALSE)</f>
        <v>15059</v>
      </c>
      <c r="D19" s="106">
        <f>VLOOKUP(A19,[3]AAR_Carloadings!$A$6:$D$32,4,FALSE)</f>
        <v>3130</v>
      </c>
    </row>
    <row r="20" spans="1:4" ht="13.5" customHeight="1">
      <c r="A20" s="102">
        <v>13</v>
      </c>
      <c r="B20" s="104" t="s">
        <v>148</v>
      </c>
      <c r="C20" s="106">
        <f>VLOOKUP($A20,[3]AAR_Carloadings!$A$6:$D$32,2,FALSE)</f>
        <v>2226</v>
      </c>
      <c r="D20" s="106">
        <f>VLOOKUP(A20,[3]AAR_Carloadings!$A$6:$D$32,4,FALSE)</f>
        <v>1698</v>
      </c>
    </row>
    <row r="21" spans="1:4" ht="13.5" customHeight="1">
      <c r="A21" s="102">
        <v>14</v>
      </c>
      <c r="B21" s="104" t="s">
        <v>149</v>
      </c>
      <c r="C21" s="106">
        <f>VLOOKUP($A21,[3]AAR_Carloadings!$A$6:$D$32,2,FALSE)</f>
        <v>2461</v>
      </c>
      <c r="D21" s="106">
        <f>VLOOKUP(A21,[3]AAR_Carloadings!$A$6:$D$32,4,FALSE)</f>
        <v>558</v>
      </c>
    </row>
    <row r="22" spans="1:4" ht="13.5" customHeight="1">
      <c r="A22" s="102">
        <v>15</v>
      </c>
      <c r="B22" s="104" t="s">
        <v>150</v>
      </c>
      <c r="C22" s="106">
        <f>VLOOKUP($A22,[3]AAR_Carloadings!$A$6:$D$32,2,FALSE)</f>
        <v>834</v>
      </c>
      <c r="D22" s="106">
        <f>VLOOKUP(A22,[3]AAR_Carloadings!$A$6:$D$32,4,FALSE)</f>
        <v>131</v>
      </c>
    </row>
    <row r="23" spans="1:4" ht="13.5" customHeight="1">
      <c r="A23" s="102">
        <v>16</v>
      </c>
      <c r="B23" s="104" t="s">
        <v>151</v>
      </c>
      <c r="C23" s="106">
        <f>VLOOKUP($A23,[3]AAR_Carloadings!$A$6:$D$32,2,FALSE)</f>
        <v>1096</v>
      </c>
      <c r="D23" s="106">
        <f>VLOOKUP(A23,[3]AAR_Carloadings!$A$6:$D$32,4,FALSE)</f>
        <v>1287</v>
      </c>
    </row>
    <row r="24" spans="1:4" ht="13.5" customHeight="1">
      <c r="A24" s="102">
        <v>17</v>
      </c>
      <c r="B24" s="104" t="s">
        <v>152</v>
      </c>
      <c r="C24" s="106">
        <f>VLOOKUP($A24,[3]AAR_Carloadings!$A$6:$D$32,2,FALSE)</f>
        <v>3011</v>
      </c>
      <c r="D24" s="106">
        <f>VLOOKUP(A24,[3]AAR_Carloadings!$A$6:$D$32,4,FALSE)</f>
        <v>7096</v>
      </c>
    </row>
    <row r="25" spans="1:4" ht="13.5" customHeight="1">
      <c r="A25" s="102">
        <v>18</v>
      </c>
      <c r="B25" s="104" t="s">
        <v>153</v>
      </c>
      <c r="C25" s="106">
        <f>VLOOKUP($A25,[3]AAR_Carloadings!$A$6:$D$32,2,FALSE)</f>
        <v>531</v>
      </c>
      <c r="D25" s="106">
        <f>VLOOKUP(A25,[3]AAR_Carloadings!$A$6:$D$32,4,FALSE)</f>
        <v>26</v>
      </c>
    </row>
    <row r="26" spans="1:4" ht="13.5" customHeight="1">
      <c r="A26" s="102">
        <v>19</v>
      </c>
      <c r="B26" s="104" t="s">
        <v>154</v>
      </c>
      <c r="C26" s="106">
        <f>VLOOKUP($A26,[3]AAR_Carloadings!$A$6:$D$32,2,FALSE)</f>
        <v>791</v>
      </c>
      <c r="D26" s="106">
        <f>VLOOKUP(A26,[3]AAR_Carloadings!$A$6:$D$32,4,FALSE)</f>
        <v>65</v>
      </c>
    </row>
    <row r="27" spans="1:4" ht="13.5" customHeight="1">
      <c r="A27" s="102">
        <v>20</v>
      </c>
      <c r="B27" s="104" t="s">
        <v>7</v>
      </c>
      <c r="C27" s="106">
        <f>VLOOKUP($A27,[3]AAR_Carloadings!$A$6:$D$32,2,FALSE)</f>
        <v>2626</v>
      </c>
      <c r="D27" s="106">
        <f>VLOOKUP(A27,[3]AAR_Carloadings!$A$6:$D$32,4,FALSE)</f>
        <v>1019</v>
      </c>
    </row>
    <row r="28" spans="1:4" ht="13.5" customHeight="1">
      <c r="A28" s="103" t="s">
        <v>123</v>
      </c>
      <c r="B28" s="104" t="s">
        <v>155</v>
      </c>
      <c r="C28" s="106">
        <f>VLOOKUP($A28,[3]AAR_Carloadings!$A$6:$D$32,2,FALSE)</f>
        <v>75921</v>
      </c>
      <c r="D28" s="106">
        <f>VLOOKUP(A28,[3]AAR_Carloadings!$A$6:$D$32,4,FALSE)</f>
        <v>22392</v>
      </c>
    </row>
    <row r="29" spans="1:4" ht="13.5" customHeight="1">
      <c r="A29" s="103" t="s">
        <v>124</v>
      </c>
      <c r="B29" s="104" t="s">
        <v>156</v>
      </c>
      <c r="C29" s="106">
        <f>VLOOKUP($A29,[3]AAR_Carloadings!$A$6:$D$32,2,FALSE)</f>
        <v>55785</v>
      </c>
      <c r="D29" s="106">
        <f>VLOOKUP(A29,[3]AAR_Carloadings!$A$6:$D$32,4,FALSE)</f>
        <v>11820</v>
      </c>
    </row>
    <row r="30" spans="1:4" ht="13.5" customHeight="1">
      <c r="A30" s="103" t="s">
        <v>125</v>
      </c>
      <c r="B30" s="104" t="s">
        <v>157</v>
      </c>
      <c r="C30" s="106">
        <f>VLOOKUP($A30,[3]AAR_Carloadings!$A$6:$D$32,2,FALSE)</f>
        <v>3144</v>
      </c>
      <c r="D30" s="106">
        <f>VLOOKUP(A30,[3]AAR_Carloadings!$A$6:$D$32,4,FALSE)</f>
        <v>114</v>
      </c>
    </row>
    <row r="31" spans="1:4" ht="13.5" customHeight="1">
      <c r="A31" s="103" t="s">
        <v>126</v>
      </c>
      <c r="B31" s="104" t="s">
        <v>158</v>
      </c>
      <c r="C31" s="106">
        <f>VLOOKUP($A31,[3]AAR_Carloadings!$A$6:$D$32,2,FALSE)</f>
        <v>58929</v>
      </c>
      <c r="D31" s="106">
        <f>VLOOKUP(A31,[3]AAR_Carloadings!$A$6:$D$32,4,FALSE)</f>
        <v>11934</v>
      </c>
    </row>
    <row r="32" spans="1:4" ht="13.5" thickBot="1"/>
    <row r="33" spans="2:7" ht="36.75" customHeight="1" thickBot="1">
      <c r="B33" s="119" t="s">
        <v>122</v>
      </c>
      <c r="C33" s="134"/>
      <c r="D33" s="120"/>
    </row>
    <row r="34" spans="2:7" ht="26.25" customHeight="1" thickBot="1">
      <c r="B34" s="51" t="s">
        <v>117</v>
      </c>
      <c r="C34" s="55" t="s">
        <v>133</v>
      </c>
      <c r="D34" s="55" t="s">
        <v>132</v>
      </c>
    </row>
    <row r="35" spans="2:7">
      <c r="B35" s="49" t="s">
        <v>107</v>
      </c>
      <c r="C35" s="106">
        <f>VLOOKUP(B35,[3]AAR_Carloadings!$A$6:$D$32,2,FALSE)</f>
        <v>1079</v>
      </c>
      <c r="D35" s="106">
        <f>VLOOKUP(B35,[3]AAR_Carloadings!$A$6:$D$32,4,FALSE)</f>
        <v>1147</v>
      </c>
    </row>
    <row r="37" spans="2:7">
      <c r="D37" s="48"/>
      <c r="E37" s="35"/>
      <c r="F37" s="35"/>
      <c r="G37" s="35"/>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2017-11-08T14:22:16Z</dcterms:modified>
</cp:coreProperties>
</file>