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4">'Coal Plans &amp; Grain (items 9-10)'!$A$1:$G$26</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0" i="6"/>
  <c r="C30"/>
  <c r="D30"/>
  <c r="B31"/>
  <c r="C31"/>
  <c r="D31"/>
  <c r="B32"/>
  <c r="C32"/>
  <c r="D32"/>
  <c r="B33"/>
  <c r="C33"/>
  <c r="D33"/>
  <c r="B34"/>
  <c r="C34"/>
  <c r="D34"/>
  <c r="B35"/>
  <c r="C35"/>
  <c r="D35"/>
  <c r="C43" l="1"/>
  <c r="C44"/>
  <c r="C45"/>
  <c r="C46"/>
  <c r="C47"/>
  <c r="C48"/>
  <c r="C49"/>
  <c r="C50"/>
  <c r="B44"/>
  <c r="B45"/>
  <c r="B46"/>
  <c r="B47"/>
  <c r="B48"/>
  <c r="B49"/>
  <c r="B50"/>
  <c r="B43"/>
  <c r="D10" i="2" l="1"/>
  <c r="D11"/>
  <c r="D12"/>
  <c r="D13"/>
  <c r="D14"/>
  <c r="D15"/>
  <c r="D16"/>
  <c r="D17"/>
  <c r="D18"/>
  <c r="D19"/>
  <c r="D20"/>
  <c r="D21"/>
  <c r="D22"/>
  <c r="D23"/>
  <c r="D24"/>
  <c r="D25"/>
  <c r="D26"/>
  <c r="D27"/>
  <c r="D28"/>
  <c r="D29"/>
  <c r="D30"/>
  <c r="D31"/>
  <c r="D9"/>
  <c r="C10"/>
  <c r="C11"/>
  <c r="C12"/>
  <c r="C13"/>
  <c r="C14"/>
  <c r="C15"/>
  <c r="C16"/>
  <c r="C17"/>
  <c r="C18"/>
  <c r="C19"/>
  <c r="C20"/>
  <c r="C21"/>
  <c r="C22"/>
  <c r="C23"/>
  <c r="C24"/>
  <c r="C25"/>
  <c r="C26"/>
  <c r="C27"/>
  <c r="C28"/>
  <c r="C29"/>
  <c r="C30"/>
  <c r="C31"/>
  <c r="C9"/>
  <c r="B10"/>
  <c r="B11"/>
  <c r="B12"/>
  <c r="B13"/>
  <c r="B14"/>
  <c r="B15"/>
  <c r="B16"/>
  <c r="B17"/>
  <c r="B18"/>
  <c r="B19"/>
  <c r="B20"/>
  <c r="B21"/>
  <c r="B22"/>
  <c r="B23"/>
  <c r="B24"/>
  <c r="B25"/>
  <c r="B26"/>
  <c r="B27"/>
  <c r="B28"/>
  <c r="B29"/>
  <c r="B30"/>
  <c r="B31"/>
  <c r="B9"/>
  <c r="B32" l="1"/>
  <c r="C32"/>
  <c r="D32"/>
  <c r="B6" i="6"/>
  <c r="B7"/>
  <c r="B8"/>
  <c r="B9"/>
  <c r="B10"/>
  <c r="B11"/>
  <c r="B12"/>
  <c r="B13"/>
  <c r="B14"/>
  <c r="B29" l="1"/>
  <c r="C29"/>
  <c r="D29"/>
  <c r="C28"/>
  <c r="C36" s="1"/>
  <c r="D28"/>
  <c r="D36" s="1"/>
  <c r="B28"/>
  <c r="B36" s="1"/>
  <c r="F28" l="1"/>
  <c r="F35"/>
  <c r="E31" i="3"/>
  <c r="D31"/>
  <c r="C31"/>
  <c r="B31"/>
  <c r="E30"/>
  <c r="D30"/>
  <c r="C30"/>
  <c r="B30"/>
  <c r="E29"/>
  <c r="D29"/>
  <c r="C29"/>
  <c r="B29"/>
  <c r="E28"/>
  <c r="D28"/>
  <c r="C28"/>
  <c r="B28"/>
  <c r="E27"/>
  <c r="D27"/>
  <c r="C27"/>
  <c r="B27"/>
  <c r="E26"/>
  <c r="D26"/>
  <c r="C26"/>
  <c r="B26"/>
  <c r="E25"/>
  <c r="D25"/>
  <c r="C25"/>
  <c r="B25"/>
  <c r="E24"/>
  <c r="D24"/>
  <c r="C24"/>
  <c r="B24"/>
  <c r="E23"/>
  <c r="D23"/>
  <c r="C23"/>
  <c r="B23"/>
  <c r="E22"/>
  <c r="D22"/>
  <c r="C22"/>
  <c r="B22"/>
  <c r="E21"/>
  <c r="D21"/>
  <c r="C21"/>
  <c r="B21"/>
  <c r="E20"/>
  <c r="D20"/>
  <c r="C20"/>
  <c r="B20"/>
  <c r="E19"/>
  <c r="D19"/>
  <c r="C19"/>
  <c r="B19"/>
  <c r="E18"/>
  <c r="D18"/>
  <c r="C18"/>
  <c r="B18"/>
  <c r="E17"/>
  <c r="D17"/>
  <c r="C17"/>
  <c r="B17"/>
  <c r="E16"/>
  <c r="D16"/>
  <c r="C16"/>
  <c r="B16"/>
  <c r="E15"/>
  <c r="D15"/>
  <c r="C15"/>
  <c r="B15"/>
  <c r="E14"/>
  <c r="D14"/>
  <c r="C14"/>
  <c r="B14"/>
  <c r="E13"/>
  <c r="D13"/>
  <c r="C13"/>
  <c r="B13"/>
  <c r="E12"/>
  <c r="D12"/>
  <c r="C12"/>
  <c r="B12"/>
  <c r="E11"/>
  <c r="D11"/>
  <c r="C11"/>
  <c r="B11"/>
  <c r="E10"/>
  <c r="D10"/>
  <c r="C10"/>
  <c r="B10"/>
  <c r="C9"/>
  <c r="D9"/>
  <c r="E9"/>
  <c r="B9"/>
  <c r="B19" i="6" l="1"/>
  <c r="B20"/>
  <c r="B21"/>
  <c r="B22"/>
  <c r="B18"/>
  <c r="B17"/>
  <c r="E4" i="1" l="1"/>
  <c r="E4" i="2" s="1"/>
  <c r="C35" i="7"/>
  <c r="C31"/>
  <c r="C11"/>
  <c r="C9"/>
  <c r="D9"/>
  <c r="C10"/>
  <c r="D10"/>
  <c r="D11"/>
  <c r="C12"/>
  <c r="D12"/>
  <c r="C13"/>
  <c r="D13"/>
  <c r="C14"/>
  <c r="D14"/>
  <c r="C15"/>
  <c r="D15"/>
  <c r="C16"/>
  <c r="D16"/>
  <c r="C17"/>
  <c r="D17"/>
  <c r="C18"/>
  <c r="D18"/>
  <c r="C19"/>
  <c r="D19"/>
  <c r="C20"/>
  <c r="D20"/>
  <c r="C21"/>
  <c r="D21"/>
  <c r="C22"/>
  <c r="D22"/>
  <c r="C23"/>
  <c r="D23"/>
  <c r="C24"/>
  <c r="D24"/>
  <c r="C25"/>
  <c r="D25"/>
  <c r="C26"/>
  <c r="D26"/>
  <c r="C27"/>
  <c r="D27"/>
  <c r="C28"/>
  <c r="D28"/>
  <c r="C29"/>
  <c r="D29"/>
  <c r="C30"/>
  <c r="D30"/>
  <c r="D31"/>
  <c r="C8"/>
  <c r="D8"/>
  <c r="D35"/>
  <c r="C3"/>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<sst xmlns="http://schemas.openxmlformats.org/spreadsheetml/2006/main" count="244" uniqueCount="162">
  <si>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</si>
  <si>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</si>
  <si>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</si>
  <si>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</si>
  <si>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</si>
  <si>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</si>
  <si>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</si>
  <si>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</si>
  <si>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</si>
  <si>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</si>
  <si>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</si>
  <si>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</si>
  <si>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</si>
  <si>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</si>
  <si>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</si>
  <si>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</si>
  <si>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</si>
  <si>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</si>
  <si>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</si>
  <si>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</si>
  <si>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</si>
  <si>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</si>
  <si>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</si>
  <si>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</si>
  <si>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</si>
  <si>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</si>
  <si>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</si>
  <si>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</si>
  <si>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</si>
  <si>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</si>
  <si>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</si>
  <si>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</si>
  <si>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</si>
  <si>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</si>
  <si>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</si>
  <si>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</si>
  <si>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</si>
  <si>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</si>
  <si>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</si>
  <si>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</si>
  <si>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</si>
  <si>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</si>
  <si>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</si>
  <si>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</si>
  <si>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</si>
  <si>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</si>
  <si>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</si>
  <si>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</si>
  <si>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</si>
  <si>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</si>
  <si>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</si>
  <si>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</si>
  <si>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</si>
  <si>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</si>
  <si>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</si>
  <si>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</si>
  <si>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</si>
  <si>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</si>
  <si>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</si>
  <si>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</si>
  <si>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</si>
  <si>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</si>
  <si>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</si>
  <si>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</si>
  <si>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</si>
  <si>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</si>
  <si>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</si>
  <si>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</si>
  <si>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</si>
  <si>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</si>
  <si>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</si>
  <si>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</si>
  <si>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</si>
  <si>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</si>
  <si>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</si>
  <si>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</si>
  <si>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</si>
  <si>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</si>
  <si>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</si>
  <si>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</si>
  <si>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</si>
  <si>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</si>
  <si>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</si>
  <si>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</si>
  <si>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</si>
  <si>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</si>
  <si>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</si>
  <si>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</si>
  <si>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</si>
  <si>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</si>
  <si>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</si>
  <si>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</si>
  <si>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</si>
  <si>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</si>
  <si>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</si>
  <si>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</si>
  <si>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</si>
  <si>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</si>
  <si>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</si>
  <si>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</si>
  <si>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</si>
  <si>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</si>
  <si>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</si>
  <si>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</si>
  <si>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</si>
  <si>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</si>
  <si>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</si>
  <si>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</si>
  <si>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</si>
  <si>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</si>
  <si>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</si>
  <si>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</si>
  <si>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</si>
  <si>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</si>
  <si>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</si>
  <si>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</si>
  <si>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</si>
  <si>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</si>
  <si>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</si>
  <si>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</si>
  <si>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</si>
  <si>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</si>
  <si>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</si>
  <si>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</si>
  <si>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</si>
  <si>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</si>
  <si>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</si>
  <si>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</si>
  <si>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</si>
  <si>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</si>
  <si>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</si>
  <si>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</si>
  <si>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</si>
  <si>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</si>
  <si>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</si>
  <si>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</si>
  <si>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</si>
  <si>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</si>
  <si>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</si>
  <si>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</si>
  <si>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</si>
  <si>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</si>
  <si>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</si>
  <si>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</si>
  <si>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</si>
  <si>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</si>
  <si>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</si>
  <si>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</si>
  <si>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</si>
  <si>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</si>
  <si>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</si>
  <si>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</si>
  <si>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</si>
  <si>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</si>
  <si>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</si>
  <si>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</si>
  <si>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</si>
  <si>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</si>
  <si>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</si>
  <si>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</si>
  <si>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</si>
  <si>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Jan</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</si>
</sst>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58">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0" fontId="6" fillId="0" borderId="2" xfId="0" applyFont="1" applyBorder="1" applyAlignment="1">
      <alignment wrapText="1"/>
    </xf>
    <xf numFmtId="2" fontId="6" fillId="0" borderId="0" xfId="0" applyNumberFormat="1" applyFont="1" applyBorder="1"/>
    <xf numFmtId="3" fontId="6" fillId="0" borderId="0" xfId="0" applyNumberFormat="1" applyFont="1" applyBorder="1"/>
    <xf numFmtId="0" fontId="6" fillId="0" borderId="1" xfId="0" applyFont="1" applyBorder="1" applyAlignment="1">
      <alignment wrapText="1"/>
    </xf>
    <xf numFmtId="164" fontId="6" fillId="0" borderId="0" xfId="0" applyNumberFormat="1" applyFont="1" applyBorder="1" applyAlignment="1">
      <alignment horizontal="right" vertical="center" wrapText="1"/>
    </xf>
    <xf numFmtId="2" fontId="6" fillId="0" borderId="0" xfId="0" applyNumberFormat="1" applyFont="1" applyBorder="1" applyAlignment="1"/>
    <xf numFmtId="0" fontId="6" fillId="0" borderId="0" xfId="0" applyFont="1" applyBorder="1" applyAlignment="1"/>
    <xf numFmtId="3" fontId="6" fillId="0" borderId="0" xfId="0" applyNumberFormat="1" applyFont="1" applyBorder="1" applyAlignment="1"/>
    <xf numFmtId="0" fontId="6" fillId="0" borderId="0" xfId="0" applyFont="1" applyBorder="1" applyAlignment="1">
      <alignment horizontal="right" vertical="center"/>
    </xf>
    <xf numFmtId="4" fontId="6" fillId="0" borderId="0" xfId="0" applyNumberFormat="1" applyFont="1" applyBorder="1"/>
    <xf numFmtId="0" fontId="6" fillId="0" borderId="0" xfId="0" applyFont="1" applyBorder="1" applyAlignment="1">
      <alignment horizontal="left"/>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3" fontId="6" fillId="0" borderId="1" xfId="2" applyNumberFormat="1" applyFont="1" applyBorder="1" applyAlignment="1">
      <alignment horizontal="center" vertical="center" wrapText="1"/>
    </xf>
    <xf numFmtId="3" fontId="6" fillId="0" borderId="2" xfId="0" applyNumberFormat="1" applyFont="1" applyBorder="1" applyAlignment="1">
      <alignment horizontal="center" vertical="center"/>
    </xf>
    <xf numFmtId="164" fontId="7" fillId="0" borderId="0" xfId="0" applyNumberFormat="1" applyFont="1" applyBorder="1" applyAlignment="1">
      <alignment horizontal="right" vertical="center"/>
    </xf>
    <xf numFmtId="0" fontId="7" fillId="0" borderId="0" xfId="0" applyFont="1" applyBorder="1" applyAlignment="1">
      <alignment horizontal="right"/>
    </xf>
    <xf numFmtId="3" fontId="6" fillId="0" borderId="0" xfId="0" applyNumberFormat="1" applyFont="1" applyBorder="1" applyAlignment="1">
      <alignment horizontal="right"/>
    </xf>
    <xf numFmtId="0" fontId="6" fillId="0" borderId="0" xfId="0" applyFont="1" applyBorder="1" applyAlignment="1">
      <alignment horizontal="right"/>
    </xf>
    <xf numFmtId="0" fontId="8" fillId="0" borderId="0" xfId="0"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14" fillId="0" borderId="22" xfId="0" applyFont="1" applyBorder="1" applyAlignment="1">
      <alignment horizontal="right" vertical="center" wrapText="1"/>
    </xf>
    <xf numFmtId="0" fontId="6" fillId="0" borderId="2"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164" fontId="7" fillId="0" borderId="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49" fontId="6" fillId="0" borderId="9" xfId="0" applyNumberFormat="1" applyFont="1" applyBorder="1" applyAlignment="1">
      <alignment horizontal="left" vertical="top"/>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5"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49" fontId="6" fillId="0" borderId="35" xfId="0" applyNumberFormat="1" applyFont="1" applyBorder="1" applyAlignment="1">
      <alignment horizontal="left" vertical="top"/>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xf>
    <xf numFmtId="164" fontId="6" fillId="0" borderId="14"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4" borderId="27" xfId="0" applyNumberFormat="1" applyFont="1" applyFill="1" applyBorder="1" applyAlignment="1">
      <alignment horizontal="center" vertical="center" wrapText="1"/>
    </xf>
    <xf numFmtId="3" fontId="6" fillId="4" borderId="28" xfId="0" applyNumberFormat="1" applyFont="1" applyFill="1" applyBorder="1" applyAlignment="1">
      <alignment horizontal="center" vertical="center"/>
    </xf>
    <xf numFmtId="3" fontId="6"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64" fontId="7" fillId="0" borderId="0" xfId="0" applyNumberFormat="1" applyFont="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em3_Data_A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tem4_RLT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tem5_TrainsHeldOver6h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tem6_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tem7_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tem8_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tem11_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sOnLine"/>
    </sheetNames>
    <sheetDataSet>
      <sheetData sheetId="0">
        <row r="12">
          <cell r="H12">
            <v>23243</v>
          </cell>
        </row>
        <row r="13">
          <cell r="H13">
            <v>118992</v>
          </cell>
        </row>
        <row r="14">
          <cell r="H14">
            <v>12619</v>
          </cell>
        </row>
        <row r="15">
          <cell r="H15">
            <v>14602</v>
          </cell>
        </row>
        <row r="16">
          <cell r="H16">
            <v>14107</v>
          </cell>
        </row>
        <row r="17">
          <cell r="H17">
            <v>39587</v>
          </cell>
        </row>
        <row r="18">
          <cell r="H18">
            <v>74538</v>
          </cell>
        </row>
        <row r="19">
          <cell r="H19">
            <v>14805</v>
          </cell>
        </row>
        <row r="20">
          <cell r="H20">
            <v>312492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SOSTL 1.U.R4"/>
      <sheetName val="Pivot Calcs"/>
      <sheetName val="RL_TD_Data"/>
      <sheetName val="RL_TD 7.15.16"/>
      <sheetName val="RL_TD 7.8.16"/>
      <sheetName val="RL_TD 7.1.16"/>
      <sheetName val="RL_TD 6.29.16"/>
      <sheetName val="RL_TD 6.22.16"/>
      <sheetName val="RL_TD 6.15.16"/>
      <sheetName val="RL_TD 6.8.16"/>
      <sheetName val="RL_TD 6.1.16"/>
      <sheetName val="RL_TD 5.25.16"/>
      <sheetName val="RL_TD 5.18.16"/>
      <sheetName val="RL_TD 5.11.16"/>
      <sheetName val="RL_TD 5.4.16"/>
      <sheetName val="RL_TD 4.27.16"/>
      <sheetName val="RL_TD 4.20.16"/>
      <sheetName val="RL_TD 4.13.16"/>
      <sheetName val="RL_TD 4.6.16"/>
      <sheetName val="RL_TD 3.30.16"/>
      <sheetName val="RL_TD 3.23.16"/>
      <sheetName val="RL_TD 3.16.16"/>
      <sheetName val="RL_TD 3.9.16"/>
      <sheetName val="RL_TD 3.2.16"/>
      <sheetName val="RL_TD 2.24.16"/>
      <sheetName val="RL_TD 2.17.16"/>
      <sheetName val="RL_TD 2.10.16"/>
      <sheetName val="RL_TD 2.3.16"/>
      <sheetName val="RL_TD 1.27.16"/>
      <sheetName val="RL_TD 1.20.16"/>
      <sheetName val="RL_TD 1.13.16"/>
      <sheetName val="RL_TD 1.06.16"/>
      <sheetName val="RL_TD 12.30.15"/>
      <sheetName val="RL_TD 12.23.15"/>
      <sheetName val="RL_TD 12.16.15"/>
      <sheetName val="RL_TD 12.9.15"/>
      <sheetName val="RL_TD 12.2.15"/>
      <sheetName val="RL_TD 11.25.15"/>
      <sheetName val="RL_TD 11.18.15"/>
      <sheetName val="RL_TD 11.11.15"/>
      <sheetName val="RL_TD 11.4.15"/>
      <sheetName val="RL_TD 10.28.15"/>
      <sheetName val="RL_TD 10.21.15"/>
      <sheetName val="RL_TD 10.14.15"/>
      <sheetName val="RL_TD 10.7.15"/>
      <sheetName val="RL_TD 9.30.15"/>
      <sheetName val="RL_TD 9.23.15"/>
      <sheetName val="RL_TD 9.16.15"/>
      <sheetName val="RL_TD 9.9.15"/>
      <sheetName val="RL_TD 9.2.15"/>
      <sheetName val="RL_TD 8.26.15"/>
      <sheetName val="RL_TD 8.19.15"/>
      <sheetName val="RL_TD 8.12.15"/>
      <sheetName val="RL_TD 8.5.15"/>
      <sheetName val="RL_TD 7.29.15"/>
      <sheetName val="RL_TD 7.22.15"/>
      <sheetName val="RL_TD 7.15.15"/>
      <sheetName val="RL_TD 7.8.15"/>
      <sheetName val="RL_TD 7.1.15"/>
      <sheetName val="RL_TD 6.24.15"/>
      <sheetName val="RL_TD 6.17.15"/>
      <sheetName val="RL_TD 6.10.15"/>
      <sheetName val="RL_TD 6.3.15"/>
      <sheetName val="RL_TD 5.20.15"/>
      <sheetName val="RL_TD 5.13.15"/>
      <sheetName val="RL_TD 5.6.15"/>
      <sheetName val="RL_TD 4.29.15"/>
      <sheetName val="RL_TD 4.22.15"/>
      <sheetName val="RL_TD 4.15.15"/>
      <sheetName val="RL_TD 4.8.15"/>
      <sheetName val="RL_TD 4.1.15"/>
      <sheetName val="RL_TD 3.25.15"/>
      <sheetName val="RL_TD 3.18.15"/>
      <sheetName val="RL_TD 3.11.15"/>
      <sheetName val="RL_TD 3.4.15"/>
      <sheetName val="RL_TD 2.25.15"/>
      <sheetName val="RL_TD 2.18.15"/>
      <sheetName val="RL_TD 2.11.15"/>
      <sheetName val="RL_TD 2.4.15"/>
      <sheetName val="RL_TD 1.28.15"/>
      <sheetName val="RL_TD 1.21.15"/>
      <sheetName val="RL_TD 1.14.15"/>
      <sheetName val="RL_TD 1.7.15"/>
      <sheetName val="RL_TD 12.31.14"/>
      <sheetName val="RL_TD 12.24.14"/>
      <sheetName val="RL_TD 12.17.14"/>
      <sheetName val="RL_TD 12.10.14"/>
      <sheetName val="RL_TD 12.3.14"/>
      <sheetName val="RL_TD 11.26.14"/>
      <sheetName val="RL_TD 11.19.14"/>
      <sheetName val="RL_TD 11.12.14"/>
      <sheetName val="RL_TD 11.5.14"/>
      <sheetName val="RL_TD 10.29.14"/>
      <sheetName val="RL_TD 10.22.14"/>
      <sheetName val="RL_TD 10.16.14"/>
      <sheetName val="DECODE"/>
    </sheetNames>
    <sheetDataSet>
      <sheetData sheetId="0"/>
      <sheetData sheetId="1">
        <row r="5">
          <cell r="C5">
            <v>26.6</v>
          </cell>
        </row>
        <row r="6">
          <cell r="C6">
            <v>5</v>
          </cell>
        </row>
        <row r="7">
          <cell r="C7">
            <v>20</v>
          </cell>
        </row>
        <row r="8">
          <cell r="C8">
            <v>16.600000000000001</v>
          </cell>
        </row>
        <row r="9">
          <cell r="C9">
            <v>24.7</v>
          </cell>
        </row>
        <row r="10">
          <cell r="C10">
            <v>23.1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QL"/>
      <sheetName val="Pivot"/>
      <sheetName val="qry_Item5_Snap6HrTrains_5_send"/>
      <sheetName val="tbl_item5_Snap6HrTrains"/>
    </sheetNames>
    <sheetDataSet>
      <sheetData sheetId="0" refreshError="1"/>
      <sheetData sheetId="1">
        <row r="26">
          <cell r="B26">
            <v>3</v>
          </cell>
          <cell r="C26">
            <v>2</v>
          </cell>
          <cell r="D26">
            <v>10</v>
          </cell>
        </row>
        <row r="27">
          <cell r="B27">
            <v>11</v>
          </cell>
          <cell r="C27">
            <v>12</v>
          </cell>
          <cell r="D27">
            <v>9</v>
          </cell>
        </row>
        <row r="28">
          <cell r="B28">
            <v>6</v>
          </cell>
          <cell r="C28">
            <v>12</v>
          </cell>
          <cell r="D28">
            <v>17</v>
          </cell>
        </row>
        <row r="29">
          <cell r="B29">
            <v>4</v>
          </cell>
          <cell r="C29">
            <v>8</v>
          </cell>
          <cell r="D29">
            <v>9</v>
          </cell>
        </row>
        <row r="30">
          <cell r="B30">
            <v>0</v>
          </cell>
          <cell r="C30">
            <v>0</v>
          </cell>
          <cell r="D30">
            <v>3</v>
          </cell>
        </row>
        <row r="31">
          <cell r="B31">
            <v>3</v>
          </cell>
          <cell r="C31">
            <v>6</v>
          </cell>
          <cell r="D31">
            <v>1</v>
          </cell>
        </row>
        <row r="32">
          <cell r="B32">
            <v>10</v>
          </cell>
          <cell r="C32">
            <v>29</v>
          </cell>
          <cell r="D32">
            <v>17</v>
          </cell>
        </row>
        <row r="33">
          <cell r="B33">
            <v>18</v>
          </cell>
          <cell r="C33">
            <v>21</v>
          </cell>
          <cell r="D33">
            <v>82</v>
          </cell>
        </row>
      </sheetData>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qry_STBData_New"/>
    </sheetNames>
    <sheetDataSet>
      <sheetData sheetId="0">
        <row r="2">
          <cell r="B2" t="str">
            <v>Intermodal</v>
          </cell>
          <cell r="C2">
            <v>407</v>
          </cell>
          <cell r="D2">
            <v>37</v>
          </cell>
        </row>
        <row r="3">
          <cell r="B3" t="str">
            <v>Grain</v>
          </cell>
          <cell r="C3">
            <v>386</v>
          </cell>
          <cell r="D3">
            <v>223</v>
          </cell>
        </row>
        <row r="4">
          <cell r="B4" t="str">
            <v>Coal</v>
          </cell>
          <cell r="C4">
            <v>979</v>
          </cell>
          <cell r="D4">
            <v>736</v>
          </cell>
        </row>
        <row r="5">
          <cell r="B5" t="str">
            <v>Crude Oil</v>
          </cell>
          <cell r="C5">
            <v>1062</v>
          </cell>
          <cell r="D5">
            <v>317</v>
          </cell>
        </row>
        <row r="6">
          <cell r="B6" t="str">
            <v>Ethanol</v>
          </cell>
          <cell r="C6">
            <v>157</v>
          </cell>
          <cell r="D6">
            <v>178</v>
          </cell>
        </row>
        <row r="7">
          <cell r="B7" t="str">
            <v>Automotive</v>
          </cell>
          <cell r="C7">
            <v>639</v>
          </cell>
          <cell r="D7">
            <v>178</v>
          </cell>
        </row>
        <row r="8">
          <cell r="B8" t="str">
            <v>Fertilizer</v>
          </cell>
          <cell r="C8">
            <v>146</v>
          </cell>
          <cell r="D8">
            <v>166</v>
          </cell>
        </row>
        <row r="9">
          <cell r="B9" t="str">
            <v>All Other</v>
          </cell>
          <cell r="C9">
            <v>4747</v>
          </cell>
          <cell r="D9">
            <v>4947</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in Metrics 1 (item 7)"/>
      <sheetName val="STB Report"/>
      <sheetName val="#Detail"/>
      <sheetName val="Totals Check_AAR Rec"/>
      <sheetName val="SQL"/>
    </sheetNames>
    <sheetDataSet>
      <sheetData sheetId="0">
        <row r="9">
          <cell r="A9" t="str">
            <v>AZ</v>
          </cell>
          <cell r="B9">
            <v>5</v>
          </cell>
          <cell r="C9">
            <v>0</v>
          </cell>
          <cell r="D9">
            <v>5</v>
          </cell>
        </row>
        <row r="10">
          <cell r="A10" t="str">
            <v>AR</v>
          </cell>
          <cell r="B10">
            <v>3</v>
          </cell>
          <cell r="C10">
            <v>0</v>
          </cell>
          <cell r="D10">
            <v>3</v>
          </cell>
        </row>
        <row r="11">
          <cell r="A11" t="str">
            <v>CA</v>
          </cell>
          <cell r="B11">
            <v>11</v>
          </cell>
          <cell r="C11">
            <v>0</v>
          </cell>
          <cell r="D11">
            <v>11</v>
          </cell>
        </row>
        <row r="12">
          <cell r="A12" t="str">
            <v>CO</v>
          </cell>
          <cell r="B12">
            <v>187</v>
          </cell>
          <cell r="C12">
            <v>107</v>
          </cell>
          <cell r="D12">
            <v>80</v>
          </cell>
        </row>
        <row r="13">
          <cell r="A13" t="str">
            <v>ID</v>
          </cell>
          <cell r="B13">
            <v>1358</v>
          </cell>
          <cell r="C13">
            <v>601</v>
          </cell>
          <cell r="D13">
            <v>757</v>
          </cell>
        </row>
        <row r="14">
          <cell r="A14" t="str">
            <v>IL</v>
          </cell>
          <cell r="B14">
            <v>204</v>
          </cell>
          <cell r="C14">
            <v>150</v>
          </cell>
          <cell r="D14">
            <v>54</v>
          </cell>
        </row>
        <row r="15">
          <cell r="A15" t="str">
            <v>IA</v>
          </cell>
          <cell r="B15">
            <v>362</v>
          </cell>
          <cell r="C15">
            <v>330</v>
          </cell>
          <cell r="D15">
            <v>32</v>
          </cell>
        </row>
        <row r="16">
          <cell r="A16" t="str">
            <v>KS</v>
          </cell>
          <cell r="B16">
            <v>1399</v>
          </cell>
          <cell r="C16">
            <v>978</v>
          </cell>
          <cell r="D16">
            <v>421</v>
          </cell>
        </row>
        <row r="17">
          <cell r="A17" t="str">
            <v>LA</v>
          </cell>
          <cell r="B17">
            <v>0</v>
          </cell>
          <cell r="C17">
            <v>0</v>
          </cell>
          <cell r="D17">
            <v>0</v>
          </cell>
        </row>
        <row r="18">
          <cell r="A18" t="str">
            <v>MN</v>
          </cell>
          <cell r="B18">
            <v>720</v>
          </cell>
          <cell r="C18">
            <v>438</v>
          </cell>
          <cell r="D18">
            <v>282</v>
          </cell>
        </row>
        <row r="19">
          <cell r="A19" t="str">
            <v>MO</v>
          </cell>
          <cell r="B19">
            <v>137</v>
          </cell>
          <cell r="C19">
            <v>110</v>
          </cell>
          <cell r="D19">
            <v>27</v>
          </cell>
        </row>
        <row r="20">
          <cell r="A20" t="str">
            <v>MT</v>
          </cell>
          <cell r="B20">
            <v>19</v>
          </cell>
          <cell r="C20">
            <v>0</v>
          </cell>
          <cell r="D20">
            <v>19</v>
          </cell>
        </row>
        <row r="21">
          <cell r="A21" t="str">
            <v>NE</v>
          </cell>
          <cell r="B21">
            <v>1544</v>
          </cell>
          <cell r="C21">
            <v>1080</v>
          </cell>
          <cell r="D21">
            <v>464</v>
          </cell>
        </row>
        <row r="22">
          <cell r="A22" t="str">
            <v>NV</v>
          </cell>
          <cell r="B22">
            <v>4</v>
          </cell>
          <cell r="C22">
            <v>0</v>
          </cell>
          <cell r="D22">
            <v>4</v>
          </cell>
        </row>
        <row r="23">
          <cell r="A23" t="str">
            <v>NM</v>
          </cell>
          <cell r="B23">
            <v>0</v>
          </cell>
          <cell r="C23">
            <v>0</v>
          </cell>
          <cell r="D23">
            <v>0</v>
          </cell>
        </row>
        <row r="24">
          <cell r="A24" t="str">
            <v>OK</v>
          </cell>
          <cell r="B24">
            <v>128</v>
          </cell>
          <cell r="C24">
            <v>0</v>
          </cell>
          <cell r="D24">
            <v>128</v>
          </cell>
        </row>
        <row r="25">
          <cell r="A25" t="str">
            <v>OR</v>
          </cell>
          <cell r="B25">
            <v>13</v>
          </cell>
          <cell r="C25">
            <v>0</v>
          </cell>
          <cell r="D25">
            <v>13</v>
          </cell>
        </row>
        <row r="26">
          <cell r="A26" t="str">
            <v>TN</v>
          </cell>
          <cell r="B26">
            <v>0</v>
          </cell>
          <cell r="C26">
            <v>0</v>
          </cell>
          <cell r="D26">
            <v>0</v>
          </cell>
        </row>
        <row r="27">
          <cell r="A27" t="str">
            <v>TX</v>
          </cell>
          <cell r="B27">
            <v>27</v>
          </cell>
          <cell r="C27">
            <v>0</v>
          </cell>
          <cell r="D27">
            <v>27</v>
          </cell>
        </row>
        <row r="28">
          <cell r="A28" t="str">
            <v>UT</v>
          </cell>
          <cell r="B28">
            <v>16</v>
          </cell>
          <cell r="C28">
            <v>0</v>
          </cell>
          <cell r="D28">
            <v>16</v>
          </cell>
        </row>
        <row r="29">
          <cell r="A29" t="str">
            <v>WA</v>
          </cell>
          <cell r="B29">
            <v>3</v>
          </cell>
          <cell r="C29">
            <v>0</v>
          </cell>
          <cell r="D29">
            <v>3</v>
          </cell>
        </row>
        <row r="30">
          <cell r="A30" t="str">
            <v>WI</v>
          </cell>
          <cell r="B30">
            <v>11</v>
          </cell>
          <cell r="C30">
            <v>0</v>
          </cell>
          <cell r="D30">
            <v>11</v>
          </cell>
        </row>
        <row r="31">
          <cell r="A31" t="str">
            <v>WY</v>
          </cell>
          <cell r="B31">
            <v>0</v>
          </cell>
          <cell r="C31">
            <v>0</v>
          </cell>
          <cell r="D31">
            <v>0</v>
          </cell>
        </row>
        <row r="32">
          <cell r="A32" t="str">
            <v>Total</v>
          </cell>
          <cell r="B32">
            <v>6151</v>
          </cell>
          <cell r="C32">
            <v>3794</v>
          </cell>
          <cell r="D32">
            <v>2357</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Sheet1"/>
    </sheetNames>
    <sheetDataSet>
      <sheetData sheetId="0">
        <row r="1">
          <cell r="A1" t="str">
            <v>State</v>
          </cell>
          <cell r="B1" t="str">
            <v>Running Total of Orders Placed</v>
          </cell>
          <cell r="C1" t="str">
            <v>Running Total of Orders Filled</v>
          </cell>
          <cell r="D1" t="str">
            <v>Number of Orders that are 1-10 Days Past Due</v>
          </cell>
          <cell r="E1" t="str">
            <v>Number of Orders that are 11+ Days Past Due</v>
          </cell>
        </row>
        <row r="2">
          <cell r="A2" t="str">
            <v>AR</v>
          </cell>
          <cell r="B2">
            <v>9</v>
          </cell>
          <cell r="C2">
            <v>3</v>
          </cell>
          <cell r="D2">
            <v>1</v>
          </cell>
          <cell r="E2">
            <v>0</v>
          </cell>
        </row>
        <row r="3">
          <cell r="A3" t="str">
            <v>AZ</v>
          </cell>
          <cell r="B3">
            <v>91</v>
          </cell>
          <cell r="C3">
            <v>1</v>
          </cell>
          <cell r="D3">
            <v>0</v>
          </cell>
          <cell r="E3">
            <v>0</v>
          </cell>
        </row>
        <row r="4">
          <cell r="A4" t="str">
            <v>CA</v>
          </cell>
          <cell r="B4">
            <v>8</v>
          </cell>
          <cell r="C4">
            <v>9</v>
          </cell>
          <cell r="D4">
            <v>0</v>
          </cell>
          <cell r="E4">
            <v>0</v>
          </cell>
        </row>
        <row r="5">
          <cell r="A5" t="str">
            <v>CO</v>
          </cell>
          <cell r="B5">
            <v>46</v>
          </cell>
          <cell r="C5">
            <v>34</v>
          </cell>
          <cell r="D5">
            <v>1</v>
          </cell>
          <cell r="E5">
            <v>0</v>
          </cell>
        </row>
        <row r="6">
          <cell r="A6" t="str">
            <v>IA</v>
          </cell>
          <cell r="B6">
            <v>68</v>
          </cell>
          <cell r="C6">
            <v>21</v>
          </cell>
          <cell r="D6">
            <v>15</v>
          </cell>
          <cell r="E6">
            <v>0</v>
          </cell>
        </row>
        <row r="7">
          <cell r="A7" t="str">
            <v>ID</v>
          </cell>
          <cell r="B7">
            <v>166</v>
          </cell>
          <cell r="C7">
            <v>115</v>
          </cell>
          <cell r="D7">
            <v>11</v>
          </cell>
          <cell r="E7">
            <v>0</v>
          </cell>
        </row>
        <row r="8">
          <cell r="A8" t="str">
            <v>IL</v>
          </cell>
          <cell r="B8">
            <v>0</v>
          </cell>
          <cell r="C8">
            <v>0</v>
          </cell>
          <cell r="D8">
            <v>0</v>
          </cell>
          <cell r="E8">
            <v>0</v>
          </cell>
        </row>
        <row r="9">
          <cell r="A9" t="str">
            <v>KS</v>
          </cell>
          <cell r="B9">
            <v>230</v>
          </cell>
          <cell r="C9">
            <v>154</v>
          </cell>
          <cell r="D9">
            <v>89</v>
          </cell>
          <cell r="E9">
            <v>0</v>
          </cell>
        </row>
        <row r="10">
          <cell r="A10" t="str">
            <v>MN</v>
          </cell>
          <cell r="B10">
            <v>19</v>
          </cell>
          <cell r="C10">
            <v>13</v>
          </cell>
          <cell r="D10">
            <v>1</v>
          </cell>
          <cell r="E10">
            <v>0</v>
          </cell>
        </row>
        <row r="11">
          <cell r="A11" t="str">
            <v>MO</v>
          </cell>
          <cell r="B11">
            <v>190</v>
          </cell>
          <cell r="C11">
            <v>0</v>
          </cell>
          <cell r="D11">
            <v>0</v>
          </cell>
          <cell r="E11">
            <v>0</v>
          </cell>
        </row>
        <row r="12">
          <cell r="A12" t="str">
            <v>MT</v>
          </cell>
          <cell r="B12">
            <v>45</v>
          </cell>
          <cell r="C12">
            <v>25</v>
          </cell>
          <cell r="D12">
            <v>6</v>
          </cell>
          <cell r="E12">
            <v>0</v>
          </cell>
        </row>
        <row r="13">
          <cell r="A13" t="str">
            <v>NE</v>
          </cell>
          <cell r="B13">
            <v>466</v>
          </cell>
          <cell r="C13">
            <v>135</v>
          </cell>
          <cell r="D13">
            <v>97</v>
          </cell>
          <cell r="E13">
            <v>0</v>
          </cell>
        </row>
        <row r="14">
          <cell r="A14" t="str">
            <v>NM</v>
          </cell>
          <cell r="B14">
            <v>0</v>
          </cell>
          <cell r="C14">
            <v>0</v>
          </cell>
          <cell r="D14">
            <v>0</v>
          </cell>
          <cell r="E14">
            <v>0</v>
          </cell>
        </row>
        <row r="15">
          <cell r="A15" t="str">
            <v>NV</v>
          </cell>
          <cell r="B15">
            <v>0</v>
          </cell>
          <cell r="C15">
            <v>0</v>
          </cell>
          <cell r="D15">
            <v>0</v>
          </cell>
          <cell r="E15">
            <v>0</v>
          </cell>
        </row>
        <row r="16">
          <cell r="A16" t="str">
            <v>OK</v>
          </cell>
          <cell r="B16">
            <v>122</v>
          </cell>
          <cell r="C16">
            <v>21</v>
          </cell>
          <cell r="D16">
            <v>10</v>
          </cell>
          <cell r="E16">
            <v>2</v>
          </cell>
        </row>
        <row r="17">
          <cell r="A17" t="str">
            <v>OR</v>
          </cell>
          <cell r="B17">
            <v>7</v>
          </cell>
          <cell r="C17">
            <v>1</v>
          </cell>
          <cell r="D17">
            <v>4</v>
          </cell>
          <cell r="E17">
            <v>0</v>
          </cell>
        </row>
        <row r="18">
          <cell r="A18" t="str">
            <v>TX</v>
          </cell>
          <cell r="B18">
            <v>40</v>
          </cell>
          <cell r="C18">
            <v>3</v>
          </cell>
          <cell r="D18">
            <v>20</v>
          </cell>
          <cell r="E18">
            <v>0</v>
          </cell>
        </row>
        <row r="19">
          <cell r="A19" t="str">
            <v>UT</v>
          </cell>
          <cell r="B19">
            <v>7</v>
          </cell>
          <cell r="C19">
            <v>13</v>
          </cell>
          <cell r="D19">
            <v>0</v>
          </cell>
          <cell r="E19">
            <v>0</v>
          </cell>
        </row>
        <row r="20">
          <cell r="A20" t="str">
            <v>WA</v>
          </cell>
          <cell r="B20">
            <v>9</v>
          </cell>
          <cell r="C20">
            <v>14</v>
          </cell>
          <cell r="D20">
            <v>0</v>
          </cell>
          <cell r="E20">
            <v>0</v>
          </cell>
        </row>
        <row r="21">
          <cell r="A21" t="str">
            <v>WI</v>
          </cell>
          <cell r="B21">
            <v>112</v>
          </cell>
          <cell r="C21">
            <v>0</v>
          </cell>
          <cell r="D21">
            <v>0</v>
          </cell>
          <cell r="E21">
            <v>0</v>
          </cell>
        </row>
        <row r="22">
          <cell r="A22" t="str">
            <v>WY</v>
          </cell>
          <cell r="B22">
            <v>0</v>
          </cell>
          <cell r="C22">
            <v>0</v>
          </cell>
          <cell r="D22">
            <v>0</v>
          </cell>
          <cell r="E22">
            <v>0</v>
          </cell>
        </row>
        <row r="23">
          <cell r="A23" t="str">
            <v>Grand Total</v>
          </cell>
          <cell r="B23">
            <v>1635</v>
          </cell>
          <cell r="C23">
            <v>562</v>
          </cell>
          <cell r="D23">
            <v>255</v>
          </cell>
          <cell r="E23">
            <v>2</v>
          </cell>
        </row>
      </sheetData>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AR_Carloadings"/>
    </sheetNames>
    <sheetDataSet>
      <sheetData sheetId="0">
        <row r="6">
          <cell r="A6" t="str">
            <v>TRAFFIC_CODE</v>
          </cell>
          <cell r="B6" t="str">
            <v>ORIG</v>
          </cell>
          <cell r="D6" t="str">
            <v>RECD</v>
          </cell>
        </row>
        <row r="7">
          <cell r="A7">
            <v>1</v>
          </cell>
          <cell r="B7">
            <v>4982</v>
          </cell>
          <cell r="D7">
            <v>1350</v>
          </cell>
        </row>
        <row r="8">
          <cell r="A8">
            <v>2</v>
          </cell>
          <cell r="B8">
            <v>220</v>
          </cell>
          <cell r="D8">
            <v>81</v>
          </cell>
        </row>
        <row r="9">
          <cell r="A9">
            <v>3</v>
          </cell>
          <cell r="B9">
            <v>224</v>
          </cell>
          <cell r="D9">
            <v>115</v>
          </cell>
        </row>
        <row r="10">
          <cell r="A10">
            <v>4</v>
          </cell>
          <cell r="B10">
            <v>22577</v>
          </cell>
          <cell r="D10">
            <v>990</v>
          </cell>
        </row>
        <row r="11">
          <cell r="A11">
            <v>5</v>
          </cell>
          <cell r="B11">
            <v>10068</v>
          </cell>
          <cell r="D11">
            <v>389</v>
          </cell>
        </row>
        <row r="12">
          <cell r="A12">
            <v>6</v>
          </cell>
          <cell r="B12">
            <v>438</v>
          </cell>
          <cell r="D12">
            <v>181</v>
          </cell>
        </row>
        <row r="13">
          <cell r="A13">
            <v>7</v>
          </cell>
          <cell r="B13">
            <v>3249</v>
          </cell>
          <cell r="D13">
            <v>261</v>
          </cell>
        </row>
        <row r="14">
          <cell r="A14">
            <v>8</v>
          </cell>
          <cell r="B14">
            <v>2628</v>
          </cell>
          <cell r="D14">
            <v>1662</v>
          </cell>
        </row>
        <row r="15">
          <cell r="A15">
            <v>9</v>
          </cell>
          <cell r="B15">
            <v>178</v>
          </cell>
          <cell r="D15">
            <v>95</v>
          </cell>
        </row>
        <row r="16">
          <cell r="A16">
            <v>10</v>
          </cell>
          <cell r="B16">
            <v>1737</v>
          </cell>
          <cell r="D16">
            <v>685</v>
          </cell>
        </row>
        <row r="17">
          <cell r="A17">
            <v>11</v>
          </cell>
          <cell r="B17">
            <v>707</v>
          </cell>
          <cell r="D17">
            <v>884</v>
          </cell>
        </row>
        <row r="18">
          <cell r="A18">
            <v>12</v>
          </cell>
          <cell r="B18">
            <v>15121</v>
          </cell>
          <cell r="D18">
            <v>3184</v>
          </cell>
        </row>
        <row r="19">
          <cell r="A19">
            <v>13</v>
          </cell>
          <cell r="B19">
            <v>2464</v>
          </cell>
          <cell r="D19">
            <v>1734</v>
          </cell>
        </row>
        <row r="20">
          <cell r="A20">
            <v>14</v>
          </cell>
          <cell r="B20">
            <v>2139</v>
          </cell>
          <cell r="D20">
            <v>557</v>
          </cell>
        </row>
        <row r="21">
          <cell r="A21">
            <v>15</v>
          </cell>
          <cell r="B21">
            <v>761</v>
          </cell>
          <cell r="D21">
            <v>128</v>
          </cell>
        </row>
        <row r="22">
          <cell r="A22">
            <v>16</v>
          </cell>
          <cell r="B22">
            <v>1044</v>
          </cell>
          <cell r="D22">
            <v>1337</v>
          </cell>
        </row>
        <row r="23">
          <cell r="A23">
            <v>17</v>
          </cell>
          <cell r="B23">
            <v>2913</v>
          </cell>
          <cell r="D23">
            <v>6287</v>
          </cell>
        </row>
        <row r="24">
          <cell r="A24">
            <v>18</v>
          </cell>
          <cell r="B24">
            <v>731</v>
          </cell>
          <cell r="D24">
            <v>56</v>
          </cell>
        </row>
        <row r="25">
          <cell r="A25">
            <v>19</v>
          </cell>
          <cell r="B25">
            <v>596</v>
          </cell>
          <cell r="D25">
            <v>57</v>
          </cell>
        </row>
        <row r="26">
          <cell r="A26">
            <v>20</v>
          </cell>
          <cell r="B26">
            <v>3049</v>
          </cell>
          <cell r="D26">
            <v>1104</v>
          </cell>
        </row>
        <row r="27">
          <cell r="A27" t="str">
            <v>TC</v>
          </cell>
          <cell r="B27">
            <v>75826</v>
          </cell>
          <cell r="D27">
            <v>21137</v>
          </cell>
        </row>
        <row r="28">
          <cell r="A28" t="str">
            <v>IC</v>
          </cell>
          <cell r="B28">
            <v>61366</v>
          </cell>
          <cell r="D28">
            <v>10690</v>
          </cell>
        </row>
        <row r="29">
          <cell r="A29" t="str">
            <v>IT</v>
          </cell>
          <cell r="B29">
            <v>3132</v>
          </cell>
          <cell r="D29">
            <v>126</v>
          </cell>
        </row>
        <row r="30">
          <cell r="A30" t="str">
            <v>IU</v>
          </cell>
          <cell r="B30">
            <v>64498</v>
          </cell>
          <cell r="D30">
            <v>10816</v>
          </cell>
        </row>
        <row r="32">
          <cell r="A32" t="str">
            <v>Fertilizer</v>
          </cell>
          <cell r="B32">
            <v>1234</v>
          </cell>
          <cell r="D32">
            <v>1230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28" t="s">
        <v>50</v>
      </c>
      <c r="B1" s="129"/>
      <c r="C1" s="129"/>
      <c r="D1" s="129"/>
      <c r="E1" s="129"/>
      <c r="F1" s="130"/>
    </row>
    <row r="2" spans="1:6" ht="14.25" customHeight="1" thickBot="1">
      <c r="A2" s="19"/>
      <c r="B2" s="4"/>
      <c r="C2" s="4"/>
      <c r="D2" s="4"/>
      <c r="E2" s="4"/>
      <c r="F2" s="5"/>
    </row>
    <row r="3" spans="1:6" ht="15" customHeight="1">
      <c r="A3" s="126" t="s">
        <v>91</v>
      </c>
      <c r="B3" s="131" t="s">
        <v>160</v>
      </c>
      <c r="C3" s="131" t="s">
        <v>59</v>
      </c>
      <c r="D3" s="20" t="s">
        <v>51</v>
      </c>
      <c r="E3" s="21">
        <v>43141</v>
      </c>
    </row>
    <row r="4" spans="1:6" ht="13.5" thickBot="1">
      <c r="A4" s="127"/>
      <c r="B4" s="132"/>
      <c r="C4" s="132"/>
      <c r="D4" s="22" t="s">
        <v>60</v>
      </c>
      <c r="E4" s="23">
        <f>E3+6</f>
        <v>43147</v>
      </c>
    </row>
    <row r="5" spans="1:6" ht="13.5" thickBot="1">
      <c r="A5" s="7"/>
      <c r="B5" s="16"/>
      <c r="C5" s="9"/>
      <c r="D5" s="9"/>
      <c r="E5" s="7"/>
      <c r="F5" s="10"/>
    </row>
    <row r="6" spans="1:6" ht="13.5" thickBot="1">
      <c r="A6" s="144" t="s">
        <v>118</v>
      </c>
      <c r="B6" s="139"/>
      <c r="C6" s="28"/>
      <c r="D6" s="29"/>
    </row>
    <row r="7" spans="1:6" ht="39" customHeight="1" thickBot="1">
      <c r="A7" s="152"/>
      <c r="B7" s="153"/>
      <c r="C7" s="30"/>
      <c r="D7" s="31"/>
    </row>
    <row r="8" spans="1:6" ht="17.25" customHeight="1">
      <c r="A8" s="81" t="s">
        <v>57</v>
      </c>
      <c r="B8" s="105">
        <v>24.6</v>
      </c>
      <c r="C8" s="17"/>
      <c r="D8" s="17"/>
    </row>
    <row r="9" spans="1:6" ht="21" customHeight="1" thickBot="1">
      <c r="A9" s="18"/>
      <c r="B9" s="18"/>
      <c r="C9" s="17"/>
      <c r="D9" s="17"/>
    </row>
    <row r="10" spans="1:6" ht="41.25" customHeight="1" thickBot="1">
      <c r="A10" s="144" t="s">
        <v>64</v>
      </c>
      <c r="B10" s="139"/>
      <c r="C10" s="24"/>
      <c r="D10" s="25"/>
      <c r="E10" s="7"/>
      <c r="F10" s="25"/>
    </row>
    <row r="11" spans="1:6" ht="15.75" customHeight="1">
      <c r="A11" s="82" t="s">
        <v>0</v>
      </c>
      <c r="B11" s="106">
        <v>31.5</v>
      </c>
      <c r="C11" s="69" t="s">
        <v>87</v>
      </c>
      <c r="D11" s="2" t="s">
        <v>95</v>
      </c>
      <c r="E11" s="7"/>
      <c r="F11" s="10"/>
    </row>
    <row r="12" spans="1:6">
      <c r="A12" s="83" t="s">
        <v>5</v>
      </c>
      <c r="B12" s="104">
        <v>22.7</v>
      </c>
      <c r="C12" s="9"/>
      <c r="D12" s="2" t="s">
        <v>96</v>
      </c>
      <c r="E12" s="7"/>
      <c r="F12" s="10"/>
    </row>
    <row r="13" spans="1:6">
      <c r="A13" s="83" t="s">
        <v>4</v>
      </c>
      <c r="B13" s="104">
        <v>26.1</v>
      </c>
      <c r="C13" s="9"/>
      <c r="D13" s="2" t="s">
        <v>97</v>
      </c>
      <c r="E13" s="7"/>
      <c r="F13" s="10"/>
    </row>
    <row r="14" spans="1:6">
      <c r="A14" s="83" t="s">
        <v>3</v>
      </c>
      <c r="B14" s="104">
        <v>24.8</v>
      </c>
      <c r="C14" s="9"/>
      <c r="D14" s="2" t="s">
        <v>98</v>
      </c>
      <c r="E14" s="7"/>
      <c r="F14" s="10"/>
    </row>
    <row r="15" spans="1:6">
      <c r="A15" s="121" t="s">
        <v>2</v>
      </c>
      <c r="B15" s="122">
        <v>23.1</v>
      </c>
      <c r="C15" s="9"/>
      <c r="D15" s="9"/>
      <c r="E15" s="7"/>
      <c r="F15" s="10"/>
    </row>
    <row r="16" spans="1:6">
      <c r="A16" s="83" t="s">
        <v>1</v>
      </c>
      <c r="B16" s="104">
        <v>21</v>
      </c>
      <c r="C16" s="9"/>
      <c r="D16" s="9"/>
      <c r="E16" s="7"/>
      <c r="F16" s="10"/>
    </row>
    <row r="17" spans="1:6">
      <c r="A17" s="83" t="s">
        <v>6</v>
      </c>
      <c r="B17" s="104">
        <v>21.4</v>
      </c>
      <c r="C17" s="9"/>
      <c r="D17" s="9"/>
      <c r="E17" s="7"/>
      <c r="F17" s="10"/>
    </row>
    <row r="18" spans="1:6" ht="13.5" thickBot="1">
      <c r="A18" s="7"/>
      <c r="B18" s="16"/>
      <c r="C18" s="9"/>
      <c r="D18" s="9"/>
      <c r="E18" s="7"/>
      <c r="F18" s="10"/>
    </row>
    <row r="19" spans="1:6" ht="13.5" thickBot="1">
      <c r="A19" s="144" t="s">
        <v>56</v>
      </c>
      <c r="B19" s="139"/>
      <c r="C19" s="28"/>
      <c r="D19" s="29"/>
    </row>
    <row r="20" spans="1:6" ht="39" customHeight="1" thickBot="1">
      <c r="A20" s="152"/>
      <c r="B20" s="153"/>
      <c r="C20" s="30"/>
      <c r="D20" s="31"/>
    </row>
    <row r="21" spans="1:6" ht="17.25" customHeight="1">
      <c r="A21" s="81" t="s">
        <v>57</v>
      </c>
      <c r="B21" s="105">
        <v>33.200000000000003</v>
      </c>
      <c r="C21" s="17"/>
      <c r="D21" s="17"/>
    </row>
    <row r="22" spans="1:6" ht="21" customHeight="1" thickBot="1">
      <c r="A22" s="18"/>
      <c r="B22" s="18"/>
      <c r="C22" s="17"/>
      <c r="D22" s="17"/>
    </row>
    <row r="23" spans="1:6" ht="49.5" customHeight="1" thickBot="1">
      <c r="A23" s="144" t="s">
        <v>65</v>
      </c>
      <c r="B23" s="139"/>
      <c r="C23" s="30"/>
      <c r="D23" s="31"/>
    </row>
    <row r="24" spans="1:6">
      <c r="A24" s="81" t="s">
        <v>72</v>
      </c>
      <c r="B24" s="104">
        <v>51</v>
      </c>
      <c r="C24" s="69" t="s">
        <v>87</v>
      </c>
      <c r="D24" s="2" t="s">
        <v>99</v>
      </c>
    </row>
    <row r="25" spans="1:6">
      <c r="A25" s="84" t="s">
        <v>73</v>
      </c>
      <c r="B25" s="104">
        <v>29.6</v>
      </c>
      <c r="C25" s="27"/>
      <c r="D25" s="2" t="s">
        <v>100</v>
      </c>
    </row>
    <row r="26" spans="1:6">
      <c r="A26" s="84" t="s">
        <v>74</v>
      </c>
      <c r="B26" s="104">
        <v>33.6</v>
      </c>
      <c r="C26" s="26"/>
      <c r="D26" s="2" t="s">
        <v>101</v>
      </c>
    </row>
    <row r="27" spans="1:6">
      <c r="A27" s="84" t="s">
        <v>75</v>
      </c>
      <c r="B27" s="104">
        <v>42.5</v>
      </c>
      <c r="D27" s="2" t="s">
        <v>102</v>
      </c>
    </row>
    <row r="28" spans="1:6">
      <c r="A28" s="84" t="s">
        <v>76</v>
      </c>
      <c r="B28" s="104">
        <v>29.4</v>
      </c>
      <c r="C28" s="17"/>
      <c r="D28" s="2" t="s">
        <v>103</v>
      </c>
    </row>
    <row r="29" spans="1:6">
      <c r="A29" s="84" t="s">
        <v>77</v>
      </c>
      <c r="B29" s="94">
        <v>39.1</v>
      </c>
      <c r="C29" s="17"/>
      <c r="D29" s="2" t="s">
        <v>104</v>
      </c>
    </row>
    <row r="30" spans="1:6">
      <c r="A30" s="84" t="s">
        <v>78</v>
      </c>
      <c r="B30" s="104">
        <v>39.9</v>
      </c>
      <c r="C30" s="17"/>
      <c r="D30" s="2" t="s">
        <v>105</v>
      </c>
    </row>
    <row r="31" spans="1:6">
      <c r="A31" s="84" t="s">
        <v>79</v>
      </c>
      <c r="B31" s="104">
        <v>31.2</v>
      </c>
      <c r="C31" s="17"/>
      <c r="D31" s="17"/>
    </row>
    <row r="32" spans="1:6">
      <c r="A32" s="84" t="s">
        <v>80</v>
      </c>
      <c r="B32" s="104">
        <v>42.4</v>
      </c>
      <c r="C32" s="17"/>
      <c r="D32" s="17"/>
    </row>
    <row r="33" spans="1:4">
      <c r="A33" s="84" t="s">
        <v>81</v>
      </c>
      <c r="B33" s="104">
        <v>46.3</v>
      </c>
      <c r="C33" s="17"/>
      <c r="D33" s="17"/>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28" t="s">
        <v>50</v>
      </c>
      <c r="B1" s="129"/>
      <c r="C1" s="129"/>
      <c r="D1" s="129"/>
      <c r="E1" s="129"/>
      <c r="F1" s="130"/>
    </row>
    <row r="2" spans="1:7" ht="14.25" customHeight="1" thickBot="1">
      <c r="A2" s="37"/>
      <c r="B2" s="5"/>
      <c r="C2" s="5"/>
      <c r="D2" s="5"/>
      <c r="E2" s="5"/>
      <c r="F2" s="5"/>
    </row>
    <row r="3" spans="1:7" ht="15" customHeight="1">
      <c r="A3" s="126" t="str">
        <f>'Service Metrics (items 1-2)'!A3</f>
        <v>Railroad: Union Pacific</v>
      </c>
      <c r="B3" s="131" t="str">
        <f>'Service Metrics (items 1-2)'!B3</f>
        <v>Year: 2018</v>
      </c>
      <c r="C3" s="131" t="s">
        <v>59</v>
      </c>
      <c r="D3" s="38" t="s">
        <v>51</v>
      </c>
      <c r="E3" s="21">
        <f>'Service Metrics (items 1-2)'!E3</f>
        <v>43141</v>
      </c>
      <c r="F3" s="5"/>
    </row>
    <row r="4" spans="1:7" ht="15.75" customHeight="1" thickBot="1">
      <c r="A4" s="127"/>
      <c r="B4" s="133"/>
      <c r="C4" s="133"/>
      <c r="D4" s="39" t="s">
        <v>60</v>
      </c>
      <c r="E4" s="40">
        <f>'Service Metrics (items 1-2)'!E4</f>
        <v>43147</v>
      </c>
    </row>
    <row r="5" spans="1:7" ht="28.5" customHeight="1" thickBot="1">
      <c r="A5" s="144" t="s">
        <v>68</v>
      </c>
      <c r="B5" s="139"/>
      <c r="C5" s="24"/>
    </row>
    <row r="6" spans="1:7" ht="12.75" customHeight="1">
      <c r="A6" s="32" t="s">
        <v>8</v>
      </c>
      <c r="B6" s="116">
        <f>[1]CarsOnLine!$H12</f>
        <v>23243</v>
      </c>
      <c r="D6" s="86" t="s">
        <v>87</v>
      </c>
    </row>
    <row r="7" spans="1:7" ht="12.75" customHeight="1">
      <c r="A7" s="33" t="s">
        <v>9</v>
      </c>
      <c r="B7" s="117">
        <f>[1]CarsOnLine!$H13</f>
        <v>118992</v>
      </c>
      <c r="C7" s="70"/>
      <c r="D7" s="2"/>
    </row>
    <row r="8" spans="1:7" ht="12.75" customHeight="1">
      <c r="A8" s="33" t="s">
        <v>10</v>
      </c>
      <c r="B8" s="117">
        <f>[1]CarsOnLine!$H14</f>
        <v>12619</v>
      </c>
      <c r="C8" s="71"/>
      <c r="D8" s="2"/>
    </row>
    <row r="9" spans="1:7" ht="12.75" customHeight="1">
      <c r="A9" s="33" t="s">
        <v>0</v>
      </c>
      <c r="B9" s="117">
        <f>[1]CarsOnLine!$H15</f>
        <v>14602</v>
      </c>
      <c r="C9" s="71"/>
      <c r="G9" s="41"/>
    </row>
    <row r="10" spans="1:7" ht="12.75" customHeight="1">
      <c r="A10" s="33" t="s">
        <v>11</v>
      </c>
      <c r="B10" s="117">
        <f>[1]CarsOnLine!$H16</f>
        <v>14107</v>
      </c>
      <c r="C10" s="71"/>
      <c r="G10" s="42"/>
    </row>
    <row r="11" spans="1:7" ht="12.75" customHeight="1">
      <c r="A11" s="33" t="s">
        <v>19</v>
      </c>
      <c r="B11" s="117">
        <f>[1]CarsOnLine!$H17</f>
        <v>39587</v>
      </c>
      <c r="C11" s="71"/>
    </row>
    <row r="12" spans="1:7" ht="12.75" customHeight="1">
      <c r="A12" s="33" t="s">
        <v>12</v>
      </c>
      <c r="B12" s="117">
        <f>[1]CarsOnLine!$H18</f>
        <v>74538</v>
      </c>
      <c r="C12" s="71"/>
    </row>
    <row r="13" spans="1:7" ht="12.75" customHeight="1">
      <c r="A13" s="33" t="s">
        <v>13</v>
      </c>
      <c r="B13" s="117">
        <f>[1]CarsOnLine!$H19</f>
        <v>14805</v>
      </c>
      <c r="C13" s="71"/>
    </row>
    <row r="14" spans="1:7" ht="12.75" customHeight="1">
      <c r="A14" s="33" t="s">
        <v>14</v>
      </c>
      <c r="B14" s="117">
        <f>[1]CarsOnLine!$H20</f>
        <v>312492</v>
      </c>
      <c r="C14" s="71"/>
    </row>
    <row r="15" spans="1:7" ht="13.5" thickBot="1">
      <c r="A15" s="7"/>
      <c r="B15" s="16"/>
      <c r="C15" s="72"/>
      <c r="D15" s="7"/>
      <c r="E15" s="7"/>
      <c r="F15" s="10"/>
      <c r="G15" s="34"/>
    </row>
    <row r="16" spans="1:7" ht="26.25" customHeight="1" thickBot="1">
      <c r="A16" s="144" t="s">
        <v>58</v>
      </c>
      <c r="B16" s="139"/>
      <c r="C16" s="73"/>
      <c r="D16" s="29"/>
    </row>
    <row r="17" spans="1:8">
      <c r="A17" s="118" t="s">
        <v>15</v>
      </c>
      <c r="B17" s="119">
        <f>'[2]Pivot Calcs'!$C$5</f>
        <v>26.6</v>
      </c>
      <c r="D17" s="86" t="s">
        <v>87</v>
      </c>
    </row>
    <row r="18" spans="1:8">
      <c r="A18" s="120" t="s">
        <v>16</v>
      </c>
      <c r="B18" s="119">
        <f>'[2]Pivot Calcs'!$C6</f>
        <v>5</v>
      </c>
      <c r="C18" s="27"/>
      <c r="D18" s="2"/>
    </row>
    <row r="19" spans="1:8">
      <c r="A19" s="120" t="s">
        <v>17</v>
      </c>
      <c r="B19" s="119">
        <f>'[2]Pivot Calcs'!$C7</f>
        <v>20</v>
      </c>
      <c r="C19" s="27"/>
      <c r="D19" s="2"/>
    </row>
    <row r="20" spans="1:8">
      <c r="A20" s="120" t="s">
        <v>22</v>
      </c>
      <c r="B20" s="119">
        <f>'[2]Pivot Calcs'!$C8</f>
        <v>16.600000000000001</v>
      </c>
      <c r="C20" s="17"/>
      <c r="D20" s="2"/>
    </row>
    <row r="21" spans="1:8">
      <c r="A21" s="120" t="s">
        <v>18</v>
      </c>
      <c r="B21" s="119">
        <f>'[2]Pivot Calcs'!$C9</f>
        <v>24.7</v>
      </c>
      <c r="C21" s="17"/>
      <c r="D21" s="17"/>
    </row>
    <row r="22" spans="1:8">
      <c r="A22" s="120" t="s">
        <v>52</v>
      </c>
      <c r="B22" s="119">
        <f>'[2]Pivot Calcs'!$C10</f>
        <v>23.1</v>
      </c>
      <c r="C22" s="17"/>
      <c r="D22" s="17"/>
    </row>
    <row r="23" spans="1:8" ht="13.5" thickBot="1">
      <c r="A23" s="7"/>
      <c r="B23" s="16"/>
      <c r="C23" s="7"/>
      <c r="D23" s="7"/>
      <c r="E23" s="7"/>
      <c r="F23" s="10"/>
      <c r="G23" s="34"/>
    </row>
    <row r="24" spans="1:8" ht="26.25" customHeight="1" thickBot="1">
      <c r="A24" s="144" t="s">
        <v>119</v>
      </c>
      <c r="B24" s="138"/>
      <c r="C24" s="138"/>
      <c r="D24" s="138"/>
      <c r="E24" s="138"/>
      <c r="F24" s="139"/>
      <c r="G24" s="76"/>
      <c r="H24" s="30"/>
    </row>
    <row r="25" spans="1:8" ht="13.5" thickBot="1">
      <c r="A25" s="131" t="s">
        <v>53</v>
      </c>
      <c r="B25" s="124" t="s">
        <v>66</v>
      </c>
      <c r="C25" s="137"/>
      <c r="D25" s="137"/>
      <c r="E25" s="137"/>
      <c r="F25" s="125"/>
      <c r="G25" s="76"/>
      <c r="H25" s="30"/>
    </row>
    <row r="26" spans="1:8" ht="13.5" thickBot="1">
      <c r="A26" s="145"/>
      <c r="B26" s="131" t="s">
        <v>21</v>
      </c>
      <c r="C26" s="146" t="s">
        <v>109</v>
      </c>
      <c r="D26" s="138" t="s">
        <v>13</v>
      </c>
      <c r="E26" s="139"/>
      <c r="F26" s="140" t="s">
        <v>14</v>
      </c>
    </row>
    <row r="27" spans="1:8" ht="13.5" thickBot="1">
      <c r="A27" s="133"/>
      <c r="B27" s="133"/>
      <c r="C27" s="147"/>
      <c r="D27" s="43" t="s">
        <v>70</v>
      </c>
      <c r="E27" s="44" t="s">
        <v>71</v>
      </c>
      <c r="F27" s="141"/>
    </row>
    <row r="28" spans="1:8">
      <c r="A28" s="8" t="s">
        <v>0</v>
      </c>
      <c r="B28" s="107">
        <f>[3]Pivot!B26</f>
        <v>3</v>
      </c>
      <c r="C28" s="107">
        <f>[3]Pivot!C26</f>
        <v>2</v>
      </c>
      <c r="D28" s="107">
        <f>[3]Pivot!D26</f>
        <v>10</v>
      </c>
      <c r="E28" s="134" t="s">
        <v>94</v>
      </c>
      <c r="F28" s="68">
        <f>SUM(B28:D28)</f>
        <v>15</v>
      </c>
    </row>
    <row r="29" spans="1:8">
      <c r="A29" s="11" t="s">
        <v>5</v>
      </c>
      <c r="B29" s="107">
        <f>[3]Pivot!B27</f>
        <v>11</v>
      </c>
      <c r="C29" s="107">
        <f>[3]Pivot!C27</f>
        <v>12</v>
      </c>
      <c r="D29" s="107">
        <f>[3]Pivot!D27</f>
        <v>9</v>
      </c>
      <c r="E29" s="135"/>
      <c r="F29" s="68">
        <f t="shared" ref="F29:F34" si="0">SUM(B29:D29)</f>
        <v>32</v>
      </c>
    </row>
    <row r="30" spans="1:8">
      <c r="A30" s="11" t="s">
        <v>4</v>
      </c>
      <c r="B30" s="107">
        <f>[3]Pivot!B28</f>
        <v>6</v>
      </c>
      <c r="C30" s="107">
        <f>[3]Pivot!C28</f>
        <v>12</v>
      </c>
      <c r="D30" s="107">
        <f>[3]Pivot!D28</f>
        <v>17</v>
      </c>
      <c r="E30" s="135"/>
      <c r="F30" s="68">
        <f t="shared" si="0"/>
        <v>35</v>
      </c>
    </row>
    <row r="31" spans="1:8">
      <c r="A31" s="11" t="s">
        <v>3</v>
      </c>
      <c r="B31" s="107">
        <f>[3]Pivot!B29</f>
        <v>4</v>
      </c>
      <c r="C31" s="107">
        <f>[3]Pivot!C29</f>
        <v>8</v>
      </c>
      <c r="D31" s="107">
        <f>[3]Pivot!D29</f>
        <v>9</v>
      </c>
      <c r="E31" s="135"/>
      <c r="F31" s="68">
        <f t="shared" si="0"/>
        <v>21</v>
      </c>
    </row>
    <row r="32" spans="1:8">
      <c r="A32" s="11" t="s">
        <v>2</v>
      </c>
      <c r="B32" s="107">
        <f>[3]Pivot!B30</f>
        <v>0</v>
      </c>
      <c r="C32" s="107">
        <f>[3]Pivot!C30</f>
        <v>0</v>
      </c>
      <c r="D32" s="107">
        <f>[3]Pivot!D30</f>
        <v>3</v>
      </c>
      <c r="E32" s="135"/>
      <c r="F32" s="68">
        <f t="shared" si="0"/>
        <v>3</v>
      </c>
    </row>
    <row r="33" spans="1:7">
      <c r="A33" s="11" t="s">
        <v>1</v>
      </c>
      <c r="B33" s="107">
        <f>[3]Pivot!B31</f>
        <v>3</v>
      </c>
      <c r="C33" s="107">
        <f>[3]Pivot!C31</f>
        <v>6</v>
      </c>
      <c r="D33" s="107">
        <f>[3]Pivot!D31</f>
        <v>1</v>
      </c>
      <c r="E33" s="135"/>
      <c r="F33" s="68">
        <f t="shared" si="0"/>
        <v>10</v>
      </c>
    </row>
    <row r="34" spans="1:7">
      <c r="A34" s="11" t="s">
        <v>20</v>
      </c>
      <c r="B34" s="107">
        <f>[3]Pivot!B32</f>
        <v>10</v>
      </c>
      <c r="C34" s="107">
        <f>[3]Pivot!C32</f>
        <v>29</v>
      </c>
      <c r="D34" s="107">
        <f>[3]Pivot!D32</f>
        <v>17</v>
      </c>
      <c r="E34" s="135"/>
      <c r="F34" s="68">
        <f t="shared" si="0"/>
        <v>56</v>
      </c>
    </row>
    <row r="35" spans="1:7">
      <c r="A35" s="11" t="s">
        <v>6</v>
      </c>
      <c r="B35" s="107">
        <f>[3]Pivot!B33</f>
        <v>18</v>
      </c>
      <c r="C35" s="107">
        <f>[3]Pivot!C33</f>
        <v>21</v>
      </c>
      <c r="D35" s="107">
        <f>[3]Pivot!D33</f>
        <v>82</v>
      </c>
      <c r="E35" s="135"/>
      <c r="F35" s="68">
        <f>SUM(B35:D35)</f>
        <v>121</v>
      </c>
    </row>
    <row r="36" spans="1:7">
      <c r="A36" s="11" t="s">
        <v>14</v>
      </c>
      <c r="B36" s="67">
        <f>SUM(B28:B35)</f>
        <v>55</v>
      </c>
      <c r="C36" s="67">
        <f>SUM(C28:C35)</f>
        <v>90</v>
      </c>
      <c r="D36" s="67">
        <f>SUM(D28:D35)</f>
        <v>148</v>
      </c>
      <c r="E36" s="136"/>
      <c r="F36" s="67">
        <f>SUM(F28:F35)</f>
        <v>293</v>
      </c>
    </row>
    <row r="37" spans="1:7">
      <c r="A37" s="26"/>
      <c r="B37" s="12"/>
      <c r="C37" s="9"/>
      <c r="D37" s="9"/>
      <c r="E37" s="7"/>
      <c r="F37" s="10"/>
      <c r="G37" s="34"/>
    </row>
    <row r="38" spans="1:7">
      <c r="A38" s="2" t="s">
        <v>87</v>
      </c>
      <c r="B38" s="2" t="s">
        <v>120</v>
      </c>
      <c r="C38" s="13"/>
      <c r="D38" s="13"/>
      <c r="E38" s="14"/>
      <c r="F38" s="15"/>
      <c r="G38" s="34"/>
    </row>
    <row r="39" spans="1:7" ht="13.5" thickBot="1">
      <c r="A39" s="7"/>
      <c r="B39" s="16"/>
      <c r="C39" s="7"/>
      <c r="D39" s="7"/>
      <c r="E39" s="7"/>
      <c r="F39" s="10"/>
      <c r="G39" s="34"/>
    </row>
    <row r="40" spans="1:7" ht="26.25" customHeight="1" thickBot="1">
      <c r="A40" s="144" t="s">
        <v>121</v>
      </c>
      <c r="B40" s="138"/>
      <c r="C40" s="139"/>
      <c r="D40" s="80" t="s">
        <v>87</v>
      </c>
      <c r="E40" s="69"/>
    </row>
    <row r="41" spans="1:7" ht="33.75" customHeight="1" thickBot="1">
      <c r="A41" s="35"/>
      <c r="B41" s="142" t="s">
        <v>108</v>
      </c>
      <c r="C41" s="143"/>
      <c r="D41" s="76"/>
      <c r="E41" s="30"/>
    </row>
    <row r="42" spans="1:7" ht="13.5" thickBot="1">
      <c r="A42" s="36"/>
      <c r="B42" s="45" t="s">
        <v>54</v>
      </c>
      <c r="C42" s="46" t="s">
        <v>55</v>
      </c>
      <c r="D42" s="77"/>
      <c r="E42" s="29"/>
    </row>
    <row r="43" spans="1:7">
      <c r="A43" s="32" t="s">
        <v>0</v>
      </c>
      <c r="B43" s="108">
        <f>VLOOKUP(A43,[4]qry_STBData_New!$B$2:$D$9,2,FALSE)</f>
        <v>407</v>
      </c>
      <c r="C43" s="108">
        <f>VLOOKUP(A43,[4]qry_STBData_New!$B$2:$D$9,3,FALSE)</f>
        <v>37</v>
      </c>
      <c r="D43" s="78"/>
      <c r="E43" s="79"/>
    </row>
    <row r="44" spans="1:7">
      <c r="A44" s="33" t="s">
        <v>15</v>
      </c>
      <c r="B44" s="108">
        <f>VLOOKUP(A44,[4]qry_STBData_New!$B$2:$D$9,2,FALSE)</f>
        <v>386</v>
      </c>
      <c r="C44" s="108">
        <f>VLOOKUP(A44,[4]qry_STBData_New!$B$2:$D$9,3,FALSE)</f>
        <v>223</v>
      </c>
      <c r="D44" s="78"/>
      <c r="E44" s="79"/>
    </row>
    <row r="45" spans="1:7">
      <c r="A45" s="33" t="s">
        <v>16</v>
      </c>
      <c r="B45" s="108">
        <f>VLOOKUP(A45,[4]qry_STBData_New!$B$2:$D$9,2,FALSE)</f>
        <v>979</v>
      </c>
      <c r="C45" s="108">
        <f>VLOOKUP(A45,[4]qry_STBData_New!$B$2:$D$9,3,FALSE)</f>
        <v>736</v>
      </c>
      <c r="D45" s="78"/>
      <c r="E45" s="79"/>
    </row>
    <row r="46" spans="1:7">
      <c r="A46" s="33" t="s">
        <v>22</v>
      </c>
      <c r="B46" s="108">
        <f>VLOOKUP(A46,[4]qry_STBData_New!$B$2:$D$9,2,FALSE)</f>
        <v>1062</v>
      </c>
      <c r="C46" s="108">
        <f>VLOOKUP(A46,[4]qry_STBData_New!$B$2:$D$9,3,FALSE)</f>
        <v>317</v>
      </c>
      <c r="D46" s="78"/>
      <c r="E46" s="79"/>
    </row>
    <row r="47" spans="1:7">
      <c r="A47" s="33" t="s">
        <v>18</v>
      </c>
      <c r="B47" s="108">
        <f>VLOOKUP(A47,[4]qry_STBData_New!$B$2:$D$9,2,FALSE)</f>
        <v>157</v>
      </c>
      <c r="C47" s="108">
        <f>VLOOKUP(A47,[4]qry_STBData_New!$B$2:$D$9,3,FALSE)</f>
        <v>178</v>
      </c>
      <c r="D47" s="78"/>
      <c r="E47" s="79"/>
    </row>
    <row r="48" spans="1:7">
      <c r="A48" s="33" t="s">
        <v>17</v>
      </c>
      <c r="B48" s="108">
        <f>VLOOKUP(A48,[4]qry_STBData_New!$B$2:$D$9,2,FALSE)</f>
        <v>639</v>
      </c>
      <c r="C48" s="108">
        <f>VLOOKUP(A48,[4]qry_STBData_New!$B$2:$D$9,3,FALSE)</f>
        <v>178</v>
      </c>
      <c r="D48" s="78"/>
      <c r="E48" s="79"/>
    </row>
    <row r="49" spans="1:5">
      <c r="A49" s="33" t="s">
        <v>107</v>
      </c>
      <c r="B49" s="108">
        <f>VLOOKUP(A49,[4]qry_STBData_New!$B$2:$D$9,2,FALSE)</f>
        <v>146</v>
      </c>
      <c r="C49" s="108">
        <f>VLOOKUP(A49,[4]qry_STBData_New!$B$2:$D$9,3,FALSE)</f>
        <v>166</v>
      </c>
      <c r="D49" s="78"/>
      <c r="E49" s="79"/>
    </row>
    <row r="50" spans="1:5">
      <c r="A50" s="33" t="s">
        <v>7</v>
      </c>
      <c r="B50" s="108">
        <f>VLOOKUP(A50,[4]qry_STBData_New!$B$2:$D$9,2,FALSE)</f>
        <v>4747</v>
      </c>
      <c r="C50" s="108">
        <f>VLOOKUP(A50,[4]qry_STBData_New!$B$2:$D$9,3,FALSE)</f>
        <v>4947</v>
      </c>
      <c r="D50" s="78"/>
      <c r="E50" s="79"/>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F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48" t="s">
        <v>50</v>
      </c>
      <c r="B1" s="149"/>
      <c r="C1" s="149"/>
      <c r="D1" s="149"/>
      <c r="E1" s="150"/>
      <c r="F1" s="63"/>
    </row>
    <row r="2" spans="1:6" ht="15.75" customHeight="1" thickBot="1"/>
    <row r="3" spans="1:6" ht="15" customHeight="1">
      <c r="A3" s="126" t="str">
        <f>'Service Metrics (items 1-2)'!A3</f>
        <v>Railroad: Union Pacific</v>
      </c>
      <c r="B3" s="131" t="str">
        <f>'Service Metrics (items 1-2)'!B3</f>
        <v>Year: 2018</v>
      </c>
      <c r="C3" s="131" t="s">
        <v>59</v>
      </c>
      <c r="D3" s="38" t="s">
        <v>51</v>
      </c>
      <c r="E3" s="21">
        <f>'Service Metrics (items 1-2)'!E3</f>
        <v>43141</v>
      </c>
    </row>
    <row r="4" spans="1:6" ht="13.5" thickBot="1">
      <c r="A4" s="127"/>
      <c r="B4" s="133"/>
      <c r="C4" s="132"/>
      <c r="D4" s="39" t="s">
        <v>60</v>
      </c>
      <c r="E4" s="40">
        <f>'Service Metrics (items 1-2)'!E4</f>
        <v>43147</v>
      </c>
    </row>
    <row r="5" spans="1:6" ht="13.5" thickBot="1">
      <c r="A5" s="29"/>
      <c r="B5" s="29"/>
      <c r="C5" s="7"/>
    </row>
    <row r="6" spans="1:6" ht="125.25" customHeight="1" thickBot="1">
      <c r="A6" s="154" t="s">
        <v>93</v>
      </c>
      <c r="B6" s="155"/>
      <c r="C6" s="155"/>
      <c r="D6" s="156"/>
    </row>
    <row r="7" spans="1:6" ht="13.5" thickBot="1"/>
    <row r="8" spans="1:6" ht="57" customHeight="1" thickBot="1">
      <c r="A8" s="59" t="s">
        <v>47</v>
      </c>
      <c r="B8" s="59" t="s">
        <v>61</v>
      </c>
      <c r="C8" s="44" t="s">
        <v>62</v>
      </c>
      <c r="D8" s="44" t="s">
        <v>63</v>
      </c>
      <c r="E8" s="30"/>
    </row>
    <row r="9" spans="1:6">
      <c r="A9" s="56" t="s">
        <v>23</v>
      </c>
      <c r="B9" s="3">
        <f>VLOOKUP(TRIM(A9),'[5]Grain Metrics 1 (item 7)'!$A$9:$D$32,2,FALSE)</f>
        <v>5</v>
      </c>
      <c r="C9" s="3">
        <f>VLOOKUP(TRIM(A9),'[5]Grain Metrics 1 (item 7)'!$A$9:$D$32,3,FALSE)</f>
        <v>0</v>
      </c>
      <c r="D9" s="3">
        <f>VLOOKUP(TRIM(A9),'[5]Grain Metrics 1 (item 7)'!$A$9:$D$32,4,FALSE)</f>
        <v>5</v>
      </c>
    </row>
    <row r="10" spans="1:6">
      <c r="A10" s="57" t="s">
        <v>26</v>
      </c>
      <c r="B10" s="3">
        <f>VLOOKUP(TRIM(A10),'[5]Grain Metrics 1 (item 7)'!$A$9:$D$32,2,FALSE)</f>
        <v>3</v>
      </c>
      <c r="C10" s="3">
        <f>VLOOKUP(TRIM(A10),'[5]Grain Metrics 1 (item 7)'!$A$9:$D$32,3,FALSE)</f>
        <v>0</v>
      </c>
      <c r="D10" s="3">
        <f>VLOOKUP(TRIM(A10),'[5]Grain Metrics 1 (item 7)'!$A$9:$D$32,4,FALSE)</f>
        <v>3</v>
      </c>
    </row>
    <row r="11" spans="1:6">
      <c r="A11" s="56" t="s">
        <v>24</v>
      </c>
      <c r="B11" s="3">
        <f>VLOOKUP(TRIM(A11),'[5]Grain Metrics 1 (item 7)'!$A$9:$D$32,2,FALSE)</f>
        <v>11</v>
      </c>
      <c r="C11" s="3">
        <f>VLOOKUP(TRIM(A11),'[5]Grain Metrics 1 (item 7)'!$A$9:$D$32,3,FALSE)</f>
        <v>0</v>
      </c>
      <c r="D11" s="3">
        <f>VLOOKUP(TRIM(A11),'[5]Grain Metrics 1 (item 7)'!$A$9:$D$32,4,FALSE)</f>
        <v>11</v>
      </c>
    </row>
    <row r="12" spans="1:6">
      <c r="A12" s="57" t="s">
        <v>25</v>
      </c>
      <c r="B12" s="3">
        <f>VLOOKUP(TRIM(A12),'[5]Grain Metrics 1 (item 7)'!$A$9:$D$32,2,FALSE)</f>
        <v>187</v>
      </c>
      <c r="C12" s="3">
        <f>VLOOKUP(TRIM(A12),'[5]Grain Metrics 1 (item 7)'!$A$9:$D$32,3,FALSE)</f>
        <v>107</v>
      </c>
      <c r="D12" s="3">
        <f>VLOOKUP(TRIM(A12),'[5]Grain Metrics 1 (item 7)'!$A$9:$D$32,4,FALSE)</f>
        <v>80</v>
      </c>
    </row>
    <row r="13" spans="1:6">
      <c r="A13" s="56" t="s">
        <v>27</v>
      </c>
      <c r="B13" s="3">
        <f>VLOOKUP(TRIM(A13),'[5]Grain Metrics 1 (item 7)'!$A$9:$D$32,2,FALSE)</f>
        <v>1358</v>
      </c>
      <c r="C13" s="3">
        <f>VLOOKUP(TRIM(A13),'[5]Grain Metrics 1 (item 7)'!$A$9:$D$32,3,FALSE)</f>
        <v>601</v>
      </c>
      <c r="D13" s="3">
        <f>VLOOKUP(TRIM(A13),'[5]Grain Metrics 1 (item 7)'!$A$9:$D$32,4,FALSE)</f>
        <v>757</v>
      </c>
    </row>
    <row r="14" spans="1:6">
      <c r="A14" s="57" t="s">
        <v>28</v>
      </c>
      <c r="B14" s="3">
        <f>VLOOKUP(TRIM(A14),'[5]Grain Metrics 1 (item 7)'!$A$9:$D$32,2,FALSE)</f>
        <v>204</v>
      </c>
      <c r="C14" s="3">
        <f>VLOOKUP(TRIM(A14),'[5]Grain Metrics 1 (item 7)'!$A$9:$D$32,3,FALSE)</f>
        <v>150</v>
      </c>
      <c r="D14" s="3">
        <f>VLOOKUP(TRIM(A14),'[5]Grain Metrics 1 (item 7)'!$A$9:$D$32,4,FALSE)</f>
        <v>54</v>
      </c>
    </row>
    <row r="15" spans="1:6">
      <c r="A15" s="56" t="s">
        <v>29</v>
      </c>
      <c r="B15" s="3">
        <f>VLOOKUP(TRIM(A15),'[5]Grain Metrics 1 (item 7)'!$A$9:$D$32,2,FALSE)</f>
        <v>362</v>
      </c>
      <c r="C15" s="3">
        <f>VLOOKUP(TRIM(A15),'[5]Grain Metrics 1 (item 7)'!$A$9:$D$32,3,FALSE)</f>
        <v>330</v>
      </c>
      <c r="D15" s="3">
        <f>VLOOKUP(TRIM(A15),'[5]Grain Metrics 1 (item 7)'!$A$9:$D$32,4,FALSE)</f>
        <v>32</v>
      </c>
    </row>
    <row r="16" spans="1:6">
      <c r="A16" s="57" t="s">
        <v>30</v>
      </c>
      <c r="B16" s="3">
        <f>VLOOKUP(TRIM(A16),'[5]Grain Metrics 1 (item 7)'!$A$9:$D$32,2,FALSE)</f>
        <v>1399</v>
      </c>
      <c r="C16" s="3">
        <f>VLOOKUP(TRIM(A16),'[5]Grain Metrics 1 (item 7)'!$A$9:$D$32,3,FALSE)</f>
        <v>978</v>
      </c>
      <c r="D16" s="3">
        <f>VLOOKUP(TRIM(A16),'[5]Grain Metrics 1 (item 7)'!$A$9:$D$32,4,FALSE)</f>
        <v>421</v>
      </c>
    </row>
    <row r="17" spans="1:4">
      <c r="A17" s="56" t="s">
        <v>31</v>
      </c>
      <c r="B17" s="3">
        <f>VLOOKUP(TRIM(A17),'[5]Grain Metrics 1 (item 7)'!$A$9:$D$32,2,FALSE)</f>
        <v>0</v>
      </c>
      <c r="C17" s="3">
        <f>VLOOKUP(TRIM(A17),'[5]Grain Metrics 1 (item 7)'!$A$9:$D$32,3,FALSE)</f>
        <v>0</v>
      </c>
      <c r="D17" s="3">
        <f>VLOOKUP(TRIM(A17),'[5]Grain Metrics 1 (item 7)'!$A$9:$D$32,4,FALSE)</f>
        <v>0</v>
      </c>
    </row>
    <row r="18" spans="1:4">
      <c r="A18" s="57" t="s">
        <v>32</v>
      </c>
      <c r="B18" s="3">
        <f>VLOOKUP(TRIM(A18),'[5]Grain Metrics 1 (item 7)'!$A$9:$D$32,2,FALSE)</f>
        <v>720</v>
      </c>
      <c r="C18" s="3">
        <f>VLOOKUP(TRIM(A18),'[5]Grain Metrics 1 (item 7)'!$A$9:$D$32,3,FALSE)</f>
        <v>438</v>
      </c>
      <c r="D18" s="3">
        <f>VLOOKUP(TRIM(A18),'[5]Grain Metrics 1 (item 7)'!$A$9:$D$32,4,FALSE)</f>
        <v>282</v>
      </c>
    </row>
    <row r="19" spans="1:4">
      <c r="A19" s="56" t="s">
        <v>33</v>
      </c>
      <c r="B19" s="3">
        <f>VLOOKUP(TRIM(A19),'[5]Grain Metrics 1 (item 7)'!$A$9:$D$32,2,FALSE)</f>
        <v>137</v>
      </c>
      <c r="C19" s="3">
        <f>VLOOKUP(TRIM(A19),'[5]Grain Metrics 1 (item 7)'!$A$9:$D$32,3,FALSE)</f>
        <v>110</v>
      </c>
      <c r="D19" s="3">
        <f>VLOOKUP(TRIM(A19),'[5]Grain Metrics 1 (item 7)'!$A$9:$D$32,4,FALSE)</f>
        <v>27</v>
      </c>
    </row>
    <row r="20" spans="1:4">
      <c r="A20" s="57" t="s">
        <v>34</v>
      </c>
      <c r="B20" s="3">
        <f>VLOOKUP(TRIM(A20),'[5]Grain Metrics 1 (item 7)'!$A$9:$D$32,2,FALSE)</f>
        <v>19</v>
      </c>
      <c r="C20" s="3">
        <f>VLOOKUP(TRIM(A20),'[5]Grain Metrics 1 (item 7)'!$A$9:$D$32,3,FALSE)</f>
        <v>0</v>
      </c>
      <c r="D20" s="3">
        <f>VLOOKUP(TRIM(A20),'[5]Grain Metrics 1 (item 7)'!$A$9:$D$32,4,FALSE)</f>
        <v>19</v>
      </c>
    </row>
    <row r="21" spans="1:4">
      <c r="A21" s="56" t="s">
        <v>35</v>
      </c>
      <c r="B21" s="3">
        <f>VLOOKUP(TRIM(A21),'[5]Grain Metrics 1 (item 7)'!$A$9:$D$32,2,FALSE)</f>
        <v>1544</v>
      </c>
      <c r="C21" s="3">
        <f>VLOOKUP(TRIM(A21),'[5]Grain Metrics 1 (item 7)'!$A$9:$D$32,3,FALSE)</f>
        <v>1080</v>
      </c>
      <c r="D21" s="3">
        <f>VLOOKUP(TRIM(A21),'[5]Grain Metrics 1 (item 7)'!$A$9:$D$32,4,FALSE)</f>
        <v>464</v>
      </c>
    </row>
    <row r="22" spans="1:4">
      <c r="A22" s="57" t="s">
        <v>36</v>
      </c>
      <c r="B22" s="3">
        <f>VLOOKUP(TRIM(A22),'[5]Grain Metrics 1 (item 7)'!$A$9:$D$32,2,FALSE)</f>
        <v>4</v>
      </c>
      <c r="C22" s="3">
        <f>VLOOKUP(TRIM(A22),'[5]Grain Metrics 1 (item 7)'!$A$9:$D$32,3,FALSE)</f>
        <v>0</v>
      </c>
      <c r="D22" s="3">
        <f>VLOOKUP(TRIM(A22),'[5]Grain Metrics 1 (item 7)'!$A$9:$D$32,4,FALSE)</f>
        <v>4</v>
      </c>
    </row>
    <row r="23" spans="1:4">
      <c r="A23" s="56" t="s">
        <v>37</v>
      </c>
      <c r="B23" s="3">
        <f>VLOOKUP(TRIM(A23),'[5]Grain Metrics 1 (item 7)'!$A$9:$D$32,2,FALSE)</f>
        <v>0</v>
      </c>
      <c r="C23" s="3">
        <f>VLOOKUP(TRIM(A23),'[5]Grain Metrics 1 (item 7)'!$A$9:$D$32,3,FALSE)</f>
        <v>0</v>
      </c>
      <c r="D23" s="3">
        <f>VLOOKUP(TRIM(A23),'[5]Grain Metrics 1 (item 7)'!$A$9:$D$32,4,FALSE)</f>
        <v>0</v>
      </c>
    </row>
    <row r="24" spans="1:4">
      <c r="A24" s="57" t="s">
        <v>38</v>
      </c>
      <c r="B24" s="3">
        <f>VLOOKUP(TRIM(A24),'[5]Grain Metrics 1 (item 7)'!$A$9:$D$32,2,FALSE)</f>
        <v>128</v>
      </c>
      <c r="C24" s="3">
        <f>VLOOKUP(TRIM(A24),'[5]Grain Metrics 1 (item 7)'!$A$9:$D$32,3,FALSE)</f>
        <v>0</v>
      </c>
      <c r="D24" s="3">
        <f>VLOOKUP(TRIM(A24),'[5]Grain Metrics 1 (item 7)'!$A$9:$D$32,4,FALSE)</f>
        <v>128</v>
      </c>
    </row>
    <row r="25" spans="1:4">
      <c r="A25" s="56" t="s">
        <v>39</v>
      </c>
      <c r="B25" s="3">
        <f>VLOOKUP(TRIM(A25),'[5]Grain Metrics 1 (item 7)'!$A$9:$D$32,2,FALSE)</f>
        <v>13</v>
      </c>
      <c r="C25" s="3">
        <f>VLOOKUP(TRIM(A25),'[5]Grain Metrics 1 (item 7)'!$A$9:$D$32,3,FALSE)</f>
        <v>0</v>
      </c>
      <c r="D25" s="3">
        <f>VLOOKUP(TRIM(A25),'[5]Grain Metrics 1 (item 7)'!$A$9:$D$32,4,FALSE)</f>
        <v>13</v>
      </c>
    </row>
    <row r="26" spans="1:4">
      <c r="A26" s="57" t="s">
        <v>40</v>
      </c>
      <c r="B26" s="3">
        <f>VLOOKUP(TRIM(A26),'[5]Grain Metrics 1 (item 7)'!$A$9:$D$32,2,FALSE)</f>
        <v>0</v>
      </c>
      <c r="C26" s="3">
        <f>VLOOKUP(TRIM(A26),'[5]Grain Metrics 1 (item 7)'!$A$9:$D$32,3,FALSE)</f>
        <v>0</v>
      </c>
      <c r="D26" s="3">
        <f>VLOOKUP(TRIM(A26),'[5]Grain Metrics 1 (item 7)'!$A$9:$D$32,4,FALSE)</f>
        <v>0</v>
      </c>
    </row>
    <row r="27" spans="1:4">
      <c r="A27" s="56" t="s">
        <v>41</v>
      </c>
      <c r="B27" s="3">
        <f>VLOOKUP(TRIM(A27),'[5]Grain Metrics 1 (item 7)'!$A$9:$D$32,2,FALSE)</f>
        <v>27</v>
      </c>
      <c r="C27" s="3">
        <f>VLOOKUP(TRIM(A27),'[5]Grain Metrics 1 (item 7)'!$A$9:$D$32,3,FALSE)</f>
        <v>0</v>
      </c>
      <c r="D27" s="3">
        <f>VLOOKUP(TRIM(A27),'[5]Grain Metrics 1 (item 7)'!$A$9:$D$32,4,FALSE)</f>
        <v>27</v>
      </c>
    </row>
    <row r="28" spans="1:4">
      <c r="A28" s="57" t="s">
        <v>42</v>
      </c>
      <c r="B28" s="3">
        <f>VLOOKUP(TRIM(A28),'[5]Grain Metrics 1 (item 7)'!$A$9:$D$32,2,FALSE)</f>
        <v>16</v>
      </c>
      <c r="C28" s="3">
        <f>VLOOKUP(TRIM(A28),'[5]Grain Metrics 1 (item 7)'!$A$9:$D$32,3,FALSE)</f>
        <v>0</v>
      </c>
      <c r="D28" s="3">
        <f>VLOOKUP(TRIM(A28),'[5]Grain Metrics 1 (item 7)'!$A$9:$D$32,4,FALSE)</f>
        <v>16</v>
      </c>
    </row>
    <row r="29" spans="1:4">
      <c r="A29" s="56" t="s">
        <v>43</v>
      </c>
      <c r="B29" s="3">
        <f>VLOOKUP(TRIM(A29),'[5]Grain Metrics 1 (item 7)'!$A$9:$D$32,2,FALSE)</f>
        <v>3</v>
      </c>
      <c r="C29" s="3">
        <f>VLOOKUP(TRIM(A29),'[5]Grain Metrics 1 (item 7)'!$A$9:$D$32,3,FALSE)</f>
        <v>0</v>
      </c>
      <c r="D29" s="3">
        <f>VLOOKUP(TRIM(A29),'[5]Grain Metrics 1 (item 7)'!$A$9:$D$32,4,FALSE)</f>
        <v>3</v>
      </c>
    </row>
    <row r="30" spans="1:4">
      <c r="A30" s="57" t="s">
        <v>44</v>
      </c>
      <c r="B30" s="3">
        <f>VLOOKUP(TRIM(A30),'[5]Grain Metrics 1 (item 7)'!$A$9:$D$32,2,FALSE)</f>
        <v>11</v>
      </c>
      <c r="C30" s="3">
        <f>VLOOKUP(TRIM(A30),'[5]Grain Metrics 1 (item 7)'!$A$9:$D$32,3,FALSE)</f>
        <v>0</v>
      </c>
      <c r="D30" s="3">
        <f>VLOOKUP(TRIM(A30),'[5]Grain Metrics 1 (item 7)'!$A$9:$D$32,4,FALSE)</f>
        <v>11</v>
      </c>
    </row>
    <row r="31" spans="1:4">
      <c r="A31" s="56" t="s">
        <v>45</v>
      </c>
      <c r="B31" s="3">
        <f>VLOOKUP(TRIM(A31),'[5]Grain Metrics 1 (item 7)'!$A$9:$D$32,2,FALSE)</f>
        <v>0</v>
      </c>
      <c r="C31" s="3">
        <f>VLOOKUP(TRIM(A31),'[5]Grain Metrics 1 (item 7)'!$A$9:$D$32,3,FALSE)</f>
        <v>0</v>
      </c>
      <c r="D31" s="3">
        <f>VLOOKUP(TRIM(A31),'[5]Grain Metrics 1 (item 7)'!$A$9:$D$32,4,FALSE)</f>
        <v>0</v>
      </c>
    </row>
    <row r="32" spans="1:4">
      <c r="A32" s="60" t="s">
        <v>14</v>
      </c>
      <c r="B32" s="61">
        <f>SUM(B9:B31)</f>
        <v>6151</v>
      </c>
      <c r="C32" s="61">
        <f>SUM(C9:C31)</f>
        <v>3794</v>
      </c>
      <c r="D32" s="61">
        <f>SUM(D9:D31)</f>
        <v>2357</v>
      </c>
    </row>
    <row r="34" spans="1:5">
      <c r="A34" s="2" t="s">
        <v>87</v>
      </c>
      <c r="B34" s="2" t="s">
        <v>88</v>
      </c>
    </row>
    <row r="35" spans="1:5">
      <c r="A35" s="27"/>
      <c r="B35" s="2" t="s">
        <v>89</v>
      </c>
    </row>
    <row r="36" spans="1:5">
      <c r="B36" s="2" t="s">
        <v>90</v>
      </c>
      <c r="C36" s="62"/>
      <c r="D36" s="62"/>
      <c r="E36" s="6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48" t="s">
        <v>50</v>
      </c>
      <c r="B1" s="149"/>
      <c r="C1" s="149"/>
      <c r="D1" s="149"/>
      <c r="E1" s="149"/>
      <c r="F1" s="150"/>
      <c r="G1" s="51"/>
    </row>
    <row r="2" spans="1:10" ht="18" customHeight="1" thickBot="1">
      <c r="C2" s="49"/>
    </row>
    <row r="3" spans="1:10">
      <c r="A3" s="126" t="str">
        <f>'Service Metrics (items 1-2)'!A3</f>
        <v>Railroad: Union Pacific</v>
      </c>
      <c r="B3" s="131" t="str">
        <f>'Service Metrics (items 1-2)'!B3</f>
        <v>Year: 2018</v>
      </c>
      <c r="C3" s="131" t="s">
        <v>59</v>
      </c>
      <c r="D3" s="38" t="s">
        <v>51</v>
      </c>
      <c r="E3" s="21">
        <f>'Service Metrics (items 1-2)'!E3</f>
        <v>43141</v>
      </c>
      <c r="F3" s="28"/>
      <c r="G3" s="28"/>
    </row>
    <row r="4" spans="1:10" ht="13.5" thickBot="1">
      <c r="A4" s="127"/>
      <c r="B4" s="133"/>
      <c r="C4" s="133"/>
      <c r="D4" s="39" t="s">
        <v>60</v>
      </c>
      <c r="E4" s="40">
        <f>'Service Metrics (items 1-2)'!E4</f>
        <v>43147</v>
      </c>
      <c r="F4" s="28"/>
      <c r="G4" s="28"/>
    </row>
    <row r="5" spans="1:10" ht="13.5" thickBot="1">
      <c r="C5" s="49"/>
    </row>
    <row r="6" spans="1:10" ht="48.75" customHeight="1" thickBot="1">
      <c r="A6" s="154" t="s">
        <v>92</v>
      </c>
      <c r="B6" s="155"/>
      <c r="C6" s="155"/>
      <c r="D6" s="155"/>
      <c r="E6" s="155"/>
      <c r="F6" s="157"/>
      <c r="H6" s="7"/>
      <c r="I6" s="7"/>
      <c r="J6" s="7"/>
    </row>
    <row r="7" spans="1:10" ht="13.5" thickBot="1">
      <c r="C7" s="49"/>
      <c r="H7" s="7"/>
      <c r="I7" s="7"/>
      <c r="J7" s="7"/>
    </row>
    <row r="8" spans="1:10" ht="26.25" thickBot="1">
      <c r="A8" s="52" t="s">
        <v>47</v>
      </c>
      <c r="B8" s="53" t="s">
        <v>110</v>
      </c>
      <c r="C8" s="54" t="s">
        <v>111</v>
      </c>
      <c r="D8" s="53" t="s">
        <v>113</v>
      </c>
      <c r="E8" s="55" t="s">
        <v>112</v>
      </c>
      <c r="H8" s="113"/>
      <c r="I8" s="113"/>
      <c r="J8" s="7"/>
    </row>
    <row r="9" spans="1:10" ht="15">
      <c r="A9" s="114" t="s">
        <v>23</v>
      </c>
      <c r="B9" s="115">
        <f>IFERROR(VLOOKUP($A9,[6]Summary!$A$1:$E$33,COLUMN(B2),FALSE),"")</f>
        <v>91</v>
      </c>
      <c r="C9" s="115">
        <f>IFERROR(VLOOKUP($A9,[6]Summary!$A$1:$E$33,COLUMN(C2),FALSE),"")</f>
        <v>1</v>
      </c>
      <c r="D9" s="115">
        <f>IFERROR(VLOOKUP($A9,[6]Summary!$A$1:$E$33,COLUMN(D2),FALSE),"")</f>
        <v>0</v>
      </c>
      <c r="E9" s="115">
        <f>IFERROR(VLOOKUP($A9,[6]Summary!$A$1:$E$33,COLUMN(E2),FALSE),"")</f>
        <v>0</v>
      </c>
      <c r="F9" s="62"/>
      <c r="G9" s="34"/>
      <c r="H9" s="109"/>
      <c r="I9" s="110"/>
      <c r="J9" s="7"/>
    </row>
    <row r="10" spans="1:10" ht="15">
      <c r="A10" s="57" t="s">
        <v>26</v>
      </c>
      <c r="B10" s="65">
        <f>IFERROR(VLOOKUP($A10,[6]Summary!$A$1:$E$33,COLUMN(B3),FALSE),"")</f>
        <v>9</v>
      </c>
      <c r="C10" s="65">
        <f>IFERROR(VLOOKUP($A10,[6]Summary!$A$1:$E$33,COLUMN(C3),FALSE),"")</f>
        <v>3</v>
      </c>
      <c r="D10" s="65">
        <f>IFERROR(VLOOKUP($A10,[6]Summary!$A$1:$E$33,COLUMN(D3),FALSE),"")</f>
        <v>1</v>
      </c>
      <c r="E10" s="65">
        <f>IFERROR(VLOOKUP($A10,[6]Summary!$A$1:$E$33,COLUMN(E3),FALSE),"")</f>
        <v>0</v>
      </c>
      <c r="F10" s="62"/>
      <c r="G10" s="34"/>
      <c r="H10" s="109"/>
      <c r="I10" s="110"/>
      <c r="J10" s="7"/>
    </row>
    <row r="11" spans="1:10">
      <c r="A11" s="56" t="s">
        <v>24</v>
      </c>
      <c r="B11" s="64">
        <f>IFERROR(VLOOKUP($A11,[6]Summary!$A$1:$E$33,COLUMN(B4),FALSE),"")</f>
        <v>8</v>
      </c>
      <c r="C11" s="64">
        <f>IFERROR(VLOOKUP($A11,[6]Summary!$A$1:$E$33,COLUMN(C4),FALSE),"")</f>
        <v>9</v>
      </c>
      <c r="D11" s="64">
        <f>IFERROR(VLOOKUP($A11,[6]Summary!$A$1:$E$33,COLUMN(D4),FALSE),"")</f>
        <v>0</v>
      </c>
      <c r="E11" s="64">
        <f>IFERROR(VLOOKUP($A11,[6]Summary!$A$1:$E$33,COLUMN(E4),FALSE),"")</f>
        <v>0</v>
      </c>
      <c r="F11" s="62"/>
      <c r="G11" s="34"/>
      <c r="H11" s="111"/>
      <c r="I11" s="112"/>
      <c r="J11" s="7"/>
    </row>
    <row r="12" spans="1:10" ht="15">
      <c r="A12" s="57" t="s">
        <v>25</v>
      </c>
      <c r="B12" s="65">
        <f>IFERROR(VLOOKUP($A12,[6]Summary!$A$1:$E$33,COLUMN(B5),FALSE),"")</f>
        <v>46</v>
      </c>
      <c r="C12" s="65">
        <f>IFERROR(VLOOKUP($A12,[6]Summary!$A$1:$E$33,COLUMN(C5),FALSE),"")</f>
        <v>34</v>
      </c>
      <c r="D12" s="65">
        <f>IFERROR(VLOOKUP($A12,[6]Summary!$A$1:$E$33,COLUMN(D5),FALSE),"")</f>
        <v>1</v>
      </c>
      <c r="E12" s="65">
        <f>IFERROR(VLOOKUP($A12,[6]Summary!$A$1:$E$33,COLUMN(E5),FALSE),"")</f>
        <v>0</v>
      </c>
      <c r="F12" s="62"/>
      <c r="G12" s="34"/>
      <c r="H12" s="111"/>
      <c r="I12" s="110"/>
    </row>
    <row r="13" spans="1:10" ht="15">
      <c r="A13" s="56" t="s">
        <v>27</v>
      </c>
      <c r="B13" s="64">
        <f>IFERROR(VLOOKUP($A13,[6]Summary!$A$1:$E$33,COLUMN(B6),FALSE),"")</f>
        <v>166</v>
      </c>
      <c r="C13" s="64">
        <f>IFERROR(VLOOKUP($A13,[6]Summary!$A$1:$E$33,COLUMN(C6),FALSE),"")</f>
        <v>115</v>
      </c>
      <c r="D13" s="64">
        <f>IFERROR(VLOOKUP($A13,[6]Summary!$A$1:$E$33,COLUMN(D6),FALSE),"")</f>
        <v>11</v>
      </c>
      <c r="E13" s="64">
        <f>IFERROR(VLOOKUP($A13,[6]Summary!$A$1:$E$33,COLUMN(E6),FALSE),"")</f>
        <v>0</v>
      </c>
      <c r="F13" s="62"/>
      <c r="G13" s="34"/>
      <c r="H13" s="111"/>
      <c r="I13" s="110"/>
    </row>
    <row r="14" spans="1:10" ht="15">
      <c r="A14" s="57" t="s">
        <v>28</v>
      </c>
      <c r="B14" s="65">
        <f>IFERROR(VLOOKUP($A14,[6]Summary!$A$1:$E$33,COLUMN(B7),FALSE),"")</f>
        <v>0</v>
      </c>
      <c r="C14" s="65">
        <f>IFERROR(VLOOKUP($A14,[6]Summary!$A$1:$E$33,COLUMN(C7),FALSE),"")</f>
        <v>0</v>
      </c>
      <c r="D14" s="65">
        <f>IFERROR(VLOOKUP($A14,[6]Summary!$A$1:$E$33,COLUMN(D7),FALSE),"")</f>
        <v>0</v>
      </c>
      <c r="E14" s="65">
        <f>IFERROR(VLOOKUP($A14,[6]Summary!$A$1:$E$33,COLUMN(E7),FALSE),"")</f>
        <v>0</v>
      </c>
      <c r="F14" s="62"/>
      <c r="G14" s="34"/>
      <c r="H14" s="111"/>
      <c r="I14" s="110"/>
    </row>
    <row r="15" spans="1:10" ht="15">
      <c r="A15" s="56" t="s">
        <v>29</v>
      </c>
      <c r="B15" s="64">
        <f>IFERROR(VLOOKUP($A15,[6]Summary!$A$1:$E$33,COLUMN(B8),FALSE),"")</f>
        <v>68</v>
      </c>
      <c r="C15" s="64">
        <f>IFERROR(VLOOKUP($A15,[6]Summary!$A$1:$E$33,COLUMN(C8),FALSE),"")</f>
        <v>21</v>
      </c>
      <c r="D15" s="64">
        <f>IFERROR(VLOOKUP($A15,[6]Summary!$A$1:$E$33,COLUMN(D8),FALSE),"")</f>
        <v>15</v>
      </c>
      <c r="E15" s="64">
        <f>IFERROR(VLOOKUP($A15,[6]Summary!$A$1:$E$33,COLUMN(E8),FALSE),"")</f>
        <v>0</v>
      </c>
      <c r="F15" s="62"/>
      <c r="G15" s="34"/>
      <c r="H15" s="111"/>
      <c r="I15" s="110"/>
    </row>
    <row r="16" spans="1:10" ht="15">
      <c r="A16" s="57" t="s">
        <v>30</v>
      </c>
      <c r="B16" s="65">
        <f>IFERROR(VLOOKUP($A16,[6]Summary!$A$1:$E$33,COLUMN(B9),FALSE),"")</f>
        <v>230</v>
      </c>
      <c r="C16" s="65">
        <f>IFERROR(VLOOKUP($A16,[6]Summary!$A$1:$E$33,COLUMN(C9),FALSE),"")</f>
        <v>154</v>
      </c>
      <c r="D16" s="65">
        <f>IFERROR(VLOOKUP($A16,[6]Summary!$A$1:$E$33,COLUMN(D9),FALSE),"")</f>
        <v>89</v>
      </c>
      <c r="E16" s="65">
        <f>IFERROR(VLOOKUP($A16,[6]Summary!$A$1:$E$33,COLUMN(E9),FALSE),"")</f>
        <v>0</v>
      </c>
      <c r="F16" s="62"/>
      <c r="G16" s="34"/>
      <c r="H16" s="111"/>
      <c r="I16" s="110"/>
    </row>
    <row r="17" spans="1:9" ht="15">
      <c r="A17" s="56" t="s">
        <v>31</v>
      </c>
      <c r="B17" s="64" t="str">
        <f>IFERROR(VLOOKUP($A17,[6]Summary!$A$1:$E$33,COLUMN(B10),FALSE),"")</f>
        <v/>
      </c>
      <c r="C17" s="64" t="str">
        <f>IFERROR(VLOOKUP($A17,[6]Summary!$A$1:$E$33,COLUMN(C10),FALSE),"")</f>
        <v/>
      </c>
      <c r="D17" s="64" t="str">
        <f>IFERROR(VLOOKUP($A17,[6]Summary!$A$1:$E$33,COLUMN(D10),FALSE),"")</f>
        <v/>
      </c>
      <c r="E17" s="64" t="str">
        <f>IFERROR(VLOOKUP($A17,[6]Summary!$A$1:$E$33,COLUMN(E10),FALSE),"")</f>
        <v/>
      </c>
      <c r="F17" s="62"/>
      <c r="G17" s="34"/>
      <c r="H17" s="111"/>
      <c r="I17" s="110"/>
    </row>
    <row r="18" spans="1:9" ht="15">
      <c r="A18" s="57" t="s">
        <v>32</v>
      </c>
      <c r="B18" s="65">
        <f>IFERROR(VLOOKUP($A18,[6]Summary!$A$1:$E$33,COLUMN(B11),FALSE),"")</f>
        <v>19</v>
      </c>
      <c r="C18" s="65">
        <f>IFERROR(VLOOKUP($A18,[6]Summary!$A$1:$E$33,COLUMN(C11),FALSE),"")</f>
        <v>13</v>
      </c>
      <c r="D18" s="65">
        <f>IFERROR(VLOOKUP($A18,[6]Summary!$A$1:$E$33,COLUMN(D11),FALSE),"")</f>
        <v>1</v>
      </c>
      <c r="E18" s="65">
        <f>IFERROR(VLOOKUP($A18,[6]Summary!$A$1:$E$33,COLUMN(E11),FALSE),"")</f>
        <v>0</v>
      </c>
      <c r="F18" s="62"/>
      <c r="G18" s="34"/>
      <c r="H18" s="111"/>
      <c r="I18" s="110"/>
    </row>
    <row r="19" spans="1:9" ht="15">
      <c r="A19" s="56" t="s">
        <v>33</v>
      </c>
      <c r="B19" s="64">
        <f>IFERROR(VLOOKUP($A19,[6]Summary!$A$1:$E$33,COLUMN(B12),FALSE),"")</f>
        <v>190</v>
      </c>
      <c r="C19" s="64">
        <f>IFERROR(VLOOKUP($A19,[6]Summary!$A$1:$E$33,COLUMN(C12),FALSE),"")</f>
        <v>0</v>
      </c>
      <c r="D19" s="64">
        <f>IFERROR(VLOOKUP($A19,[6]Summary!$A$1:$E$33,COLUMN(D12),FALSE),"")</f>
        <v>0</v>
      </c>
      <c r="E19" s="64">
        <f>IFERROR(VLOOKUP($A19,[6]Summary!$A$1:$E$33,COLUMN(E12),FALSE),"")</f>
        <v>0</v>
      </c>
      <c r="F19" s="62"/>
      <c r="G19" s="34"/>
      <c r="H19" s="111"/>
      <c r="I19" s="110"/>
    </row>
    <row r="20" spans="1:9" ht="15">
      <c r="A20" s="57" t="s">
        <v>34</v>
      </c>
      <c r="B20" s="65">
        <f>IFERROR(VLOOKUP($A20,[6]Summary!$A$1:$E$33,COLUMN(B13),FALSE),"")</f>
        <v>45</v>
      </c>
      <c r="C20" s="65">
        <f>IFERROR(VLOOKUP($A20,[6]Summary!$A$1:$E$33,COLUMN(C13),FALSE),"")</f>
        <v>25</v>
      </c>
      <c r="D20" s="65">
        <f>IFERROR(VLOOKUP($A20,[6]Summary!$A$1:$E$33,COLUMN(D13),FALSE),"")</f>
        <v>6</v>
      </c>
      <c r="E20" s="65">
        <f>IFERROR(VLOOKUP($A20,[6]Summary!$A$1:$E$33,COLUMN(E13),FALSE),"")</f>
        <v>0</v>
      </c>
      <c r="F20" s="62"/>
      <c r="G20" s="34"/>
      <c r="H20" s="111"/>
      <c r="I20" s="110"/>
    </row>
    <row r="21" spans="1:9">
      <c r="A21" s="56" t="s">
        <v>35</v>
      </c>
      <c r="B21" s="64">
        <f>IFERROR(VLOOKUP($A21,[6]Summary!$A$1:$E$33,COLUMN(B14),FALSE),"")</f>
        <v>466</v>
      </c>
      <c r="C21" s="64">
        <f>IFERROR(VLOOKUP($A21,[6]Summary!$A$1:$E$33,COLUMN(C14),FALSE),"")</f>
        <v>135</v>
      </c>
      <c r="D21" s="64">
        <f>IFERROR(VLOOKUP($A21,[6]Summary!$A$1:$E$33,COLUMN(D14),FALSE),"")</f>
        <v>97</v>
      </c>
      <c r="E21" s="64">
        <f>IFERROR(VLOOKUP($A21,[6]Summary!$A$1:$E$33,COLUMN(E14),FALSE),"")</f>
        <v>0</v>
      </c>
      <c r="F21" s="62"/>
      <c r="G21" s="34"/>
      <c r="H21" s="111"/>
      <c r="I21" s="112"/>
    </row>
    <row r="22" spans="1:9">
      <c r="A22" s="57" t="s">
        <v>36</v>
      </c>
      <c r="B22" s="65">
        <f>IFERROR(VLOOKUP($A22,[6]Summary!$A$1:$E$33,COLUMN(B15),FALSE),"")</f>
        <v>0</v>
      </c>
      <c r="C22" s="65">
        <f>IFERROR(VLOOKUP($A22,[6]Summary!$A$1:$E$33,COLUMN(C15),FALSE),"")</f>
        <v>0</v>
      </c>
      <c r="D22" s="65">
        <f>IFERROR(VLOOKUP($A22,[6]Summary!$A$1:$E$33,COLUMN(D15),FALSE),"")</f>
        <v>0</v>
      </c>
      <c r="E22" s="65">
        <f>IFERROR(VLOOKUP($A22,[6]Summary!$A$1:$E$33,COLUMN(E15),FALSE),"")</f>
        <v>0</v>
      </c>
      <c r="F22" s="62"/>
      <c r="G22" s="34"/>
      <c r="H22" s="111"/>
      <c r="I22" s="112"/>
    </row>
    <row r="23" spans="1:9" ht="15">
      <c r="A23" s="56" t="s">
        <v>37</v>
      </c>
      <c r="B23" s="64">
        <f>IFERROR(VLOOKUP($A23,[6]Summary!$A$1:$E$33,COLUMN(B16),FALSE),"")</f>
        <v>0</v>
      </c>
      <c r="C23" s="64">
        <f>IFERROR(VLOOKUP($A23,[6]Summary!$A$1:$E$33,COLUMN(C16),FALSE),"")</f>
        <v>0</v>
      </c>
      <c r="D23" s="64">
        <f>IFERROR(VLOOKUP($A23,[6]Summary!$A$1:$E$33,COLUMN(D16),FALSE),"")</f>
        <v>0</v>
      </c>
      <c r="E23" s="64">
        <f>IFERROR(VLOOKUP($A23,[6]Summary!$A$1:$E$33,COLUMN(E16),FALSE),"")</f>
        <v>0</v>
      </c>
      <c r="F23" s="62"/>
      <c r="G23" s="34"/>
      <c r="H23" s="111"/>
      <c r="I23" s="110"/>
    </row>
    <row r="24" spans="1:9" ht="15">
      <c r="A24" s="57" t="s">
        <v>38</v>
      </c>
      <c r="B24" s="65">
        <f>IFERROR(VLOOKUP($A24,[6]Summary!$A$1:$E$33,COLUMN(B17),FALSE),"")</f>
        <v>122</v>
      </c>
      <c r="C24" s="65">
        <f>IFERROR(VLOOKUP($A24,[6]Summary!$A$1:$E$33,COLUMN(C17),FALSE),"")</f>
        <v>21</v>
      </c>
      <c r="D24" s="65">
        <f>IFERROR(VLOOKUP($A24,[6]Summary!$A$1:$E$33,COLUMN(D17),FALSE),"")</f>
        <v>10</v>
      </c>
      <c r="E24" s="65">
        <f>IFERROR(VLOOKUP($A24,[6]Summary!$A$1:$E$33,COLUMN(E17),FALSE),"")</f>
        <v>2</v>
      </c>
      <c r="F24" s="62"/>
      <c r="G24" s="34"/>
      <c r="H24" s="111"/>
      <c r="I24" s="110"/>
    </row>
    <row r="25" spans="1:9" ht="15">
      <c r="A25" s="56" t="s">
        <v>39</v>
      </c>
      <c r="B25" s="64">
        <f>IFERROR(VLOOKUP($A25,[6]Summary!$A$1:$E$33,COLUMN(B18),FALSE),"")</f>
        <v>7</v>
      </c>
      <c r="C25" s="64">
        <f>IFERROR(VLOOKUP($A25,[6]Summary!$A$1:$E$33,COLUMN(C18),FALSE),"")</f>
        <v>1</v>
      </c>
      <c r="D25" s="64">
        <f>IFERROR(VLOOKUP($A25,[6]Summary!$A$1:$E$33,COLUMN(D18),FALSE),"")</f>
        <v>4</v>
      </c>
      <c r="E25" s="64">
        <f>IFERROR(VLOOKUP($A25,[6]Summary!$A$1:$E$33,COLUMN(E18),FALSE),"")</f>
        <v>0</v>
      </c>
      <c r="F25" s="62"/>
      <c r="G25" s="34"/>
      <c r="H25" s="111"/>
      <c r="I25" s="110"/>
    </row>
    <row r="26" spans="1:9" ht="15">
      <c r="A26" s="57" t="s">
        <v>40</v>
      </c>
      <c r="B26" s="65" t="str">
        <f>IFERROR(VLOOKUP($A26,[6]Summary!$A$1:$E$33,COLUMN(B19),FALSE),"")</f>
        <v/>
      </c>
      <c r="C26" s="65" t="str">
        <f>IFERROR(VLOOKUP($A26,[6]Summary!$A$1:$E$33,COLUMN(C19),FALSE),"")</f>
        <v/>
      </c>
      <c r="D26" s="65" t="str">
        <f>IFERROR(VLOOKUP($A26,[6]Summary!$A$1:$E$33,COLUMN(D19),FALSE),"")</f>
        <v/>
      </c>
      <c r="E26" s="65" t="str">
        <f>IFERROR(VLOOKUP($A26,[6]Summary!$A$1:$E$33,COLUMN(E19),FALSE),"")</f>
        <v/>
      </c>
      <c r="F26" s="62"/>
      <c r="G26" s="34"/>
      <c r="H26" s="111"/>
      <c r="I26" s="110"/>
    </row>
    <row r="27" spans="1:9" ht="15">
      <c r="A27" s="56" t="s">
        <v>41</v>
      </c>
      <c r="B27" s="64">
        <f>IFERROR(VLOOKUP($A27,[6]Summary!$A$1:$E$33,COLUMN(B20),FALSE),"")</f>
        <v>40</v>
      </c>
      <c r="C27" s="64">
        <f>IFERROR(VLOOKUP($A27,[6]Summary!$A$1:$E$33,COLUMN(C20),FALSE),"")</f>
        <v>3</v>
      </c>
      <c r="D27" s="64">
        <f>IFERROR(VLOOKUP($A27,[6]Summary!$A$1:$E$33,COLUMN(D20),FALSE),"")</f>
        <v>20</v>
      </c>
      <c r="E27" s="64">
        <f>IFERROR(VLOOKUP($A27,[6]Summary!$A$1:$E$33,COLUMN(E20),FALSE),"")</f>
        <v>0</v>
      </c>
      <c r="F27" s="62"/>
      <c r="G27" s="34"/>
      <c r="H27" s="111"/>
      <c r="I27" s="110"/>
    </row>
    <row r="28" spans="1:9" ht="15">
      <c r="A28" s="57" t="s">
        <v>42</v>
      </c>
      <c r="B28" s="65">
        <f>IFERROR(VLOOKUP($A28,[6]Summary!$A$1:$E$33,COLUMN(B21),FALSE),"")</f>
        <v>7</v>
      </c>
      <c r="C28" s="65">
        <f>IFERROR(VLOOKUP($A28,[6]Summary!$A$1:$E$33,COLUMN(C21),FALSE),"")</f>
        <v>13</v>
      </c>
      <c r="D28" s="65">
        <f>IFERROR(VLOOKUP($A28,[6]Summary!$A$1:$E$33,COLUMN(D21),FALSE),"")</f>
        <v>0</v>
      </c>
      <c r="E28" s="65">
        <f>IFERROR(VLOOKUP($A28,[6]Summary!$A$1:$E$33,COLUMN(E21),FALSE),"")</f>
        <v>0</v>
      </c>
      <c r="F28" s="62"/>
      <c r="G28" s="34"/>
      <c r="H28" s="111"/>
      <c r="I28" s="110"/>
    </row>
    <row r="29" spans="1:9" ht="15">
      <c r="A29" s="56" t="s">
        <v>43</v>
      </c>
      <c r="B29" s="64">
        <f>IFERROR(VLOOKUP($A29,[6]Summary!$A$1:$E$33,COLUMN(B22),FALSE),"")</f>
        <v>9</v>
      </c>
      <c r="C29" s="64">
        <f>IFERROR(VLOOKUP($A29,[6]Summary!$A$1:$E$33,COLUMN(C22),FALSE),"")</f>
        <v>14</v>
      </c>
      <c r="D29" s="64">
        <f>IFERROR(VLOOKUP($A29,[6]Summary!$A$1:$E$33,COLUMN(D22),FALSE),"")</f>
        <v>0</v>
      </c>
      <c r="E29" s="64">
        <f>IFERROR(VLOOKUP($A29,[6]Summary!$A$1:$E$33,COLUMN(E22),FALSE),"")</f>
        <v>0</v>
      </c>
      <c r="F29" s="62"/>
      <c r="G29" s="34"/>
      <c r="H29" s="111"/>
      <c r="I29" s="110"/>
    </row>
    <row r="30" spans="1:9">
      <c r="A30" s="57" t="s">
        <v>44</v>
      </c>
      <c r="B30" s="65">
        <f>IFERROR(VLOOKUP($A30,[6]Summary!$A$1:$E$33,COLUMN(B23),FALSE),"")</f>
        <v>112</v>
      </c>
      <c r="C30" s="65">
        <f>IFERROR(VLOOKUP($A30,[6]Summary!$A$1:$E$33,COLUMN(C23),FALSE),"")</f>
        <v>0</v>
      </c>
      <c r="D30" s="65">
        <f>IFERROR(VLOOKUP($A30,[6]Summary!$A$1:$E$33,COLUMN(D23),FALSE),"")</f>
        <v>0</v>
      </c>
      <c r="E30" s="65">
        <f>IFERROR(VLOOKUP($A30,[6]Summary!$A$1:$E$33,COLUMN(E23),FALSE),"")</f>
        <v>0</v>
      </c>
      <c r="F30" s="62"/>
      <c r="G30" s="34"/>
      <c r="H30" s="34"/>
      <c r="I30" s="34"/>
    </row>
    <row r="31" spans="1:9">
      <c r="A31" s="56" t="s">
        <v>45</v>
      </c>
      <c r="B31" s="64">
        <f>IFERROR(VLOOKUP($A31,[6]Summary!$A$1:$E$33,COLUMN(B24),FALSE),"")</f>
        <v>0</v>
      </c>
      <c r="C31" s="64">
        <f>IFERROR(VLOOKUP($A31,[6]Summary!$A$1:$E$33,COLUMN(C24),FALSE),"")</f>
        <v>0</v>
      </c>
      <c r="D31" s="64">
        <f>IFERROR(VLOOKUP($A31,[6]Summary!$A$1:$E$33,COLUMN(D24),FALSE),"")</f>
        <v>0</v>
      </c>
      <c r="E31" s="64">
        <f>IFERROR(VLOOKUP($A31,[6]Summary!$A$1:$E$33,COLUMN(E24),FALSE),"")</f>
        <v>0</v>
      </c>
      <c r="F31" s="62"/>
      <c r="G31" s="34"/>
      <c r="H31" s="34"/>
      <c r="I31" s="34"/>
    </row>
    <row r="32" spans="1:9">
      <c r="A32" s="58" t="s">
        <v>46</v>
      </c>
      <c r="B32" s="66">
        <f>SUM(B9:B31)</f>
        <v>1635</v>
      </c>
      <c r="C32" s="66">
        <f t="shared" ref="C32:E32" si="0">SUM(C9:C31)</f>
        <v>562</v>
      </c>
      <c r="D32" s="66">
        <f t="shared" si="0"/>
        <v>255</v>
      </c>
      <c r="E32" s="66">
        <f t="shared" si="0"/>
        <v>2</v>
      </c>
      <c r="F32" s="34"/>
      <c r="G32" s="34"/>
      <c r="H32" s="34"/>
      <c r="I32" s="34"/>
    </row>
    <row r="33" spans="1:7">
      <c r="A33" s="74" t="s">
        <v>106</v>
      </c>
      <c r="B33" s="34"/>
      <c r="C33" s="47"/>
      <c r="D33" s="34"/>
      <c r="E33" s="34"/>
      <c r="F33" s="34"/>
      <c r="G33" s="34"/>
    </row>
    <row r="34" spans="1:7">
      <c r="A34" s="2" t="s">
        <v>87</v>
      </c>
      <c r="B34" s="151" t="s">
        <v>134</v>
      </c>
      <c r="C34" s="151"/>
      <c r="D34" s="151"/>
      <c r="E34" s="151"/>
      <c r="F34" s="151"/>
      <c r="G34" s="34"/>
    </row>
    <row r="35" spans="1:7">
      <c r="A35" s="27"/>
      <c r="B35" s="151"/>
      <c r="C35" s="151"/>
      <c r="D35" s="151"/>
      <c r="E35" s="151"/>
      <c r="F35" s="151"/>
      <c r="G35" s="34"/>
    </row>
    <row r="36" spans="1:7">
      <c r="B36" s="151"/>
      <c r="C36" s="151"/>
      <c r="D36" s="151"/>
      <c r="E36" s="151"/>
      <c r="F36" s="151"/>
      <c r="G36" s="34"/>
    </row>
    <row r="37" spans="1:7">
      <c r="A37" s="34"/>
      <c r="B37" s="151"/>
      <c r="C37" s="151"/>
      <c r="D37" s="151"/>
      <c r="E37" s="151"/>
      <c r="F37" s="151"/>
      <c r="G37" s="34"/>
    </row>
    <row r="38" spans="1:7">
      <c r="B38" s="151"/>
      <c r="C38" s="151"/>
      <c r="D38" s="151"/>
      <c r="E38" s="151"/>
      <c r="F38" s="151"/>
    </row>
    <row r="39" spans="1:7">
      <c r="B39" s="151"/>
      <c r="C39" s="151"/>
      <c r="D39" s="151"/>
      <c r="E39" s="151"/>
      <c r="F39" s="151"/>
    </row>
    <row r="40" spans="1:7">
      <c r="B40" s="151"/>
      <c r="C40" s="151"/>
      <c r="D40" s="151"/>
      <c r="E40" s="151"/>
      <c r="F40" s="151"/>
    </row>
    <row r="41" spans="1:7">
      <c r="B41" s="151"/>
      <c r="C41" s="151"/>
      <c r="D41" s="151"/>
      <c r="E41" s="151"/>
      <c r="F41" s="151"/>
    </row>
    <row r="42" spans="1:7">
      <c r="B42" s="151"/>
      <c r="C42" s="151"/>
      <c r="D42" s="151"/>
      <c r="E42" s="151"/>
      <c r="F42" s="151"/>
    </row>
    <row r="43" spans="1:7">
      <c r="B43" s="151"/>
      <c r="C43" s="151"/>
      <c r="D43" s="151"/>
      <c r="E43" s="151"/>
      <c r="F43" s="151"/>
    </row>
    <row r="44" spans="1:7">
      <c r="B44" s="151"/>
      <c r="C44" s="151"/>
      <c r="D44" s="151"/>
      <c r="E44" s="151"/>
      <c r="F44" s="151"/>
    </row>
    <row r="45" spans="1:7">
      <c r="B45" s="151"/>
      <c r="C45" s="151"/>
      <c r="D45" s="151"/>
      <c r="E45" s="151"/>
      <c r="F45" s="151"/>
    </row>
    <row r="46" spans="1:7">
      <c r="B46" s="151"/>
      <c r="C46" s="151"/>
      <c r="D46" s="151"/>
      <c r="E46" s="151"/>
      <c r="F46" s="151"/>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7"/>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48" t="s">
        <v>50</v>
      </c>
      <c r="B1" s="149"/>
      <c r="C1" s="149"/>
      <c r="D1" s="149"/>
      <c r="E1" s="149"/>
      <c r="F1" s="149"/>
      <c r="G1" s="150"/>
    </row>
    <row r="2" spans="1:7" ht="16.5" customHeight="1" thickBot="1"/>
    <row r="3" spans="1:7">
      <c r="A3" s="126" t="str">
        <f>'Service Metrics (items 1-2)'!A3</f>
        <v>Railroad: Union Pacific</v>
      </c>
      <c r="B3" s="131" t="str">
        <f>'Service Metrics (items 1-2)'!B3</f>
        <v>Year: 2018</v>
      </c>
      <c r="C3" s="131" t="s">
        <v>59</v>
      </c>
      <c r="D3" s="38" t="s">
        <v>51</v>
      </c>
      <c r="E3" s="21">
        <f>'Service Metrics (items 1-2)'!E3</f>
        <v>43141</v>
      </c>
      <c r="F3" s="28"/>
    </row>
    <row r="4" spans="1:7" ht="13.5" thickBot="1">
      <c r="A4" s="127"/>
      <c r="B4" s="133"/>
      <c r="C4" s="133"/>
      <c r="D4" s="39" t="s">
        <v>60</v>
      </c>
      <c r="E4" s="40">
        <f>'Service Metrics (items 1-2)'!E4</f>
        <v>43147</v>
      </c>
      <c r="F4" s="28"/>
    </row>
    <row r="5" spans="1:7" ht="13.5" thickBot="1"/>
    <row r="6" spans="1:7" ht="36.75" customHeight="1" thickBot="1">
      <c r="A6" s="144" t="s">
        <v>114</v>
      </c>
      <c r="B6" s="138"/>
      <c r="C6" s="139"/>
    </row>
    <row r="7" spans="1:7" ht="57.75" customHeight="1" thickBot="1">
      <c r="A7" s="50" t="s">
        <v>67</v>
      </c>
      <c r="B7" s="75" t="s">
        <v>116</v>
      </c>
      <c r="C7" s="55" t="s">
        <v>115</v>
      </c>
      <c r="D7" s="96" t="s">
        <v>87</v>
      </c>
      <c r="E7" s="151" t="s">
        <v>159</v>
      </c>
      <c r="F7" s="151"/>
      <c r="G7" s="151"/>
    </row>
    <row r="8" spans="1:7" ht="12.75" customHeight="1">
      <c r="A8" s="48" t="s">
        <v>48</v>
      </c>
      <c r="B8" s="123">
        <v>19.7</v>
      </c>
      <c r="C8" s="94">
        <v>21.4</v>
      </c>
      <c r="E8" s="151"/>
      <c r="F8" s="151"/>
      <c r="G8" s="151"/>
    </row>
    <row r="9" spans="1:7" ht="12.75" customHeight="1">
      <c r="A9" s="1" t="s">
        <v>49</v>
      </c>
      <c r="B9" s="123">
        <v>3.57</v>
      </c>
      <c r="C9" s="94">
        <v>4.5999999999999996</v>
      </c>
      <c r="E9" s="151"/>
      <c r="F9" s="151"/>
      <c r="G9" s="151"/>
    </row>
    <row r="10" spans="1:7">
      <c r="A10" s="1" t="s">
        <v>13</v>
      </c>
      <c r="B10" s="123">
        <v>1</v>
      </c>
      <c r="C10" s="94" t="s">
        <v>135</v>
      </c>
      <c r="E10" s="98"/>
      <c r="F10" s="98"/>
      <c r="G10" s="98"/>
    </row>
    <row r="12" spans="1:7">
      <c r="C12" s="47"/>
      <c r="D12" s="34"/>
      <c r="F12" s="34"/>
    </row>
    <row r="13" spans="1:7" ht="13.5" thickBot="1"/>
    <row r="14" spans="1:7" ht="42.75" customHeight="1" thickBot="1">
      <c r="A14" s="144" t="s">
        <v>161</v>
      </c>
      <c r="B14" s="138"/>
      <c r="C14" s="139"/>
      <c r="D14" s="87"/>
      <c r="E14" s="87"/>
      <c r="F14" s="87"/>
    </row>
    <row r="15" spans="1:7" ht="39" customHeight="1">
      <c r="A15" s="90" t="s">
        <v>69</v>
      </c>
      <c r="B15" s="91" t="s">
        <v>130</v>
      </c>
      <c r="C15" s="92" t="s">
        <v>129</v>
      </c>
      <c r="D15" s="96" t="s">
        <v>87</v>
      </c>
      <c r="E15" s="151" t="s">
        <v>136</v>
      </c>
      <c r="F15" s="151"/>
      <c r="G15" s="151"/>
    </row>
    <row r="16" spans="1:7">
      <c r="A16" s="93" t="s">
        <v>82</v>
      </c>
      <c r="B16" s="85">
        <v>3.6</v>
      </c>
      <c r="C16" s="94">
        <v>2.5</v>
      </c>
      <c r="E16" s="151"/>
      <c r="F16" s="151"/>
      <c r="G16" s="151"/>
    </row>
    <row r="17" spans="1:7">
      <c r="A17" s="93" t="s">
        <v>83</v>
      </c>
      <c r="B17" s="85">
        <v>2.6</v>
      </c>
      <c r="C17" s="94">
        <v>2.5</v>
      </c>
      <c r="D17" s="27"/>
      <c r="E17" s="151"/>
      <c r="F17" s="151"/>
      <c r="G17" s="151"/>
    </row>
    <row r="18" spans="1:7">
      <c r="A18" s="93" t="s">
        <v>84</v>
      </c>
      <c r="B18" s="85">
        <v>3.1</v>
      </c>
      <c r="C18" s="94">
        <v>2.5</v>
      </c>
      <c r="E18" s="151"/>
      <c r="F18" s="151"/>
      <c r="G18" s="151"/>
    </row>
    <row r="19" spans="1:7">
      <c r="A19" s="93" t="s">
        <v>85</v>
      </c>
      <c r="B19" s="85">
        <v>2.4</v>
      </c>
      <c r="C19" s="94">
        <v>1.5</v>
      </c>
      <c r="E19" s="151"/>
      <c r="F19" s="151"/>
      <c r="G19" s="151"/>
    </row>
    <row r="20" spans="1:7">
      <c r="A20" s="93" t="s">
        <v>86</v>
      </c>
      <c r="B20" s="85">
        <v>3.6</v>
      </c>
      <c r="C20" s="94">
        <v>2</v>
      </c>
      <c r="E20" s="151"/>
      <c r="F20" s="151"/>
      <c r="G20" s="151"/>
    </row>
    <row r="21" spans="1:7">
      <c r="A21" s="95" t="s">
        <v>127</v>
      </c>
      <c r="B21" s="85">
        <v>4.5</v>
      </c>
      <c r="C21" s="94">
        <v>2.5</v>
      </c>
      <c r="E21" s="151"/>
      <c r="F21" s="151"/>
      <c r="G21" s="151"/>
    </row>
    <row r="22" spans="1:7">
      <c r="A22" s="93" t="s">
        <v>128</v>
      </c>
      <c r="B22" s="85">
        <v>2.9</v>
      </c>
      <c r="C22" s="94">
        <v>2.5</v>
      </c>
      <c r="E22" s="151"/>
      <c r="F22" s="151"/>
      <c r="G22" s="151"/>
    </row>
    <row r="23" spans="1:7">
      <c r="A23" s="88"/>
      <c r="B23" s="89"/>
      <c r="C23" s="89"/>
      <c r="E23" s="151"/>
      <c r="F23" s="151"/>
      <c r="G23" s="151"/>
    </row>
    <row r="24" spans="1:7">
      <c r="E24" s="151"/>
      <c r="F24" s="151"/>
      <c r="G24" s="151"/>
    </row>
    <row r="25" spans="1:7" ht="14.25">
      <c r="A25" s="102" t="s">
        <v>158</v>
      </c>
      <c r="B25" s="102"/>
      <c r="C25" s="102"/>
      <c r="D25" s="102"/>
      <c r="E25" s="102"/>
      <c r="F25" s="102"/>
      <c r="G25" s="102"/>
    </row>
    <row r="26" spans="1:7" ht="12.75" customHeight="1">
      <c r="A26" s="102"/>
      <c r="B26" s="102"/>
      <c r="C26" s="102"/>
      <c r="D26" s="102"/>
      <c r="E26" s="102"/>
      <c r="F26" s="102"/>
      <c r="G26" s="102"/>
    </row>
    <row r="27" spans="1:7" ht="14.25">
      <c r="G27" s="10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48" t="s">
        <v>50</v>
      </c>
      <c r="C1" s="149"/>
      <c r="D1" s="149"/>
      <c r="E1" s="149"/>
      <c r="F1" s="149"/>
      <c r="G1" s="150"/>
    </row>
    <row r="2" spans="1:8" ht="16.5" customHeight="1" thickBot="1"/>
    <row r="3" spans="1:8">
      <c r="B3" s="126" t="str">
        <f>'Service Metrics (items 1-2)'!A3</f>
        <v>Railroad: Union Pacific</v>
      </c>
      <c r="C3" s="131" t="str">
        <f>'Service Metrics (items 1-2)'!B3</f>
        <v>Year: 2018</v>
      </c>
      <c r="D3" s="131" t="s">
        <v>59</v>
      </c>
      <c r="E3" s="38" t="s">
        <v>51</v>
      </c>
      <c r="F3" s="21">
        <f>'Service Metrics (items 1-2)'!E3+1</f>
        <v>43142</v>
      </c>
      <c r="G3" s="28"/>
    </row>
    <row r="4" spans="1:8" ht="13.5" thickBot="1">
      <c r="B4" s="127"/>
      <c r="C4" s="133"/>
      <c r="D4" s="133"/>
      <c r="E4" s="39" t="s">
        <v>60</v>
      </c>
      <c r="F4" s="40">
        <f>'Service Metrics (items 1-2)'!E4+1</f>
        <v>43148</v>
      </c>
      <c r="G4" s="28"/>
    </row>
    <row r="5" spans="1:8" ht="13.5" thickBot="1"/>
    <row r="6" spans="1:8" ht="36.75" customHeight="1" thickBot="1">
      <c r="B6" s="144" t="s">
        <v>122</v>
      </c>
      <c r="C6" s="138"/>
      <c r="D6" s="139"/>
    </row>
    <row r="7" spans="1:8" ht="29.25" customHeight="1" thickBot="1">
      <c r="B7" s="50" t="s">
        <v>117</v>
      </c>
      <c r="C7" s="55" t="s">
        <v>132</v>
      </c>
      <c r="D7" s="55" t="s">
        <v>131</v>
      </c>
    </row>
    <row r="8" spans="1:8" ht="13.5" customHeight="1">
      <c r="A8" s="99">
        <v>1</v>
      </c>
      <c r="B8" s="101" t="s">
        <v>15</v>
      </c>
      <c r="C8" s="103">
        <f>VLOOKUP($A8,[7]AAR_Carloadings!$A$6:$D$32,2,FALSE)</f>
        <v>4982</v>
      </c>
      <c r="D8" s="103">
        <f>VLOOKUP(A8,[7]AAR_Carloadings!$A$6:$D$32,4,FALSE)</f>
        <v>1350</v>
      </c>
      <c r="E8" s="69" t="s">
        <v>87</v>
      </c>
      <c r="F8" s="151" t="s">
        <v>133</v>
      </c>
      <c r="G8" s="151"/>
      <c r="H8" s="151"/>
    </row>
    <row r="9" spans="1:8" ht="13.5" customHeight="1">
      <c r="A9" s="99">
        <v>2</v>
      </c>
      <c r="B9" s="101" t="s">
        <v>137</v>
      </c>
      <c r="C9" s="103">
        <f>VLOOKUP($A9,[7]AAR_Carloadings!$A$6:$D$32,2,FALSE)</f>
        <v>220</v>
      </c>
      <c r="D9" s="103">
        <f>VLOOKUP(A9,[7]AAR_Carloadings!$A$6:$D$32,4,FALSE)</f>
        <v>81</v>
      </c>
      <c r="F9" s="151"/>
      <c r="G9" s="151"/>
      <c r="H9" s="151"/>
    </row>
    <row r="10" spans="1:8" ht="13.5" customHeight="1">
      <c r="A10" s="99">
        <v>3</v>
      </c>
      <c r="B10" s="101" t="s">
        <v>138</v>
      </c>
      <c r="C10" s="103">
        <f>VLOOKUP($A10,[7]AAR_Carloadings!$A$6:$D$32,2,FALSE)</f>
        <v>224</v>
      </c>
      <c r="D10" s="103">
        <f>VLOOKUP(A10,[7]AAR_Carloadings!$A$6:$D$32,4,FALSE)</f>
        <v>115</v>
      </c>
      <c r="F10" s="151"/>
      <c r="G10" s="151"/>
      <c r="H10" s="151"/>
    </row>
    <row r="11" spans="1:8" ht="13.5" customHeight="1">
      <c r="A11" s="99">
        <v>4</v>
      </c>
      <c r="B11" s="101" t="s">
        <v>16</v>
      </c>
      <c r="C11" s="103">
        <f>VLOOKUP($A11,[7]AAR_Carloadings!$A$6:$D$32,2,FALSE)</f>
        <v>22577</v>
      </c>
      <c r="D11" s="103">
        <f>VLOOKUP(A11,[7]AAR_Carloadings!$A$6:$D$32,4,FALSE)</f>
        <v>990</v>
      </c>
      <c r="F11" s="151"/>
      <c r="G11" s="151"/>
      <c r="H11" s="151"/>
    </row>
    <row r="12" spans="1:8" ht="13.5" customHeight="1">
      <c r="A12" s="99">
        <v>5</v>
      </c>
      <c r="B12" s="101" t="s">
        <v>139</v>
      </c>
      <c r="C12" s="103">
        <f>VLOOKUP($A12,[7]AAR_Carloadings!$A$6:$D$32,2,FALSE)</f>
        <v>10068</v>
      </c>
      <c r="D12" s="103">
        <f>VLOOKUP(A12,[7]AAR_Carloadings!$A$6:$D$32,4,FALSE)</f>
        <v>389</v>
      </c>
      <c r="F12" s="151"/>
      <c r="G12" s="151"/>
      <c r="H12" s="151"/>
    </row>
    <row r="13" spans="1:8" ht="13.5" customHeight="1">
      <c r="A13" s="99">
        <v>6</v>
      </c>
      <c r="B13" s="101" t="s">
        <v>140</v>
      </c>
      <c r="C13" s="103">
        <f>VLOOKUP($A13,[7]AAR_Carloadings!$A$6:$D$32,2,FALSE)</f>
        <v>438</v>
      </c>
      <c r="D13" s="103">
        <f>VLOOKUP(A13,[7]AAR_Carloadings!$A$6:$D$32,4,FALSE)</f>
        <v>181</v>
      </c>
      <c r="F13" s="151"/>
      <c r="G13" s="151"/>
      <c r="H13" s="151"/>
    </row>
    <row r="14" spans="1:8" ht="13.5" customHeight="1">
      <c r="A14" s="99">
        <v>7</v>
      </c>
      <c r="B14" s="101" t="s">
        <v>141</v>
      </c>
      <c r="C14" s="103">
        <f>VLOOKUP($A14,[7]AAR_Carloadings!$A$6:$D$32,2,FALSE)</f>
        <v>3249</v>
      </c>
      <c r="D14" s="103">
        <f>VLOOKUP(A14,[7]AAR_Carloadings!$A$6:$D$32,4,FALSE)</f>
        <v>261</v>
      </c>
      <c r="F14" s="151"/>
      <c r="G14" s="151"/>
      <c r="H14" s="151"/>
    </row>
    <row r="15" spans="1:8" ht="13.5" customHeight="1">
      <c r="A15" s="99">
        <v>8</v>
      </c>
      <c r="B15" s="101" t="s">
        <v>142</v>
      </c>
      <c r="C15" s="103">
        <f>VLOOKUP($A15,[7]AAR_Carloadings!$A$6:$D$32,2,FALSE)</f>
        <v>2628</v>
      </c>
      <c r="D15" s="103">
        <f>VLOOKUP(A15,[7]AAR_Carloadings!$A$6:$D$32,4,FALSE)</f>
        <v>1662</v>
      </c>
      <c r="F15" s="151"/>
      <c r="G15" s="151"/>
      <c r="H15" s="151"/>
    </row>
    <row r="16" spans="1:8" ht="13.5" customHeight="1">
      <c r="A16" s="99">
        <v>9</v>
      </c>
      <c r="B16" s="101" t="s">
        <v>143</v>
      </c>
      <c r="C16" s="103">
        <f>VLOOKUP($A16,[7]AAR_Carloadings!$A$6:$D$32,2,FALSE)</f>
        <v>178</v>
      </c>
      <c r="D16" s="103">
        <f>VLOOKUP(A16,[7]AAR_Carloadings!$A$6:$D$32,4,FALSE)</f>
        <v>95</v>
      </c>
      <c r="F16" s="97"/>
      <c r="G16" s="97"/>
    </row>
    <row r="17" spans="1:4" ht="13.5" customHeight="1">
      <c r="A17" s="99">
        <v>10</v>
      </c>
      <c r="B17" s="101" t="s">
        <v>144</v>
      </c>
      <c r="C17" s="103">
        <f>VLOOKUP($A17,[7]AAR_Carloadings!$A$6:$D$32,2,FALSE)</f>
        <v>1737</v>
      </c>
      <c r="D17" s="103">
        <f>VLOOKUP(A17,[7]AAR_Carloadings!$A$6:$D$32,4,FALSE)</f>
        <v>685</v>
      </c>
    </row>
    <row r="18" spans="1:4" ht="13.5" customHeight="1">
      <c r="A18" s="99">
        <v>11</v>
      </c>
      <c r="B18" s="101" t="s">
        <v>145</v>
      </c>
      <c r="C18" s="103">
        <f>VLOOKUP($A18,[7]AAR_Carloadings!$A$6:$D$32,2,FALSE)</f>
        <v>707</v>
      </c>
      <c r="D18" s="103">
        <f>VLOOKUP(A18,[7]AAR_Carloadings!$A$6:$D$32,4,FALSE)</f>
        <v>884</v>
      </c>
    </row>
    <row r="19" spans="1:4" ht="13.5" customHeight="1">
      <c r="A19" s="99">
        <v>12</v>
      </c>
      <c r="B19" s="101" t="s">
        <v>146</v>
      </c>
      <c r="C19" s="103">
        <f>VLOOKUP($A19,[7]AAR_Carloadings!$A$6:$D$32,2,FALSE)</f>
        <v>15121</v>
      </c>
      <c r="D19" s="103">
        <f>VLOOKUP(A19,[7]AAR_Carloadings!$A$6:$D$32,4,FALSE)</f>
        <v>3184</v>
      </c>
    </row>
    <row r="20" spans="1:4" ht="13.5" customHeight="1">
      <c r="A20" s="99">
        <v>13</v>
      </c>
      <c r="B20" s="101" t="s">
        <v>147</v>
      </c>
      <c r="C20" s="103">
        <f>VLOOKUP($A20,[7]AAR_Carloadings!$A$6:$D$32,2,FALSE)</f>
        <v>2464</v>
      </c>
      <c r="D20" s="103">
        <f>VLOOKUP(A20,[7]AAR_Carloadings!$A$6:$D$32,4,FALSE)</f>
        <v>1734</v>
      </c>
    </row>
    <row r="21" spans="1:4" ht="13.5" customHeight="1">
      <c r="A21" s="99">
        <v>14</v>
      </c>
      <c r="B21" s="101" t="s">
        <v>148</v>
      </c>
      <c r="C21" s="103">
        <f>VLOOKUP($A21,[7]AAR_Carloadings!$A$6:$D$32,2,FALSE)</f>
        <v>2139</v>
      </c>
      <c r="D21" s="103">
        <f>VLOOKUP(A21,[7]AAR_Carloadings!$A$6:$D$32,4,FALSE)</f>
        <v>557</v>
      </c>
    </row>
    <row r="22" spans="1:4" ht="13.5" customHeight="1">
      <c r="A22" s="99">
        <v>15</v>
      </c>
      <c r="B22" s="101" t="s">
        <v>149</v>
      </c>
      <c r="C22" s="103">
        <f>VLOOKUP($A22,[7]AAR_Carloadings!$A$6:$D$32,2,FALSE)</f>
        <v>761</v>
      </c>
      <c r="D22" s="103">
        <f>VLOOKUP(A22,[7]AAR_Carloadings!$A$6:$D$32,4,FALSE)</f>
        <v>128</v>
      </c>
    </row>
    <row r="23" spans="1:4" ht="13.5" customHeight="1">
      <c r="A23" s="99">
        <v>16</v>
      </c>
      <c r="B23" s="101" t="s">
        <v>150</v>
      </c>
      <c r="C23" s="103">
        <f>VLOOKUP($A23,[7]AAR_Carloadings!$A$6:$D$32,2,FALSE)</f>
        <v>1044</v>
      </c>
      <c r="D23" s="103">
        <f>VLOOKUP(A23,[7]AAR_Carloadings!$A$6:$D$32,4,FALSE)</f>
        <v>1337</v>
      </c>
    </row>
    <row r="24" spans="1:4" ht="13.5" customHeight="1">
      <c r="A24" s="99">
        <v>17</v>
      </c>
      <c r="B24" s="101" t="s">
        <v>151</v>
      </c>
      <c r="C24" s="103">
        <f>VLOOKUP($A24,[7]AAR_Carloadings!$A$6:$D$32,2,FALSE)</f>
        <v>2913</v>
      </c>
      <c r="D24" s="103">
        <f>VLOOKUP(A24,[7]AAR_Carloadings!$A$6:$D$32,4,FALSE)</f>
        <v>6287</v>
      </c>
    </row>
    <row r="25" spans="1:4" ht="13.5" customHeight="1">
      <c r="A25" s="99">
        <v>18</v>
      </c>
      <c r="B25" s="101" t="s">
        <v>152</v>
      </c>
      <c r="C25" s="103">
        <f>VLOOKUP($A25,[7]AAR_Carloadings!$A$6:$D$32,2,FALSE)</f>
        <v>731</v>
      </c>
      <c r="D25" s="103">
        <f>VLOOKUP(A25,[7]AAR_Carloadings!$A$6:$D$32,4,FALSE)</f>
        <v>56</v>
      </c>
    </row>
    <row r="26" spans="1:4" ht="13.5" customHeight="1">
      <c r="A26" s="99">
        <v>19</v>
      </c>
      <c r="B26" s="101" t="s">
        <v>153</v>
      </c>
      <c r="C26" s="103">
        <f>VLOOKUP($A26,[7]AAR_Carloadings!$A$6:$D$32,2,FALSE)</f>
        <v>596</v>
      </c>
      <c r="D26" s="103">
        <f>VLOOKUP(A26,[7]AAR_Carloadings!$A$6:$D$32,4,FALSE)</f>
        <v>57</v>
      </c>
    </row>
    <row r="27" spans="1:4" ht="13.5" customHeight="1">
      <c r="A27" s="99">
        <v>20</v>
      </c>
      <c r="B27" s="101" t="s">
        <v>7</v>
      </c>
      <c r="C27" s="103">
        <f>VLOOKUP($A27,[7]AAR_Carloadings!$A$6:$D$32,2,FALSE)</f>
        <v>3049</v>
      </c>
      <c r="D27" s="103">
        <f>VLOOKUP(A27,[7]AAR_Carloadings!$A$6:$D$32,4,FALSE)</f>
        <v>1104</v>
      </c>
    </row>
    <row r="28" spans="1:4" ht="13.5" customHeight="1">
      <c r="A28" s="100" t="s">
        <v>123</v>
      </c>
      <c r="B28" s="101" t="s">
        <v>154</v>
      </c>
      <c r="C28" s="103">
        <f>VLOOKUP($A28,[7]AAR_Carloadings!$A$6:$D$32,2,FALSE)</f>
        <v>75826</v>
      </c>
      <c r="D28" s="103">
        <f>VLOOKUP(A28,[7]AAR_Carloadings!$A$6:$D$32,4,FALSE)</f>
        <v>21137</v>
      </c>
    </row>
    <row r="29" spans="1:4" ht="13.5" customHeight="1">
      <c r="A29" s="100" t="s">
        <v>124</v>
      </c>
      <c r="B29" s="101" t="s">
        <v>155</v>
      </c>
      <c r="C29" s="103">
        <f>VLOOKUP($A29,[7]AAR_Carloadings!$A$6:$D$32,2,FALSE)</f>
        <v>61366</v>
      </c>
      <c r="D29" s="103">
        <f>VLOOKUP(A29,[7]AAR_Carloadings!$A$6:$D$32,4,FALSE)</f>
        <v>10690</v>
      </c>
    </row>
    <row r="30" spans="1:4" ht="13.5" customHeight="1">
      <c r="A30" s="100" t="s">
        <v>125</v>
      </c>
      <c r="B30" s="101" t="s">
        <v>156</v>
      </c>
      <c r="C30" s="103">
        <f>VLOOKUP($A30,[7]AAR_Carloadings!$A$6:$D$32,2,FALSE)</f>
        <v>3132</v>
      </c>
      <c r="D30" s="103">
        <f>VLOOKUP(A30,[7]AAR_Carloadings!$A$6:$D$32,4,FALSE)</f>
        <v>126</v>
      </c>
    </row>
    <row r="31" spans="1:4" ht="13.5" customHeight="1">
      <c r="A31" s="100" t="s">
        <v>126</v>
      </c>
      <c r="B31" s="101" t="s">
        <v>157</v>
      </c>
      <c r="C31" s="103">
        <f>VLOOKUP($A31,[7]AAR_Carloadings!$A$6:$D$32,2,FALSE)</f>
        <v>64498</v>
      </c>
      <c r="D31" s="103">
        <f>VLOOKUP(A31,[7]AAR_Carloadings!$A$6:$D$32,4,FALSE)</f>
        <v>10816</v>
      </c>
    </row>
    <row r="32" spans="1:4" ht="13.5" thickBot="1"/>
    <row r="33" spans="2:7" ht="36.75" customHeight="1" thickBot="1">
      <c r="B33" s="144" t="s">
        <v>122</v>
      </c>
      <c r="C33" s="138"/>
      <c r="D33" s="139"/>
    </row>
    <row r="34" spans="2:7" ht="26.25" customHeight="1" thickBot="1">
      <c r="B34" s="50" t="s">
        <v>117</v>
      </c>
      <c r="C34" s="55" t="s">
        <v>132</v>
      </c>
      <c r="D34" s="55" t="s">
        <v>131</v>
      </c>
    </row>
    <row r="35" spans="2:7">
      <c r="B35" s="48" t="s">
        <v>107</v>
      </c>
      <c r="C35" s="103">
        <f>VLOOKUP(B35,[7]AAR_Carloadings!$A$6:$D$32,2,FALSE)</f>
        <v>1234</v>
      </c>
      <c r="D35" s="103">
        <f>VLOOKUP(B35,[7]AAR_Carloadings!$A$6:$D$32,4,FALSE)</f>
        <v>1230</v>
      </c>
    </row>
    <row r="37" spans="2:7">
      <c r="D37" s="47"/>
      <c r="E37" s="34"/>
      <c r="F37" s="34"/>
      <c r="G37" s="3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2018-02-21T17:53:30Z</dcterms:modified>
</cp:coreProperties>
</file>